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COORDINATOR\Documents\2025\"/>
    </mc:Choice>
  </mc:AlternateContent>
  <xr:revisionPtr revIDLastSave="0" documentId="13_ncr:1_{1D2909E1-1429-4EC0-BEBC-6925438874CE}" xr6:coauthVersionLast="47" xr6:coauthVersionMax="47" xr10:uidLastSave="{00000000-0000-0000-0000-000000000000}"/>
  <bookViews>
    <workbookView xWindow="-108" yWindow="-108" windowWidth="23256" windowHeight="12576" firstSheet="19" activeTab="28" xr2:uid="{94E56F7C-3AF3-4354-8474-2B5B773F7F8E}"/>
  </bookViews>
  <sheets>
    <sheet name="Data Analysis" sheetId="62" r:id="rId1"/>
    <sheet name="Individual costs" sheetId="46" r:id="rId2"/>
    <sheet name="DATA" sheetId="1" r:id="rId3"/>
    <sheet name="Individual received" sheetId="51" r:id="rId4"/>
    <sheet name="Bank journal" sheetId="4" r:id="rId5"/>
    <sheet name="Cash journal" sheetId="3" r:id="rId6"/>
    <sheet name=" Balance UGX" sheetId="2" r:id="rId7"/>
    <sheet name="Balance USD" sheetId="41" r:id="rId8"/>
    <sheet name="Bank reconciliation USD" sheetId="40" r:id="rId9"/>
    <sheet name="Bank reconciliation UGX" sheetId="39" r:id="rId10"/>
    <sheet name=" UGX Operational Account" sheetId="5" r:id="rId11"/>
    <sheet name="Cash desk closing" sheetId="7" r:id="rId12"/>
    <sheet name="Advances" sheetId="55" r:id="rId13"/>
    <sheet name="Lydia" sheetId="25" r:id="rId14"/>
    <sheet name="Mary" sheetId="29" r:id="rId15"/>
    <sheet name="Raff" sheetId="26" r:id="rId16"/>
    <sheet name="Babra" sheetId="30" r:id="rId17"/>
    <sheet name="Phillip" sheetId="37" r:id="rId18"/>
    <sheet name="Ashiraf" sheetId="33" r:id="rId19"/>
    <sheet name="i42" sheetId="34" r:id="rId20"/>
    <sheet name="i43" sheetId="35" r:id="rId21"/>
    <sheet name="i41" sheetId="27" r:id="rId22"/>
    <sheet name="i69" sheetId="18" r:id="rId23"/>
    <sheet name="i93" sheetId="28" r:id="rId24"/>
    <sheet name="i22" sheetId="32" r:id="rId25"/>
    <sheet name="i04" sheetId="24" r:id="rId26"/>
    <sheet name="Airtime Summary" sheetId="36" r:id="rId27"/>
    <sheet name="Global data " sheetId="8" r:id="rId28"/>
    <sheet name="Donors table UGX" sheetId="9" r:id="rId29"/>
    <sheet name="Global USD" sheetId="64" r:id="rId30"/>
  </sheets>
  <externalReferences>
    <externalReference r:id="rId31"/>
  </externalReferences>
  <definedNames>
    <definedName name="_xlnm._FilterDatabase" localSheetId="26" hidden="1">'Airtime Summary'!$A$1:$H$1</definedName>
    <definedName name="_xlnm._FilterDatabase" localSheetId="18" hidden="1">Ashiraf!$A$1:$H$1</definedName>
    <definedName name="_xlnm._FilterDatabase" localSheetId="16" hidden="1">Babra!$A$1:$H$1</definedName>
    <definedName name="_xlnm._FilterDatabase" localSheetId="4" hidden="1">'Bank journal'!$A$1:$H$1</definedName>
    <definedName name="_xlnm._FilterDatabase" localSheetId="5" hidden="1">'Cash journal'!$A$1:$H$172</definedName>
    <definedName name="_xlnm._FilterDatabase" localSheetId="2" hidden="1">DATA!$A$1:$L$670</definedName>
    <definedName name="_xlnm._FilterDatabase" localSheetId="27" hidden="1">'Global data '!$A$1:$P$671</definedName>
    <definedName name="_xlnm._FilterDatabase" localSheetId="29" hidden="1">'Global USD'!$A$1:$N$4</definedName>
    <definedName name="_xlnm._FilterDatabase" localSheetId="25" hidden="1">'i04'!$A$1:$H$1</definedName>
    <definedName name="_xlnm._FilterDatabase" localSheetId="24" hidden="1">'i22'!$A$1:$H$1</definedName>
    <definedName name="_xlnm._FilterDatabase" localSheetId="21" hidden="1">'i41'!$A$1:$H$1</definedName>
    <definedName name="_xlnm._FilterDatabase" localSheetId="19" hidden="1">'i42'!$A$1:$H$1</definedName>
    <definedName name="_xlnm._FilterDatabase" localSheetId="20" hidden="1">'i43'!$A$1:$H$1</definedName>
    <definedName name="_xlnm._FilterDatabase" localSheetId="22" hidden="1">'i69'!$A$1:$H$1</definedName>
    <definedName name="_xlnm._FilterDatabase" localSheetId="23" hidden="1">'i93'!$A$1:$H$1</definedName>
    <definedName name="_xlnm._FilterDatabase" localSheetId="13" hidden="1">Lydia!$A$1:$H$1</definedName>
    <definedName name="_xlnm._FilterDatabase" localSheetId="14" hidden="1">Mary!$A$1:$H$1</definedName>
    <definedName name="_xlnm._FilterDatabase" localSheetId="17" hidden="1">Phillip!$A$1:$H$1</definedName>
    <definedName name="_xlnm._FilterDatabase" localSheetId="15" hidden="1">Raff!$A$1:$H$1</definedName>
  </definedNames>
  <calcPr calcId="191029"/>
  <pivotCaches>
    <pivotCache cacheId="587" r:id="rId32"/>
    <pivotCache cacheId="591" r:id="rId33"/>
    <pivotCache cacheId="595" r:id="rId34"/>
    <pivotCache cacheId="599" r:id="rId35"/>
    <pivotCache cacheId="603" r:id="rId3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9" l="1"/>
  <c r="I88" i="9"/>
  <c r="H88" i="9"/>
  <c r="E96" i="9"/>
  <c r="E94" i="9"/>
  <c r="E93" i="9"/>
  <c r="C93" i="9"/>
  <c r="C86" i="9"/>
  <c r="B86" i="9"/>
  <c r="I85" i="9"/>
  <c r="H85" i="9"/>
  <c r="D59" i="9"/>
  <c r="G17" i="9"/>
  <c r="F17" i="9"/>
  <c r="H202" i="8" l="1"/>
  <c r="H201" i="8"/>
  <c r="H200" i="8"/>
  <c r="H199" i="8"/>
  <c r="D8" i="55" l="1"/>
  <c r="E8" i="55" s="1"/>
  <c r="D6" i="55"/>
  <c r="G142" i="8" l="1"/>
  <c r="E142" i="8"/>
  <c r="F142" i="8"/>
  <c r="F2" i="64" l="1"/>
  <c r="G4" i="64"/>
  <c r="G3" i="64"/>
  <c r="G257" i="8"/>
  <c r="E12" i="4" l="1"/>
  <c r="D12" i="4"/>
  <c r="F10" i="4"/>
  <c r="F11" i="4" s="1"/>
  <c r="E21" i="4"/>
  <c r="D21" i="4"/>
  <c r="F21" i="4" s="1"/>
  <c r="E41" i="4"/>
  <c r="D41" i="4"/>
  <c r="F41" i="4" s="1"/>
  <c r="D10" i="5"/>
  <c r="D21" i="5" s="1"/>
  <c r="D32" i="5" s="1"/>
  <c r="D10" i="39"/>
  <c r="D14" i="39" s="1"/>
  <c r="D25" i="39" s="1"/>
  <c r="D9" i="40"/>
  <c r="D13" i="40" s="1"/>
  <c r="D26" i="40" s="1"/>
  <c r="F12" i="4" l="1"/>
  <c r="D72" i="9"/>
  <c r="E72" i="9"/>
  <c r="E201" i="1"/>
  <c r="E200" i="1"/>
  <c r="E199" i="1"/>
  <c r="E198" i="1"/>
  <c r="I17" i="2"/>
  <c r="E17" i="2"/>
  <c r="G22" i="2"/>
  <c r="F2" i="2"/>
  <c r="H2" i="2"/>
  <c r="D58" i="9"/>
  <c r="E44" i="9"/>
  <c r="F44" i="9"/>
  <c r="G44" i="9"/>
  <c r="D44" i="9"/>
  <c r="D30" i="9"/>
  <c r="F30" i="9"/>
  <c r="F59" i="9"/>
  <c r="G59" i="9"/>
  <c r="E15" i="41"/>
  <c r="E58" i="9" l="1"/>
  <c r="G58" i="9"/>
  <c r="G72" i="9"/>
  <c r="F58" i="9"/>
  <c r="I59" i="9"/>
  <c r="I60" i="9" s="1"/>
  <c r="I61" i="9" s="1"/>
  <c r="I62" i="9" s="1"/>
  <c r="I63" i="9" s="1"/>
  <c r="I64" i="9" s="1"/>
  <c r="I65" i="9" s="1"/>
  <c r="I66" i="9" s="1"/>
  <c r="I67" i="9" s="1"/>
  <c r="I68" i="9" s="1"/>
  <c r="I69" i="9" s="1"/>
  <c r="I70" i="9" s="1"/>
  <c r="H59" i="9"/>
  <c r="H60" i="9" s="1"/>
  <c r="H61" i="9" s="1"/>
  <c r="H62" i="9" s="1"/>
  <c r="H63" i="9" s="1"/>
  <c r="H64" i="9" s="1"/>
  <c r="H65" i="9" s="1"/>
  <c r="H66" i="9" s="1"/>
  <c r="H67" i="9" s="1"/>
  <c r="H68" i="9" s="1"/>
  <c r="H69" i="9" s="1"/>
  <c r="H70" i="9" s="1"/>
  <c r="I671" i="8"/>
  <c r="I670" i="8"/>
  <c r="I669" i="8"/>
  <c r="I668" i="8"/>
  <c r="I667" i="8"/>
  <c r="I666" i="8"/>
  <c r="I665" i="8"/>
  <c r="I664" i="8"/>
  <c r="I663" i="8"/>
  <c r="I662" i="8"/>
  <c r="I661" i="8"/>
  <c r="I660" i="8"/>
  <c r="I659" i="8"/>
  <c r="I658" i="8"/>
  <c r="I657" i="8"/>
  <c r="I656" i="8"/>
  <c r="I655" i="8"/>
  <c r="I654" i="8"/>
  <c r="I653" i="8"/>
  <c r="I652" i="8"/>
  <c r="I651" i="8"/>
  <c r="I650" i="8"/>
  <c r="I649" i="8"/>
  <c r="I648" i="8"/>
  <c r="I647" i="8"/>
  <c r="I646" i="8"/>
  <c r="I645" i="8"/>
  <c r="I644" i="8"/>
  <c r="I643" i="8"/>
  <c r="I642" i="8"/>
  <c r="I641" i="8"/>
  <c r="I640" i="8"/>
  <c r="I639" i="8"/>
  <c r="I638" i="8"/>
  <c r="I637" i="8"/>
  <c r="I636" i="8"/>
  <c r="I635" i="8"/>
  <c r="I634" i="8"/>
  <c r="I633" i="8"/>
  <c r="I632" i="8"/>
  <c r="I631" i="8"/>
  <c r="I630" i="8"/>
  <c r="I629" i="8"/>
  <c r="I628" i="8"/>
  <c r="I627" i="8"/>
  <c r="I626" i="8"/>
  <c r="I625" i="8"/>
  <c r="I624" i="8"/>
  <c r="I623" i="8"/>
  <c r="I622" i="8"/>
  <c r="I621" i="8"/>
  <c r="I620" i="8"/>
  <c r="I619" i="8"/>
  <c r="I618" i="8"/>
  <c r="I617" i="8"/>
  <c r="I616" i="8"/>
  <c r="I615" i="8"/>
  <c r="I614" i="8"/>
  <c r="I613" i="8"/>
  <c r="I612" i="8"/>
  <c r="I611" i="8"/>
  <c r="I610" i="8"/>
  <c r="I609" i="8"/>
  <c r="I608" i="8"/>
  <c r="I607" i="8"/>
  <c r="I606" i="8"/>
  <c r="I605" i="8"/>
  <c r="I604" i="8"/>
  <c r="I603" i="8"/>
  <c r="I602" i="8"/>
  <c r="I601" i="8"/>
  <c r="I600" i="8"/>
  <c r="I599" i="8"/>
  <c r="I598" i="8"/>
  <c r="I597" i="8"/>
  <c r="I596" i="8"/>
  <c r="I595" i="8"/>
  <c r="I594" i="8"/>
  <c r="I593" i="8"/>
  <c r="I592" i="8"/>
  <c r="I591" i="8"/>
  <c r="I590" i="8"/>
  <c r="I589" i="8"/>
  <c r="I588" i="8"/>
  <c r="I587" i="8"/>
  <c r="I586" i="8"/>
  <c r="I585" i="8"/>
  <c r="I584" i="8"/>
  <c r="I583" i="8"/>
  <c r="I582" i="8"/>
  <c r="I581" i="8"/>
  <c r="I580" i="8"/>
  <c r="I579" i="8"/>
  <c r="I578" i="8"/>
  <c r="I577" i="8"/>
  <c r="I576" i="8"/>
  <c r="I575" i="8"/>
  <c r="I574" i="8"/>
  <c r="I573" i="8"/>
  <c r="I572" i="8"/>
  <c r="I571" i="8"/>
  <c r="I570" i="8"/>
  <c r="I569" i="8"/>
  <c r="I568" i="8"/>
  <c r="I567" i="8"/>
  <c r="I566" i="8"/>
  <c r="I565" i="8"/>
  <c r="I564" i="8"/>
  <c r="I563" i="8"/>
  <c r="I562" i="8"/>
  <c r="I561" i="8"/>
  <c r="I560" i="8"/>
  <c r="I559" i="8"/>
  <c r="I558" i="8"/>
  <c r="I557" i="8"/>
  <c r="I556" i="8"/>
  <c r="I555" i="8"/>
  <c r="I554" i="8"/>
  <c r="I553" i="8"/>
  <c r="I552" i="8"/>
  <c r="I551" i="8"/>
  <c r="I550" i="8"/>
  <c r="I549" i="8"/>
  <c r="I548" i="8"/>
  <c r="I547" i="8"/>
  <c r="I546" i="8"/>
  <c r="I545" i="8"/>
  <c r="I544" i="8"/>
  <c r="I543" i="8"/>
  <c r="I542" i="8"/>
  <c r="I541" i="8"/>
  <c r="I540" i="8"/>
  <c r="I539" i="8"/>
  <c r="I538" i="8"/>
  <c r="I537" i="8"/>
  <c r="I536" i="8"/>
  <c r="I535" i="8"/>
  <c r="I534" i="8"/>
  <c r="I533" i="8"/>
  <c r="I532" i="8"/>
  <c r="I531" i="8"/>
  <c r="I530" i="8"/>
  <c r="I529" i="8"/>
  <c r="I528" i="8"/>
  <c r="I527" i="8"/>
  <c r="I526" i="8"/>
  <c r="I525" i="8"/>
  <c r="I524" i="8"/>
  <c r="I523" i="8"/>
  <c r="I522" i="8"/>
  <c r="I521" i="8"/>
  <c r="I520" i="8"/>
  <c r="I519" i="8"/>
  <c r="I518" i="8"/>
  <c r="I517" i="8"/>
  <c r="I516" i="8"/>
  <c r="I515" i="8"/>
  <c r="I514" i="8"/>
  <c r="I513" i="8"/>
  <c r="I512" i="8"/>
  <c r="I511" i="8"/>
  <c r="I510" i="8"/>
  <c r="I509" i="8"/>
  <c r="I508" i="8"/>
  <c r="I507" i="8"/>
  <c r="I506" i="8"/>
  <c r="I505" i="8"/>
  <c r="I504" i="8"/>
  <c r="I503" i="8"/>
  <c r="I502" i="8"/>
  <c r="I501" i="8"/>
  <c r="I500" i="8"/>
  <c r="I499" i="8"/>
  <c r="I498" i="8"/>
  <c r="I497" i="8"/>
  <c r="I496" i="8"/>
  <c r="I495" i="8"/>
  <c r="I494" i="8"/>
  <c r="I493" i="8"/>
  <c r="I492" i="8"/>
  <c r="I491" i="8"/>
  <c r="I490" i="8"/>
  <c r="I489" i="8"/>
  <c r="I488" i="8"/>
  <c r="I487" i="8"/>
  <c r="I486" i="8"/>
  <c r="I485" i="8"/>
  <c r="I484" i="8"/>
  <c r="I483" i="8"/>
  <c r="I482" i="8"/>
  <c r="I481" i="8"/>
  <c r="I480" i="8"/>
  <c r="I479" i="8"/>
  <c r="I478" i="8"/>
  <c r="I477" i="8"/>
  <c r="I476" i="8"/>
  <c r="I475" i="8"/>
  <c r="I474" i="8"/>
  <c r="I473" i="8"/>
  <c r="I472" i="8"/>
  <c r="I471" i="8"/>
  <c r="I470" i="8"/>
  <c r="I469" i="8"/>
  <c r="I468" i="8"/>
  <c r="I467" i="8"/>
  <c r="I466" i="8"/>
  <c r="I465" i="8"/>
  <c r="I464" i="8"/>
  <c r="I463" i="8"/>
  <c r="I462" i="8"/>
  <c r="I461" i="8"/>
  <c r="I460" i="8"/>
  <c r="I459" i="8"/>
  <c r="I458" i="8"/>
  <c r="I457" i="8"/>
  <c r="I456" i="8"/>
  <c r="I455" i="8"/>
  <c r="I454" i="8"/>
  <c r="I453" i="8"/>
  <c r="I452" i="8"/>
  <c r="I451" i="8"/>
  <c r="I450" i="8"/>
  <c r="I449" i="8"/>
  <c r="I448" i="8"/>
  <c r="I447" i="8"/>
  <c r="I446" i="8"/>
  <c r="I445" i="8"/>
  <c r="I444" i="8"/>
  <c r="I443" i="8"/>
  <c r="I442" i="8"/>
  <c r="I441" i="8"/>
  <c r="I440" i="8"/>
  <c r="I439" i="8"/>
  <c r="I438" i="8"/>
  <c r="I437" i="8"/>
  <c r="I436" i="8"/>
  <c r="I435" i="8"/>
  <c r="I434" i="8"/>
  <c r="I433" i="8"/>
  <c r="I432" i="8"/>
  <c r="I431" i="8"/>
  <c r="I430" i="8"/>
  <c r="I429" i="8"/>
  <c r="I428" i="8"/>
  <c r="I427" i="8"/>
  <c r="I426" i="8"/>
  <c r="I425" i="8"/>
  <c r="I424" i="8"/>
  <c r="I423" i="8"/>
  <c r="I422" i="8"/>
  <c r="I421" i="8"/>
  <c r="I420" i="8"/>
  <c r="I419" i="8"/>
  <c r="I418" i="8"/>
  <c r="I417" i="8"/>
  <c r="I416" i="8"/>
  <c r="I415" i="8"/>
  <c r="I414" i="8"/>
  <c r="I413" i="8"/>
  <c r="I412" i="8"/>
  <c r="I411" i="8"/>
  <c r="I410" i="8"/>
  <c r="I409" i="8"/>
  <c r="I408" i="8"/>
  <c r="I407" i="8"/>
  <c r="I406" i="8"/>
  <c r="I405" i="8"/>
  <c r="I404" i="8"/>
  <c r="I403" i="8"/>
  <c r="I402" i="8"/>
  <c r="I401" i="8"/>
  <c r="I400" i="8"/>
  <c r="I399" i="8"/>
  <c r="I398" i="8"/>
  <c r="I397" i="8"/>
  <c r="I396" i="8"/>
  <c r="I395" i="8"/>
  <c r="I394" i="8"/>
  <c r="I393" i="8"/>
  <c r="I392" i="8"/>
  <c r="I391" i="8"/>
  <c r="I390" i="8"/>
  <c r="I389" i="8"/>
  <c r="I388" i="8"/>
  <c r="I387" i="8"/>
  <c r="I386" i="8"/>
  <c r="I385" i="8"/>
  <c r="I384" i="8"/>
  <c r="I383" i="8"/>
  <c r="I382" i="8"/>
  <c r="I381" i="8"/>
  <c r="I380" i="8"/>
  <c r="I379" i="8"/>
  <c r="I378" i="8"/>
  <c r="I377" i="8"/>
  <c r="I376" i="8"/>
  <c r="I375" i="8"/>
  <c r="I374" i="8"/>
  <c r="I373" i="8"/>
  <c r="I372" i="8"/>
  <c r="I371" i="8"/>
  <c r="I370" i="8"/>
  <c r="I369" i="8"/>
  <c r="I368" i="8"/>
  <c r="I367" i="8"/>
  <c r="I366" i="8"/>
  <c r="I365" i="8"/>
  <c r="I364" i="8"/>
  <c r="I363" i="8"/>
  <c r="I362" i="8"/>
  <c r="I361" i="8"/>
  <c r="I360" i="8"/>
  <c r="I359" i="8"/>
  <c r="I358" i="8"/>
  <c r="I357" i="8"/>
  <c r="I356" i="8"/>
  <c r="I355" i="8"/>
  <c r="I354" i="8"/>
  <c r="I353" i="8"/>
  <c r="I352" i="8"/>
  <c r="I351" i="8"/>
  <c r="I350" i="8"/>
  <c r="I349" i="8"/>
  <c r="I348" i="8"/>
  <c r="I347" i="8"/>
  <c r="I346" i="8"/>
  <c r="I345" i="8"/>
  <c r="I344" i="8"/>
  <c r="I343" i="8"/>
  <c r="I342" i="8"/>
  <c r="I341" i="8"/>
  <c r="I340" i="8"/>
  <c r="I339" i="8"/>
  <c r="I338" i="8"/>
  <c r="I337" i="8"/>
  <c r="I336" i="8"/>
  <c r="I335" i="8"/>
  <c r="I334" i="8"/>
  <c r="I333" i="8"/>
  <c r="I332" i="8"/>
  <c r="I331" i="8"/>
  <c r="I330" i="8"/>
  <c r="I329" i="8"/>
  <c r="I328" i="8"/>
  <c r="I327" i="8"/>
  <c r="I326" i="8"/>
  <c r="I325" i="8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10" i="8"/>
  <c r="I309" i="8"/>
  <c r="I308" i="8"/>
  <c r="I307" i="8"/>
  <c r="I306" i="8"/>
  <c r="I305" i="8"/>
  <c r="I304" i="8"/>
  <c r="I303" i="8"/>
  <c r="I302" i="8"/>
  <c r="I301" i="8"/>
  <c r="I300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I2" i="8"/>
  <c r="I11" i="2"/>
  <c r="J12" i="2"/>
  <c r="J13" i="2"/>
  <c r="I13" i="2"/>
  <c r="I12" i="2"/>
  <c r="H13" i="2"/>
  <c r="H12" i="2"/>
  <c r="C17" i="51"/>
  <c r="F72" i="9" l="1"/>
  <c r="H73" i="9"/>
  <c r="I45" i="9"/>
  <c r="I46" i="9" s="1"/>
  <c r="I47" i="9" s="1"/>
  <c r="I48" i="9" s="1"/>
  <c r="I49" i="9" s="1"/>
  <c r="I50" i="9" s="1"/>
  <c r="I51" i="9" s="1"/>
  <c r="I52" i="9" s="1"/>
  <c r="I53" i="9" s="1"/>
  <c r="I54" i="9" s="1"/>
  <c r="I55" i="9" s="1"/>
  <c r="I56" i="9" s="1"/>
  <c r="H45" i="9"/>
  <c r="H46" i="9" s="1"/>
  <c r="H47" i="9" s="1"/>
  <c r="H48" i="9" s="1"/>
  <c r="H49" i="9" s="1"/>
  <c r="H50" i="9" s="1"/>
  <c r="H51" i="9" s="1"/>
  <c r="H52" i="9" s="1"/>
  <c r="H53" i="9" s="1"/>
  <c r="H54" i="9" s="1"/>
  <c r="H55" i="9" s="1"/>
  <c r="H56" i="9" s="1"/>
  <c r="I31" i="9"/>
  <c r="I32" i="9" s="1"/>
  <c r="I33" i="9" s="1"/>
  <c r="I34" i="9" s="1"/>
  <c r="I35" i="9" s="1"/>
  <c r="I36" i="9" s="1"/>
  <c r="I37" i="9" s="1"/>
  <c r="I38" i="9" s="1"/>
  <c r="I39" i="9" s="1"/>
  <c r="I40" i="9" s="1"/>
  <c r="I41" i="9" s="1"/>
  <c r="I42" i="9" s="1"/>
  <c r="H31" i="9"/>
  <c r="H32" i="9" s="1"/>
  <c r="H33" i="9" s="1"/>
  <c r="H34" i="9" s="1"/>
  <c r="H35" i="9" s="1"/>
  <c r="H36" i="9" s="1"/>
  <c r="H37" i="9" s="1"/>
  <c r="H38" i="9" s="1"/>
  <c r="H39" i="9" s="1"/>
  <c r="H40" i="9" s="1"/>
  <c r="H41" i="9" s="1"/>
  <c r="H42" i="9" s="1"/>
  <c r="I17" i="9"/>
  <c r="H17" i="9"/>
  <c r="H18" i="9" s="1"/>
  <c r="H30" i="9"/>
  <c r="E30" i="9"/>
  <c r="I30" i="9" s="1"/>
  <c r="G30" i="9"/>
  <c r="E16" i="9"/>
  <c r="F16" i="9"/>
  <c r="G16" i="9"/>
  <c r="D16" i="9"/>
  <c r="G2" i="9"/>
  <c r="F2" i="9"/>
  <c r="H2" i="9" s="1"/>
  <c r="E2" i="9"/>
  <c r="D2" i="9"/>
  <c r="H44" i="9" l="1"/>
  <c r="H16" i="9"/>
  <c r="I44" i="9"/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E16" i="2" l="1"/>
  <c r="C8" i="55" l="1"/>
  <c r="M40" i="55"/>
  <c r="L40" i="55"/>
  <c r="K40" i="55"/>
  <c r="J40" i="55"/>
  <c r="I40" i="55"/>
  <c r="M39" i="55"/>
  <c r="H27" i="55"/>
  <c r="F8" i="55"/>
  <c r="G8" i="55" s="1"/>
  <c r="H8" i="55" s="1"/>
  <c r="I8" i="55" s="1"/>
  <c r="J8" i="55" s="1"/>
  <c r="K8" i="55" s="1"/>
  <c r="L8" i="55" s="1"/>
  <c r="M8" i="55" s="1"/>
  <c r="F24" i="7"/>
  <c r="G15" i="41"/>
  <c r="G16" i="41" s="1"/>
  <c r="D15" i="41"/>
  <c r="F2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C16" i="2"/>
  <c r="E4" i="35"/>
  <c r="F3" i="35"/>
  <c r="D4" i="35"/>
  <c r="E172" i="3"/>
  <c r="F3" i="3"/>
  <c r="F4" i="3" s="1"/>
  <c r="F5" i="3" s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F157" i="3" s="1"/>
  <c r="F158" i="3" s="1"/>
  <c r="F159" i="3" s="1"/>
  <c r="F160" i="3" s="1"/>
  <c r="F161" i="3" s="1"/>
  <c r="F162" i="3" s="1"/>
  <c r="F163" i="3" s="1"/>
  <c r="F164" i="3" s="1"/>
  <c r="F165" i="3" s="1"/>
  <c r="F166" i="3" s="1"/>
  <c r="F167" i="3" s="1"/>
  <c r="F168" i="3" s="1"/>
  <c r="F169" i="3" s="1"/>
  <c r="F170" i="3" s="1"/>
  <c r="F171" i="3" s="1"/>
  <c r="F5" i="36"/>
  <c r="F6" i="36"/>
  <c r="F7" i="36"/>
  <c r="F8" i="36"/>
  <c r="F9" i="36"/>
  <c r="F10" i="36"/>
  <c r="F11" i="36"/>
  <c r="F12" i="36"/>
  <c r="F13" i="36" s="1"/>
  <c r="F14" i="36" s="1"/>
  <c r="F15" i="36" s="1"/>
  <c r="F16" i="36" s="1"/>
  <c r="F17" i="36" s="1"/>
  <c r="F18" i="36" s="1"/>
  <c r="F19" i="36" s="1"/>
  <c r="F20" i="36" s="1"/>
  <c r="F21" i="36" s="1"/>
  <c r="F22" i="36" s="1"/>
  <c r="F23" i="36" s="1"/>
  <c r="F24" i="36" s="1"/>
  <c r="F25" i="36" s="1"/>
  <c r="F26" i="36" s="1"/>
  <c r="F27" i="36" s="1"/>
  <c r="F28" i="36" s="1"/>
  <c r="F29" i="36" s="1"/>
  <c r="F30" i="36" s="1"/>
  <c r="F31" i="36" s="1"/>
  <c r="F32" i="36" s="1"/>
  <c r="F33" i="36" s="1"/>
  <c r="F34" i="36" s="1"/>
  <c r="F35" i="36" s="1"/>
  <c r="F36" i="36" s="1"/>
  <c r="F37" i="36" s="1"/>
  <c r="F38" i="36" s="1"/>
  <c r="F39" i="36" s="1"/>
  <c r="F40" i="36" s="1"/>
  <c r="F4" i="36"/>
  <c r="F3" i="36"/>
  <c r="F28" i="2"/>
  <c r="E28" i="2"/>
  <c r="F670" i="1" l="1"/>
  <c r="H15" i="2"/>
  <c r="C15" i="2"/>
  <c r="H22" i="2"/>
  <c r="G25" i="41"/>
  <c r="H21" i="41"/>
  <c r="C15" i="41"/>
  <c r="C21" i="41"/>
  <c r="C28" i="2"/>
  <c r="F22" i="2"/>
  <c r="F23" i="2" s="1"/>
  <c r="C22" i="2"/>
  <c r="G21" i="2"/>
  <c r="G23" i="2" s="1"/>
  <c r="D21" i="2"/>
  <c r="D32" i="2" s="1"/>
  <c r="C21" i="2"/>
  <c r="E9" i="2"/>
  <c r="E3" i="2"/>
  <c r="E22" i="2"/>
  <c r="D14" i="51"/>
  <c r="E7" i="2"/>
  <c r="D9" i="51"/>
  <c r="E2" i="2"/>
  <c r="D10" i="51"/>
  <c r="D13" i="51"/>
  <c r="E21" i="2"/>
  <c r="E8" i="2"/>
  <c r="D4" i="51"/>
  <c r="D6" i="51"/>
  <c r="E10" i="2"/>
  <c r="D5" i="51"/>
  <c r="E4" i="2"/>
  <c r="D7" i="51"/>
  <c r="D8" i="51"/>
  <c r="E5" i="2"/>
  <c r="D12" i="51"/>
  <c r="D15" i="2"/>
  <c r="D11" i="51"/>
  <c r="I21" i="2" l="1"/>
  <c r="D16" i="2"/>
  <c r="I16" i="2" s="1"/>
  <c r="I15" i="2"/>
  <c r="J15" i="2" s="1"/>
  <c r="D28" i="2"/>
  <c r="H11" i="2"/>
  <c r="H17" i="2"/>
  <c r="H14" i="2"/>
  <c r="D17" i="2"/>
  <c r="C17" i="2"/>
  <c r="C14" i="2"/>
  <c r="H9" i="2"/>
  <c r="H5" i="2"/>
  <c r="H4" i="2"/>
  <c r="D6" i="2"/>
  <c r="D5" i="2"/>
  <c r="D4" i="2"/>
  <c r="D10" i="2"/>
  <c r="D8" i="2"/>
  <c r="D3" i="2"/>
  <c r="D9" i="2"/>
  <c r="D7" i="2"/>
  <c r="D2" i="2"/>
  <c r="I2" i="2" l="1"/>
  <c r="J17" i="2"/>
  <c r="I8" i="2"/>
  <c r="I14" i="2"/>
  <c r="J14" i="2" s="1"/>
  <c r="C11" i="2" l="1"/>
  <c r="C10" i="2"/>
  <c r="C9" i="2"/>
  <c r="C6" i="2"/>
  <c r="C5" i="2"/>
  <c r="C4" i="2"/>
  <c r="C3" i="2"/>
  <c r="C2" i="2"/>
  <c r="E6" i="2"/>
  <c r="C19" i="2" l="1"/>
  <c r="D3" i="32"/>
  <c r="F4" i="34"/>
  <c r="F4" i="4"/>
  <c r="F5" i="4" s="1"/>
  <c r="F6" i="4" s="1"/>
  <c r="F7" i="4" s="1"/>
  <c r="F8" i="4" s="1"/>
  <c r="F9" i="4" s="1"/>
  <c r="F25" i="4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16" i="4"/>
  <c r="F17" i="4" s="1"/>
  <c r="F18" i="4" s="1"/>
  <c r="F19" i="4" s="1"/>
  <c r="F20" i="4" s="1"/>
  <c r="F20" i="29" l="1"/>
  <c r="F21" i="29"/>
  <c r="F22" i="29"/>
  <c r="F23" i="29" s="1"/>
  <c r="F24" i="29" s="1"/>
  <c r="F25" i="29" s="1"/>
  <c r="D26" i="29"/>
  <c r="D25" i="41"/>
  <c r="I21" i="41"/>
  <c r="J21" i="41" s="1"/>
  <c r="F16" i="41"/>
  <c r="E16" i="41"/>
  <c r="D16" i="41"/>
  <c r="C16" i="41"/>
  <c r="H13" i="41"/>
  <c r="E13" i="41"/>
  <c r="D13" i="41"/>
  <c r="C13" i="41"/>
  <c r="I11" i="41"/>
  <c r="J11" i="41" s="1"/>
  <c r="I10" i="41"/>
  <c r="J10" i="41" s="1"/>
  <c r="I9" i="41"/>
  <c r="J9" i="41" s="1"/>
  <c r="I8" i="41"/>
  <c r="J8" i="41" s="1"/>
  <c r="I7" i="41"/>
  <c r="J7" i="41" s="1"/>
  <c r="I6" i="41"/>
  <c r="J6" i="41" s="1"/>
  <c r="I5" i="41"/>
  <c r="J5" i="41" s="1"/>
  <c r="I4" i="41"/>
  <c r="J4" i="41" s="1"/>
  <c r="I3" i="41"/>
  <c r="J3" i="41" s="1"/>
  <c r="I2" i="41"/>
  <c r="E19" i="41" l="1"/>
  <c r="E25" i="41" s="1"/>
  <c r="C25" i="41"/>
  <c r="I13" i="41"/>
  <c r="J13" i="41" s="1"/>
  <c r="J2" i="41"/>
  <c r="I25" i="41" l="1"/>
  <c r="D39" i="40"/>
  <c r="D36" i="39"/>
  <c r="D39" i="39" l="1"/>
  <c r="H21" i="2"/>
  <c r="D42" i="40"/>
  <c r="H15" i="41"/>
  <c r="I15" i="41"/>
  <c r="I16" i="41" s="1"/>
  <c r="E6" i="37"/>
  <c r="D6" i="37"/>
  <c r="F3" i="37"/>
  <c r="F4" i="37" s="1"/>
  <c r="F5" i="37" s="1"/>
  <c r="J15" i="41" l="1"/>
  <c r="H16" i="41"/>
  <c r="H25" i="41" s="1"/>
  <c r="J25" i="41" s="1"/>
  <c r="F6" i="37"/>
  <c r="F3" i="25"/>
  <c r="F4" i="25" s="1"/>
  <c r="F5" i="25" s="1"/>
  <c r="F6" i="25" s="1"/>
  <c r="F7" i="25" s="1"/>
  <c r="F8" i="25" s="1"/>
  <c r="F9" i="25" s="1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F32" i="25" s="1"/>
  <c r="F33" i="25" s="1"/>
  <c r="F34" i="25" s="1"/>
  <c r="F35" i="25" s="1"/>
  <c r="F36" i="25" s="1"/>
  <c r="F37" i="25" s="1"/>
  <c r="F38" i="25" s="1"/>
  <c r="F39" i="25" s="1"/>
  <c r="F40" i="25" s="1"/>
  <c r="F41" i="25" s="1"/>
  <c r="F42" i="25" s="1"/>
  <c r="F43" i="25" s="1"/>
  <c r="F44" i="25" s="1"/>
  <c r="F45" i="25" s="1"/>
  <c r="F46" i="25" s="1"/>
  <c r="F47" i="25" s="1"/>
  <c r="F48" i="25" s="1"/>
  <c r="F49" i="25" s="1"/>
  <c r="F50" i="25" s="1"/>
  <c r="F51" i="25" s="1"/>
  <c r="F52" i="25" s="1"/>
  <c r="F53" i="25" s="1"/>
  <c r="F54" i="25" s="1"/>
  <c r="F55" i="25" s="1"/>
  <c r="F56" i="25" s="1"/>
  <c r="F57" i="25" s="1"/>
  <c r="F58" i="25" s="1"/>
  <c r="F59" i="25" s="1"/>
  <c r="F60" i="25" s="1"/>
  <c r="F61" i="25" s="1"/>
  <c r="F62" i="25" s="1"/>
  <c r="F63" i="25" s="1"/>
  <c r="F64" i="25" s="1"/>
  <c r="F65" i="25" s="1"/>
  <c r="F66" i="25" s="1"/>
  <c r="F67" i="25" s="1"/>
  <c r="F68" i="25" s="1"/>
  <c r="F69" i="25" s="1"/>
  <c r="F70" i="25" s="1"/>
  <c r="F71" i="25" s="1"/>
  <c r="F72" i="25" s="1"/>
  <c r="F73" i="25" s="1"/>
  <c r="F74" i="25" s="1"/>
  <c r="F75" i="25" s="1"/>
  <c r="F76" i="25" s="1"/>
  <c r="F77" i="25" s="1"/>
  <c r="F78" i="25" s="1"/>
  <c r="F79" i="25" s="1"/>
  <c r="F80" i="25" s="1"/>
  <c r="F81" i="25" s="1"/>
  <c r="F82" i="25" s="1"/>
  <c r="F83" i="25" s="1"/>
  <c r="F84" i="25" s="1"/>
  <c r="F85" i="25" s="1"/>
  <c r="F86" i="25" s="1"/>
  <c r="F87" i="25" s="1"/>
  <c r="F88" i="25" s="1"/>
  <c r="F89" i="25" s="1"/>
  <c r="F90" i="25" s="1"/>
  <c r="F91" i="25" s="1"/>
  <c r="J16" i="41" l="1"/>
  <c r="F92" i="25"/>
  <c r="F93" i="25" s="1"/>
  <c r="F94" i="25" s="1"/>
  <c r="F95" i="25" s="1"/>
  <c r="F96" i="25" s="1"/>
  <c r="F97" i="25" s="1"/>
  <c r="F98" i="25" s="1"/>
  <c r="F99" i="25" s="1"/>
  <c r="F100" i="25" s="1"/>
  <c r="F101" i="25" s="1"/>
  <c r="F102" i="25" s="1"/>
  <c r="F103" i="25" s="1"/>
  <c r="F104" i="25" s="1"/>
  <c r="F105" i="25" s="1"/>
  <c r="F106" i="25" s="1"/>
  <c r="F107" i="25" s="1"/>
  <c r="F108" i="25" s="1"/>
  <c r="F109" i="25" s="1"/>
  <c r="F110" i="25" s="1"/>
  <c r="F111" i="25" s="1"/>
  <c r="F112" i="25" s="1"/>
  <c r="F113" i="25" s="1"/>
  <c r="F114" i="25" s="1"/>
  <c r="F115" i="25" s="1"/>
  <c r="F116" i="25" s="1"/>
  <c r="F117" i="25" s="1"/>
  <c r="F118" i="25" s="1"/>
  <c r="F119" i="25" s="1"/>
  <c r="F120" i="25" s="1"/>
  <c r="F121" i="25" s="1"/>
  <c r="E41" i="36"/>
  <c r="D41" i="36"/>
  <c r="F41" i="36" l="1"/>
  <c r="E5" i="34"/>
  <c r="D5" i="34"/>
  <c r="F3" i="34"/>
  <c r="E6" i="33"/>
  <c r="D6" i="33"/>
  <c r="F3" i="33"/>
  <c r="F4" i="33" s="1"/>
  <c r="F5" i="33" s="1"/>
  <c r="E3" i="32"/>
  <c r="F3" i="32" s="1"/>
  <c r="F5" i="34" l="1"/>
  <c r="F4" i="35"/>
  <c r="H16" i="2" s="1"/>
  <c r="J16" i="2" s="1"/>
  <c r="F6" i="33"/>
  <c r="E48" i="30"/>
  <c r="D48" i="30"/>
  <c r="F3" i="30"/>
  <c r="F4" i="30" s="1"/>
  <c r="F5" i="30" s="1"/>
  <c r="F6" i="30" s="1"/>
  <c r="F7" i="30" s="1"/>
  <c r="F8" i="30" s="1"/>
  <c r="F9" i="30" s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E26" i="29"/>
  <c r="F26" i="29" s="1"/>
  <c r="F3" i="29"/>
  <c r="F4" i="29" s="1"/>
  <c r="F5" i="29" s="1"/>
  <c r="F6" i="29" s="1"/>
  <c r="F7" i="29" s="1"/>
  <c r="F8" i="29" s="1"/>
  <c r="F9" i="29" s="1"/>
  <c r="F10" i="29" s="1"/>
  <c r="F11" i="29" s="1"/>
  <c r="F12" i="29" s="1"/>
  <c r="F13" i="29" s="1"/>
  <c r="F14" i="29" s="1"/>
  <c r="F15" i="29" s="1"/>
  <c r="F16" i="29" s="1"/>
  <c r="F17" i="29" s="1"/>
  <c r="F18" i="29" s="1"/>
  <c r="F19" i="29" s="1"/>
  <c r="E122" i="28"/>
  <c r="D122" i="28"/>
  <c r="F3" i="28"/>
  <c r="F4" i="28" s="1"/>
  <c r="F5" i="28" s="1"/>
  <c r="F6" i="28" s="1"/>
  <c r="F7" i="28" s="1"/>
  <c r="F8" i="28" s="1"/>
  <c r="F9" i="28" s="1"/>
  <c r="F10" i="28" s="1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F23" i="28" s="1"/>
  <c r="F24" i="28" s="1"/>
  <c r="F25" i="28" s="1"/>
  <c r="F26" i="28" s="1"/>
  <c r="F27" i="28" s="1"/>
  <c r="F28" i="28" s="1"/>
  <c r="F29" i="28" s="1"/>
  <c r="F30" i="28" s="1"/>
  <c r="F31" i="28" s="1"/>
  <c r="F32" i="28" s="1"/>
  <c r="F33" i="28" s="1"/>
  <c r="F34" i="28" s="1"/>
  <c r="F35" i="28" s="1"/>
  <c r="F36" i="28" s="1"/>
  <c r="F37" i="28" s="1"/>
  <c r="F38" i="28" s="1"/>
  <c r="F39" i="28" s="1"/>
  <c r="F40" i="28" s="1"/>
  <c r="F41" i="28" s="1"/>
  <c r="F42" i="28" s="1"/>
  <c r="F43" i="28" s="1"/>
  <c r="F44" i="28" s="1"/>
  <c r="F45" i="28" s="1"/>
  <c r="F46" i="28" s="1"/>
  <c r="F47" i="28" s="1"/>
  <c r="F48" i="28" s="1"/>
  <c r="F49" i="28" s="1"/>
  <c r="F50" i="28" s="1"/>
  <c r="F51" i="28" s="1"/>
  <c r="F52" i="28" s="1"/>
  <c r="F53" i="28" s="1"/>
  <c r="F54" i="28" s="1"/>
  <c r="F55" i="28" s="1"/>
  <c r="F56" i="28" s="1"/>
  <c r="F57" i="28" s="1"/>
  <c r="F58" i="28" s="1"/>
  <c r="F59" i="28" s="1"/>
  <c r="F60" i="28" s="1"/>
  <c r="F61" i="28" s="1"/>
  <c r="F62" i="28" s="1"/>
  <c r="F63" i="28" s="1"/>
  <c r="F64" i="28" s="1"/>
  <c r="F65" i="28" s="1"/>
  <c r="F66" i="28" s="1"/>
  <c r="F67" i="28" s="1"/>
  <c r="F68" i="28" s="1"/>
  <c r="F69" i="28" s="1"/>
  <c r="F70" i="28" s="1"/>
  <c r="F71" i="28" s="1"/>
  <c r="F72" i="28" s="1"/>
  <c r="F73" i="28" s="1"/>
  <c r="F74" i="28" s="1"/>
  <c r="F75" i="28" s="1"/>
  <c r="F76" i="28" s="1"/>
  <c r="F77" i="28" s="1"/>
  <c r="F78" i="28" s="1"/>
  <c r="F79" i="28" s="1"/>
  <c r="F80" i="28" s="1"/>
  <c r="F81" i="28" s="1"/>
  <c r="F82" i="28" s="1"/>
  <c r="F83" i="28" s="1"/>
  <c r="F84" i="28" s="1"/>
  <c r="F85" i="28" s="1"/>
  <c r="F86" i="28" s="1"/>
  <c r="F87" i="28" s="1"/>
  <c r="F88" i="28" s="1"/>
  <c r="F89" i="28" s="1"/>
  <c r="F90" i="28" s="1"/>
  <c r="E16" i="27"/>
  <c r="D16" i="27"/>
  <c r="F3" i="27"/>
  <c r="F4" i="27" s="1"/>
  <c r="F5" i="27" s="1"/>
  <c r="F6" i="27" s="1"/>
  <c r="F7" i="27" s="1"/>
  <c r="F8" i="27" s="1"/>
  <c r="F9" i="27" s="1"/>
  <c r="F10" i="27" s="1"/>
  <c r="F11" i="27" s="1"/>
  <c r="F12" i="27" s="1"/>
  <c r="F13" i="27" s="1"/>
  <c r="F14" i="27" s="1"/>
  <c r="F15" i="27" s="1"/>
  <c r="E76" i="26"/>
  <c r="D76" i="26"/>
  <c r="F3" i="26"/>
  <c r="F4" i="26" s="1"/>
  <c r="F5" i="26" s="1"/>
  <c r="F6" i="26" s="1"/>
  <c r="F7" i="26" s="1"/>
  <c r="F8" i="26" s="1"/>
  <c r="F9" i="26" s="1"/>
  <c r="F10" i="26" s="1"/>
  <c r="F11" i="26" s="1"/>
  <c r="F12" i="26" s="1"/>
  <c r="F13" i="26" s="1"/>
  <c r="F14" i="26" s="1"/>
  <c r="F15" i="26" s="1"/>
  <c r="F16" i="26" s="1"/>
  <c r="F17" i="26" s="1"/>
  <c r="F18" i="26" s="1"/>
  <c r="F19" i="26" s="1"/>
  <c r="F20" i="26" s="1"/>
  <c r="F21" i="26" s="1"/>
  <c r="F22" i="26" s="1"/>
  <c r="F23" i="26" s="1"/>
  <c r="F24" i="26" s="1"/>
  <c r="F25" i="26" s="1"/>
  <c r="F26" i="26" s="1"/>
  <c r="F27" i="26" s="1"/>
  <c r="F28" i="26" s="1"/>
  <c r="F29" i="26" s="1"/>
  <c r="F30" i="26" s="1"/>
  <c r="F31" i="26" s="1"/>
  <c r="F32" i="26" s="1"/>
  <c r="F33" i="26" s="1"/>
  <c r="F34" i="26" s="1"/>
  <c r="F35" i="26" s="1"/>
  <c r="F36" i="26" s="1"/>
  <c r="F37" i="26" s="1"/>
  <c r="F38" i="26" s="1"/>
  <c r="F39" i="26" s="1"/>
  <c r="F40" i="26" s="1"/>
  <c r="F41" i="26" s="1"/>
  <c r="F42" i="26" s="1"/>
  <c r="F43" i="26" s="1"/>
  <c r="F44" i="26" s="1"/>
  <c r="F45" i="26" s="1"/>
  <c r="F46" i="26" s="1"/>
  <c r="F47" i="26" s="1"/>
  <c r="F48" i="26" s="1"/>
  <c r="F49" i="26" s="1"/>
  <c r="F50" i="26" s="1"/>
  <c r="F51" i="26" s="1"/>
  <c r="F52" i="26" s="1"/>
  <c r="F53" i="26" s="1"/>
  <c r="F54" i="26" s="1"/>
  <c r="F55" i="26" s="1"/>
  <c r="F56" i="26" s="1"/>
  <c r="F57" i="26" s="1"/>
  <c r="F58" i="26" s="1"/>
  <c r="F59" i="26" s="1"/>
  <c r="F60" i="26" s="1"/>
  <c r="F61" i="26" s="1"/>
  <c r="F62" i="26" s="1"/>
  <c r="F63" i="26" s="1"/>
  <c r="F64" i="26" s="1"/>
  <c r="F65" i="26" s="1"/>
  <c r="F66" i="26" s="1"/>
  <c r="F67" i="26" s="1"/>
  <c r="F68" i="26" s="1"/>
  <c r="F69" i="26" s="1"/>
  <c r="F70" i="26" s="1"/>
  <c r="F71" i="26" s="1"/>
  <c r="F72" i="26" s="1"/>
  <c r="F73" i="26" s="1"/>
  <c r="F74" i="26" s="1"/>
  <c r="F75" i="26" s="1"/>
  <c r="E122" i="25"/>
  <c r="D122" i="25"/>
  <c r="E188" i="24"/>
  <c r="D188" i="24"/>
  <c r="F3" i="24"/>
  <c r="F4" i="24" s="1"/>
  <c r="F5" i="24" s="1"/>
  <c r="F6" i="24" s="1"/>
  <c r="F7" i="24" s="1"/>
  <c r="F8" i="24" s="1"/>
  <c r="F9" i="24" s="1"/>
  <c r="F10" i="24" s="1"/>
  <c r="F11" i="24" s="1"/>
  <c r="F12" i="24" s="1"/>
  <c r="F13" i="24" s="1"/>
  <c r="F14" i="24" s="1"/>
  <c r="F15" i="24" s="1"/>
  <c r="F16" i="24" s="1"/>
  <c r="F17" i="24" s="1"/>
  <c r="E208" i="18"/>
  <c r="D208" i="18"/>
  <c r="E670" i="1"/>
  <c r="D172" i="3"/>
  <c r="F91" i="28" l="1"/>
  <c r="F92" i="28" s="1"/>
  <c r="F93" i="28" s="1"/>
  <c r="F94" i="28" s="1"/>
  <c r="F95" i="28" s="1"/>
  <c r="F96" i="28" s="1"/>
  <c r="F97" i="28" s="1"/>
  <c r="F98" i="28" s="1"/>
  <c r="F99" i="28" s="1"/>
  <c r="F100" i="28" s="1"/>
  <c r="F101" i="28" s="1"/>
  <c r="F102" i="28" s="1"/>
  <c r="F103" i="28" s="1"/>
  <c r="F104" i="28" s="1"/>
  <c r="F105" i="28" s="1"/>
  <c r="F106" i="28" s="1"/>
  <c r="F107" i="28" s="1"/>
  <c r="F108" i="28" s="1"/>
  <c r="F109" i="28" s="1"/>
  <c r="F110" i="28" s="1"/>
  <c r="F111" i="28" s="1"/>
  <c r="F112" i="28" s="1"/>
  <c r="F113" i="28" s="1"/>
  <c r="F114" i="28" s="1"/>
  <c r="F115" i="28" s="1"/>
  <c r="F116" i="28" s="1"/>
  <c r="F117" i="28" s="1"/>
  <c r="F118" i="28" s="1"/>
  <c r="F119" i="28" s="1"/>
  <c r="F120" i="28" s="1"/>
  <c r="F121" i="28" s="1"/>
  <c r="F21" i="30"/>
  <c r="F22" i="30" s="1"/>
  <c r="F23" i="30" s="1"/>
  <c r="F24" i="30" s="1"/>
  <c r="F25" i="30" s="1"/>
  <c r="F26" i="30" s="1"/>
  <c r="F27" i="30" s="1"/>
  <c r="F28" i="30" s="1"/>
  <c r="F29" i="30" s="1"/>
  <c r="F30" i="30" s="1"/>
  <c r="F31" i="30" s="1"/>
  <c r="F32" i="30" s="1"/>
  <c r="F33" i="30" s="1"/>
  <c r="F34" i="30" s="1"/>
  <c r="F35" i="30" s="1"/>
  <c r="F36" i="30" s="1"/>
  <c r="F37" i="30" s="1"/>
  <c r="F38" i="30" s="1"/>
  <c r="F39" i="30" s="1"/>
  <c r="F40" i="30" s="1"/>
  <c r="F41" i="30" s="1"/>
  <c r="F42" i="30" s="1"/>
  <c r="F43" i="30" s="1"/>
  <c r="F44" i="30" s="1"/>
  <c r="F45" i="30" s="1"/>
  <c r="F46" i="30" s="1"/>
  <c r="F47" i="30" s="1"/>
  <c r="F48" i="30"/>
  <c r="F122" i="28"/>
  <c r="H7" i="2" s="1"/>
  <c r="F16" i="27"/>
  <c r="F76" i="26"/>
  <c r="F122" i="25"/>
  <c r="F18" i="24"/>
  <c r="F188" i="24"/>
  <c r="F208" i="18"/>
  <c r="F19" i="24" l="1"/>
  <c r="F20" i="24" s="1"/>
  <c r="F21" i="24" s="1"/>
  <c r="F22" i="24" s="1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F38" i="24" s="1"/>
  <c r="F39" i="24" s="1"/>
  <c r="F40" i="24" s="1"/>
  <c r="F41" i="24" s="1"/>
  <c r="F42" i="24" s="1"/>
  <c r="F43" i="24" s="1"/>
  <c r="F44" i="24" s="1"/>
  <c r="F45" i="24" s="1"/>
  <c r="F46" i="24" s="1"/>
  <c r="F47" i="24" s="1"/>
  <c r="F48" i="24" s="1"/>
  <c r="F49" i="24" s="1"/>
  <c r="F50" i="24" s="1"/>
  <c r="F51" i="24" s="1"/>
  <c r="F52" i="24" s="1"/>
  <c r="F53" i="24" s="1"/>
  <c r="F54" i="24" s="1"/>
  <c r="F55" i="24" s="1"/>
  <c r="F56" i="24" s="1"/>
  <c r="F57" i="24" s="1"/>
  <c r="F58" i="24" s="1"/>
  <c r="F59" i="24" s="1"/>
  <c r="F60" i="24" s="1"/>
  <c r="F61" i="24" s="1"/>
  <c r="F62" i="24" s="1"/>
  <c r="F63" i="24" s="1"/>
  <c r="F64" i="24" s="1"/>
  <c r="F65" i="24" s="1"/>
  <c r="F66" i="24" s="1"/>
  <c r="F67" i="24" s="1"/>
  <c r="F68" i="24" s="1"/>
  <c r="F69" i="24" s="1"/>
  <c r="F70" i="24" s="1"/>
  <c r="F71" i="24" s="1"/>
  <c r="F72" i="24" s="1"/>
  <c r="F73" i="24" s="1"/>
  <c r="F74" i="24" s="1"/>
  <c r="F75" i="24" s="1"/>
  <c r="F76" i="24" s="1"/>
  <c r="F77" i="24" s="1"/>
  <c r="F78" i="24" s="1"/>
  <c r="F79" i="24" s="1"/>
  <c r="F80" i="24" s="1"/>
  <c r="F81" i="24" s="1"/>
  <c r="F82" i="24" s="1"/>
  <c r="F83" i="24" s="1"/>
  <c r="F84" i="24" s="1"/>
  <c r="F85" i="24" s="1"/>
  <c r="F86" i="24" s="1"/>
  <c r="F87" i="24" s="1"/>
  <c r="F88" i="24" s="1"/>
  <c r="F89" i="24" s="1"/>
  <c r="F90" i="24" s="1"/>
  <c r="F91" i="24" s="1"/>
  <c r="F92" i="24" s="1"/>
  <c r="F93" i="24" s="1"/>
  <c r="F94" i="24" s="1"/>
  <c r="F95" i="24" s="1"/>
  <c r="F96" i="24" s="1"/>
  <c r="F97" i="24" s="1"/>
  <c r="F98" i="24" s="1"/>
  <c r="F99" i="24" s="1"/>
  <c r="F100" i="24" s="1"/>
  <c r="F101" i="24" s="1"/>
  <c r="F102" i="24" s="1"/>
  <c r="F103" i="24" s="1"/>
  <c r="F104" i="24" s="1"/>
  <c r="F105" i="24" s="1"/>
  <c r="F106" i="24" s="1"/>
  <c r="F107" i="24" s="1"/>
  <c r="F108" i="24" s="1"/>
  <c r="F109" i="24" s="1"/>
  <c r="F110" i="24" s="1"/>
  <c r="F111" i="24" s="1"/>
  <c r="F112" i="24" s="1"/>
  <c r="F113" i="24" s="1"/>
  <c r="F114" i="24" s="1"/>
  <c r="F115" i="24" s="1"/>
  <c r="F116" i="24" s="1"/>
  <c r="F117" i="24" s="1"/>
  <c r="F118" i="24" s="1"/>
  <c r="F119" i="24" s="1"/>
  <c r="F120" i="24" s="1"/>
  <c r="F121" i="24" s="1"/>
  <c r="F122" i="24" s="1"/>
  <c r="F123" i="24" s="1"/>
  <c r="F124" i="24" s="1"/>
  <c r="F125" i="24" s="1"/>
  <c r="F126" i="24" s="1"/>
  <c r="F127" i="24" s="1"/>
  <c r="F128" i="24" s="1"/>
  <c r="F129" i="24" s="1"/>
  <c r="F130" i="24" s="1"/>
  <c r="F131" i="24" s="1"/>
  <c r="F132" i="24" s="1"/>
  <c r="F133" i="24" s="1"/>
  <c r="F134" i="24" s="1"/>
  <c r="F135" i="24" s="1"/>
  <c r="F136" i="24" s="1"/>
  <c r="F137" i="24" s="1"/>
  <c r="F138" i="24" s="1"/>
  <c r="F139" i="24" s="1"/>
  <c r="F140" i="24" s="1"/>
  <c r="F141" i="24" s="1"/>
  <c r="F142" i="24" s="1"/>
  <c r="F143" i="24" s="1"/>
  <c r="F144" i="24" s="1"/>
  <c r="F145" i="24" s="1"/>
  <c r="F146" i="24" s="1"/>
  <c r="F147" i="24" s="1"/>
  <c r="F148" i="24" s="1"/>
  <c r="F149" i="24" s="1"/>
  <c r="F150" i="24" s="1"/>
  <c r="F151" i="24" s="1"/>
  <c r="F152" i="24" s="1"/>
  <c r="F153" i="24" s="1"/>
  <c r="F154" i="24" s="1"/>
  <c r="F155" i="24" s="1"/>
  <c r="F156" i="24" s="1"/>
  <c r="F157" i="24" l="1"/>
  <c r="F158" i="24" s="1"/>
  <c r="F159" i="24" s="1"/>
  <c r="F160" i="24" s="1"/>
  <c r="F161" i="24" s="1"/>
  <c r="F162" i="24" s="1"/>
  <c r="F163" i="24" s="1"/>
  <c r="F164" i="24" s="1"/>
  <c r="F165" i="24" s="1"/>
  <c r="F166" i="24" s="1"/>
  <c r="F167" i="24" s="1"/>
  <c r="F168" i="24" s="1"/>
  <c r="F169" i="24" s="1"/>
  <c r="F170" i="24" s="1"/>
  <c r="F171" i="24" s="1"/>
  <c r="F172" i="24" s="1"/>
  <c r="F173" i="24" s="1"/>
  <c r="F174" i="24" s="1"/>
  <c r="F175" i="24" s="1"/>
  <c r="F176" i="24" s="1"/>
  <c r="F177" i="24" s="1"/>
  <c r="F178" i="24" s="1"/>
  <c r="F179" i="24" s="1"/>
  <c r="F180" i="24" s="1"/>
  <c r="F181" i="24" s="1"/>
  <c r="F182" i="24" s="1"/>
  <c r="F183" i="24" s="1"/>
  <c r="F184" i="24" s="1"/>
  <c r="F185" i="24" s="1"/>
  <c r="F186" i="24" s="1"/>
  <c r="F187" i="24" s="1"/>
  <c r="H8" i="2" s="1"/>
  <c r="F3" i="18"/>
  <c r="F4" i="18" s="1"/>
  <c r="F5" i="18" s="1"/>
  <c r="F6" i="18" s="1"/>
  <c r="F7" i="18" s="1"/>
  <c r="F8" i="18" s="1"/>
  <c r="I73" i="9"/>
  <c r="I74" i="9" s="1"/>
  <c r="I75" i="9" s="1"/>
  <c r="I76" i="9" s="1"/>
  <c r="I77" i="9" s="1"/>
  <c r="I78" i="9" s="1"/>
  <c r="I79" i="9" s="1"/>
  <c r="I80" i="9" s="1"/>
  <c r="I81" i="9" s="1"/>
  <c r="I82" i="9" s="1"/>
  <c r="I83" i="9" s="1"/>
  <c r="H74" i="9"/>
  <c r="H75" i="9" s="1"/>
  <c r="H76" i="9" s="1"/>
  <c r="H77" i="9" s="1"/>
  <c r="H78" i="9" s="1"/>
  <c r="H79" i="9" s="1"/>
  <c r="H80" i="9" s="1"/>
  <c r="H81" i="9" s="1"/>
  <c r="H82" i="9" s="1"/>
  <c r="H83" i="9" s="1"/>
  <c r="I18" i="9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H19" i="9"/>
  <c r="H20" i="9" s="1"/>
  <c r="H21" i="9" s="1"/>
  <c r="H22" i="9" s="1"/>
  <c r="H23" i="9" s="1"/>
  <c r="H24" i="9" s="1"/>
  <c r="H25" i="9" s="1"/>
  <c r="H26" i="9" s="1"/>
  <c r="H27" i="9" s="1"/>
  <c r="H28" i="9" s="1"/>
  <c r="I3" i="9"/>
  <c r="I4" i="9" s="1"/>
  <c r="I5" i="9" s="1"/>
  <c r="I6" i="9" s="1"/>
  <c r="I7" i="9" s="1"/>
  <c r="I8" i="9" s="1"/>
  <c r="I9" i="9" s="1"/>
  <c r="I10" i="9" s="1"/>
  <c r="I11" i="9" s="1"/>
  <c r="I12" i="9" s="1"/>
  <c r="I13" i="9" s="1"/>
  <c r="I14" i="9" s="1"/>
  <c r="H3" i="9"/>
  <c r="H4" i="9" s="1"/>
  <c r="H5" i="9" s="1"/>
  <c r="H6" i="9" s="1"/>
  <c r="H7" i="9" s="1"/>
  <c r="H8" i="9" s="1"/>
  <c r="H9" i="9" s="1"/>
  <c r="H10" i="9" s="1"/>
  <c r="H11" i="9" s="1"/>
  <c r="H12" i="9" s="1"/>
  <c r="H13" i="9" s="1"/>
  <c r="H14" i="9" s="1"/>
  <c r="H72" i="9" l="1"/>
  <c r="I72" i="9"/>
  <c r="I16" i="9"/>
  <c r="F9" i="18"/>
  <c r="F10" i="18" s="1"/>
  <c r="F11" i="18" s="1"/>
  <c r="F12" i="18" s="1"/>
  <c r="F13" i="18" s="1"/>
  <c r="F14" i="18" s="1"/>
  <c r="F15" i="18" s="1"/>
  <c r="F16" i="18" s="1"/>
  <c r="F17" i="18" s="1"/>
  <c r="F18" i="18" s="1"/>
  <c r="F19" i="18" s="1"/>
  <c r="F20" i="18" s="1"/>
  <c r="F21" i="18" s="1"/>
  <c r="F22" i="18" s="1"/>
  <c r="F23" i="18" s="1"/>
  <c r="F24" i="18" s="1"/>
  <c r="F25" i="18" s="1"/>
  <c r="F26" i="18" s="1"/>
  <c r="F27" i="18" s="1"/>
  <c r="F28" i="18" s="1"/>
  <c r="F29" i="18" s="1"/>
  <c r="F30" i="18" s="1"/>
  <c r="F31" i="18" s="1"/>
  <c r="F32" i="18" s="1"/>
  <c r="F33" i="18" s="1"/>
  <c r="F34" i="18" s="1"/>
  <c r="F35" i="18" s="1"/>
  <c r="F36" i="18" s="1"/>
  <c r="F37" i="18" s="1"/>
  <c r="F38" i="18" s="1"/>
  <c r="F39" i="18" s="1"/>
  <c r="F40" i="18" s="1"/>
  <c r="F41" i="18" s="1"/>
  <c r="F42" i="18" s="1"/>
  <c r="F43" i="18" s="1"/>
  <c r="F44" i="18" s="1"/>
  <c r="F45" i="18" s="1"/>
  <c r="F46" i="18" s="1"/>
  <c r="F47" i="18" s="1"/>
  <c r="F48" i="18" s="1"/>
  <c r="F49" i="18" s="1"/>
  <c r="F50" i="18" s="1"/>
  <c r="F51" i="18" s="1"/>
  <c r="F52" i="18" s="1"/>
  <c r="F53" i="18" s="1"/>
  <c r="F54" i="18" s="1"/>
  <c r="F55" i="18" s="1"/>
  <c r="F56" i="18" s="1"/>
  <c r="F57" i="18" s="1"/>
  <c r="F58" i="18" s="1"/>
  <c r="F59" i="18" s="1"/>
  <c r="F60" i="18" s="1"/>
  <c r="F61" i="18" s="1"/>
  <c r="F62" i="18" s="1"/>
  <c r="F63" i="18" s="1"/>
  <c r="F64" i="18" s="1"/>
  <c r="F65" i="18" s="1"/>
  <c r="F66" i="18" s="1"/>
  <c r="F67" i="18" s="1"/>
  <c r="F68" i="18" s="1"/>
  <c r="F69" i="18" s="1"/>
  <c r="F70" i="18" s="1"/>
  <c r="F71" i="18" s="1"/>
  <c r="F72" i="18" s="1"/>
  <c r="F73" i="18" s="1"/>
  <c r="F74" i="18" s="1"/>
  <c r="F75" i="18" s="1"/>
  <c r="F76" i="18" s="1"/>
  <c r="F77" i="18" s="1"/>
  <c r="F78" i="18" s="1"/>
  <c r="F79" i="18" s="1"/>
  <c r="F80" i="18" s="1"/>
  <c r="F81" i="18" s="1"/>
  <c r="F82" i="18" s="1"/>
  <c r="F83" i="18" s="1"/>
  <c r="F84" i="18" s="1"/>
  <c r="F85" i="18" s="1"/>
  <c r="F86" i="18" s="1"/>
  <c r="F87" i="18" s="1"/>
  <c r="F88" i="18" s="1"/>
  <c r="F89" i="18" s="1"/>
  <c r="F90" i="18" s="1"/>
  <c r="F91" i="18" s="1"/>
  <c r="F92" i="18" s="1"/>
  <c r="F93" i="18" s="1"/>
  <c r="F94" i="18" s="1"/>
  <c r="F95" i="18" s="1"/>
  <c r="F96" i="18" s="1"/>
  <c r="F172" i="3"/>
  <c r="H28" i="2" s="1"/>
  <c r="I2" i="9" l="1"/>
  <c r="I86" i="9" s="1"/>
  <c r="F97" i="18"/>
  <c r="F98" i="18" s="1"/>
  <c r="F99" i="18" s="1"/>
  <c r="F100" i="18" s="1"/>
  <c r="F101" i="18" s="1"/>
  <c r="F102" i="18" s="1"/>
  <c r="F103" i="18" s="1"/>
  <c r="F104" i="18" s="1"/>
  <c r="F105" i="18" s="1"/>
  <c r="F106" i="18" s="1"/>
  <c r="F107" i="18" s="1"/>
  <c r="F108" i="18" s="1"/>
  <c r="F109" i="18" s="1"/>
  <c r="F110" i="18" s="1"/>
  <c r="F111" i="18" s="1"/>
  <c r="F112" i="18" s="1"/>
  <c r="F113" i="18" s="1"/>
  <c r="F114" i="18" s="1"/>
  <c r="F115" i="18" s="1"/>
  <c r="F116" i="18" s="1"/>
  <c r="F117" i="18" s="1"/>
  <c r="F118" i="18" s="1"/>
  <c r="F119" i="18" s="1"/>
  <c r="F120" i="18" s="1"/>
  <c r="F121" i="18" s="1"/>
  <c r="F122" i="18" s="1"/>
  <c r="F123" i="18" s="1"/>
  <c r="F124" i="18" s="1"/>
  <c r="F125" i="18" s="1"/>
  <c r="F126" i="18" s="1"/>
  <c r="F127" i="18" s="1"/>
  <c r="F128" i="18" s="1"/>
  <c r="F129" i="18" s="1"/>
  <c r="F130" i="18" s="1"/>
  <c r="F131" i="18" s="1"/>
  <c r="F132" i="18" s="1"/>
  <c r="F133" i="18" s="1"/>
  <c r="F134" i="18" s="1"/>
  <c r="F135" i="18" s="1"/>
  <c r="F136" i="18" s="1"/>
  <c r="F137" i="18" s="1"/>
  <c r="F138" i="18" s="1"/>
  <c r="F139" i="18" s="1"/>
  <c r="F140" i="18" s="1"/>
  <c r="F141" i="18" s="1"/>
  <c r="F142" i="18" s="1"/>
  <c r="F143" i="18" s="1"/>
  <c r="F144" i="18" s="1"/>
  <c r="F145" i="18" s="1"/>
  <c r="F146" i="18" s="1"/>
  <c r="F147" i="18" s="1"/>
  <c r="F148" i="18" s="1"/>
  <c r="F149" i="18" s="1"/>
  <c r="F150" i="18" s="1"/>
  <c r="F151" i="18" s="1"/>
  <c r="F152" i="18" s="1"/>
  <c r="F153" i="18" s="1"/>
  <c r="F154" i="18" s="1"/>
  <c r="F155" i="18" s="1"/>
  <c r="F156" i="18" s="1"/>
  <c r="F157" i="18" s="1"/>
  <c r="F158" i="18" s="1"/>
  <c r="F159" i="18" s="1"/>
  <c r="F160" i="18" s="1"/>
  <c r="F161" i="18" s="1"/>
  <c r="F162" i="18" s="1"/>
  <c r="F163" i="18" s="1"/>
  <c r="F164" i="18" s="1"/>
  <c r="F165" i="18" s="1"/>
  <c r="F166" i="18" s="1"/>
  <c r="F167" i="18" s="1"/>
  <c r="F168" i="18" s="1"/>
  <c r="F169" i="18" s="1"/>
  <c r="F170" i="18" s="1"/>
  <c r="F171" i="18" s="1"/>
  <c r="F172" i="18" s="1"/>
  <c r="F173" i="18" s="1"/>
  <c r="F174" i="18" s="1"/>
  <c r="F175" i="18" s="1"/>
  <c r="F176" i="18" s="1"/>
  <c r="F177" i="18" s="1"/>
  <c r="F178" i="18" s="1"/>
  <c r="F179" i="18" s="1"/>
  <c r="F180" i="18" s="1"/>
  <c r="F181" i="18" s="1"/>
  <c r="F182" i="18" s="1"/>
  <c r="F183" i="18" s="1"/>
  <c r="F184" i="18" s="1"/>
  <c r="F185" i="18" s="1"/>
  <c r="F186" i="18" s="1"/>
  <c r="F187" i="18" s="1"/>
  <c r="F188" i="18" s="1"/>
  <c r="F189" i="18" s="1"/>
  <c r="F190" i="18" s="1"/>
  <c r="F191" i="18" s="1"/>
  <c r="F192" i="18" s="1"/>
  <c r="F193" i="18" s="1"/>
  <c r="F194" i="18" s="1"/>
  <c r="F195" i="18" s="1"/>
  <c r="F196" i="18" s="1"/>
  <c r="F197" i="18" s="1"/>
  <c r="F198" i="18" s="1"/>
  <c r="F199" i="18" s="1"/>
  <c r="F200" i="18" s="1"/>
  <c r="F201" i="18" s="1"/>
  <c r="F202" i="18" s="1"/>
  <c r="F203" i="18" s="1"/>
  <c r="F204" i="18" s="1"/>
  <c r="F205" i="18" s="1"/>
  <c r="F206" i="18" s="1"/>
  <c r="F207" i="18" s="1"/>
  <c r="F18" i="7"/>
  <c r="F17" i="7"/>
  <c r="F16" i="7"/>
  <c r="F15" i="7"/>
  <c r="F12" i="7"/>
  <c r="F11" i="7"/>
  <c r="F10" i="7"/>
  <c r="F9" i="7"/>
  <c r="F8" i="7"/>
  <c r="F7" i="7"/>
  <c r="D45" i="5"/>
  <c r="D48" i="5" s="1"/>
  <c r="F21" i="7" l="1"/>
  <c r="F23" i="7" s="1"/>
  <c r="F25" i="7" s="1"/>
  <c r="J2" i="2"/>
  <c r="I3" i="2"/>
  <c r="I4" i="2"/>
  <c r="I5" i="2"/>
  <c r="I6" i="2"/>
  <c r="I7" i="2"/>
  <c r="I9" i="2"/>
  <c r="I10" i="2"/>
  <c r="H23" i="2"/>
  <c r="H32" i="2" s="1"/>
  <c r="D19" i="2"/>
  <c r="C23" i="2" l="1"/>
  <c r="C32" i="2" s="1"/>
  <c r="E23" i="2"/>
  <c r="E19" i="2"/>
  <c r="J8" i="2"/>
  <c r="J5" i="2"/>
  <c r="J9" i="2"/>
  <c r="J7" i="2"/>
  <c r="J3" i="2"/>
  <c r="J4" i="2"/>
  <c r="J10" i="2"/>
  <c r="J11" i="2"/>
  <c r="J6" i="2"/>
  <c r="I28" i="2"/>
  <c r="J28" i="2" s="1"/>
  <c r="J21" i="2"/>
  <c r="H19" i="2"/>
  <c r="I22" i="2"/>
  <c r="J22" i="2" s="1"/>
  <c r="D23" i="2"/>
  <c r="I23" i="2" l="1"/>
  <c r="J23" i="2" s="1"/>
  <c r="E26" i="2"/>
  <c r="E32" i="2" s="1"/>
  <c r="I19" i="2"/>
  <c r="J19" i="2" s="1"/>
  <c r="I32" i="2" l="1"/>
  <c r="J32" i="2" l="1"/>
  <c r="D86" i="9" l="1"/>
  <c r="I58" i="9"/>
  <c r="G86" i="9"/>
  <c r="H58" i="9"/>
  <c r="E86" i="9"/>
  <c r="F86" i="9"/>
  <c r="H86" i="9" l="1"/>
  <c r="H89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tc={A12D1BC1-2A0A-4E82-995E-AE42C351895A}</author>
    <author>tc={B9DA9024-4CA0-46CF-BCB7-17B9FFFC34E0}</author>
    <author>tc={62FAAB4B-6EAF-4972-9E02-C37D118F3FE1}</author>
    <author>tc={CD553CA5-AD13-43FC-A1F7-EF2DE5EF7A94}</author>
    <author>tc={5991BF77-FCF5-4586-9875-1F89E2825A51}</author>
    <author>tc={D10F2EAC-DC88-4867-AF3C-128AC3A279F6}</author>
    <author>tc={E4BF8878-824E-43F9-ABC1-A73CD708EDCD}</author>
    <author>tc={5E3CEF0F-AC62-41D5-A934-AC03EDB0B8D2}</author>
    <author>tc={A6199460-FC62-44E6-AB78-D712E7363C57}</author>
  </authors>
  <commentList>
    <comment ref="C2" authorId="0" shapeId="0" xr:uid="{A12D1BC1-2A0A-4E82-995E-AE42C351895A}">
      <text>
        <t>[Threaded comment]
Your version of Excel allows you to read this threaded comment; however, any edits to it will get removed if the file is opened in a newer version of Excel. Learn more: https://go.microsoft.com/fwlink/?linkid=870924
Comment:
    Link to the personal balance</t>
      </text>
    </comment>
    <comment ref="D2" authorId="1" shapeId="0" xr:uid="{B9DA9024-4CA0-46CF-BCB7-17B9FFFC34E0}">
      <text>
        <t>[Threaded comment]
Your version of Excel allows you to read this threaded comment; however, any edits to it will get removed if the file is opened in a newer version of Excel. Learn more: https://go.microsoft.com/fwlink/?linkid=870924
Comment:
    Link to the pivot table „Cash journal“</t>
      </text>
    </comment>
    <comment ref="E2" authorId="2" shapeId="0" xr:uid="{62FAAB4B-6EAF-4972-9E02-C37D118F3FE1}">
      <text>
        <t>[Threaded comment]
Your version of Excel allows you to read this threaded comment; however, any edits to it will get removed if the file is opened in a newer version of Excel. Learn more: https://go.microsoft.com/fwlink/?linkid=870924
Comment:
    Link to the pivot table „data“</t>
      </text>
    </comment>
    <comment ref="H2" authorId="3" shapeId="0" xr:uid="{CD553CA5-AD13-43FC-A1F7-EF2DE5EF7A94}">
      <text>
        <t>[Threaded comment]
Your version of Excel allows you to read this threaded comment; however, any edits to it will get removed if the file is opened in a newer version of Excel. Learn more: https://go.microsoft.com/fwlink/?linkid=870924
Comment:
    Link to the personal balance</t>
      </text>
    </comment>
    <comment ref="I2" authorId="4" shapeId="0" xr:uid="{5991BF77-FCF5-4586-9875-1F89E2825A51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formula</t>
      </text>
    </comment>
    <comment ref="C21" authorId="5" shapeId="0" xr:uid="{D10F2EAC-DC88-4867-AF3C-128AC3A279F6}">
      <text>
        <t>[Threaded comment]
Your version of Excel allows you to read this threaded comment; however, any edits to it will get removed if the file is opened in a newer version of Excel. Learn more: https://go.microsoft.com/fwlink/?linkid=870924
Comment:
    Link to the bank journal</t>
      </text>
    </comment>
    <comment ref="I21" authorId="6" shapeId="0" xr:uid="{E4BF8878-824E-43F9-ABC1-A73CD708EDCD}">
      <text>
        <t>[Threaded comment]
Your version of Excel allows you to read this threaded comment; however, any edits to it will get removed if the file is opened in a newer version of Excel. Learn more: https://go.microsoft.com/fwlink/?linkid=870924
Comment:
    Link to the bank journal</t>
      </text>
    </comment>
    <comment ref="C28" authorId="7" shapeId="0" xr:uid="{5E3CEF0F-AC62-41D5-A934-AC03EDB0B8D2}">
      <text>
        <t>[Threaded comment]
Your version of Excel allows you to read this threaded comment; however, any edits to it will get removed if the file is opened in a newer version of Excel. Learn more: https://go.microsoft.com/fwlink/?linkid=870924
Comment:
    Link to the cash journal</t>
      </text>
    </comment>
    <comment ref="H28" authorId="8" shapeId="0" xr:uid="{A6199460-FC62-44E6-AB78-D712E7363C57}">
      <text>
        <t>[Threaded comment]
Your version of Excel allows you to read this threaded comment; however, any edits to it will get removed if the file is opened in a newer version of Excel. Learn more: https://go.microsoft.com/fwlink/?linkid=870924
Comment:
    Link to the cash journal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tc={A12D1BC1-2A0A-4E83-995E-AE42C351895A}</author>
    <author>tc={B9DA9024-4CA0-46D0-BCB7-17B9FFFC34E0}</author>
    <author>tc={62FAAB4B-6EAF-4973-9E02-C37D118F3FE1}</author>
    <author>tc={CD553CA5-AD13-43FD-A1F7-EF2DE5EF7A94}</author>
    <author>tc={5991BF77-FCF5-4587-9875-1F89E2825A51}</author>
    <author>tc={D10F2EAC-DC88-4868-AF3C-128AC3A279F6}</author>
    <author>tc={E4BF8878-824E-43FA-ABC1-A73CD708EDCD}</author>
    <author>tc={5E3CEF0F-AC62-41D6-A934-AC03EDB0B8D2}</author>
    <author>tc={A6199460-FC62-44E7-AB78-D712E7363C57}</author>
  </authors>
  <commentList>
    <comment ref="C2" authorId="0" shapeId="0" xr:uid="{C51BE3B1-5E65-47AB-AE88-C5A6C4BF52DA}">
      <text>
        <t>[Threaded comment]
Your version of Excel allows you to read this threaded comment; however, any edits to it will get removed if the file is opened in a newer version of Excel. Learn more: https://go.microsoft.com/fwlink/?linkid=870924
Comment:
    Link to the personal balance</t>
      </text>
    </comment>
    <comment ref="D2" authorId="1" shapeId="0" xr:uid="{7DE30E80-BBD0-48B9-A27D-D6BE34347615}">
      <text>
        <t>[Threaded comment]
Your version of Excel allows you to read this threaded comment; however, any edits to it will get removed if the file is opened in a newer version of Excel. Learn more: https://go.microsoft.com/fwlink/?linkid=870924
Comment:
    Link to the pivot table „Cash journal“</t>
      </text>
    </comment>
    <comment ref="E2" authorId="2" shapeId="0" xr:uid="{D7578514-D47E-42B5-91B6-902A79002F5A}">
      <text>
        <t>[Threaded comment]
Your version of Excel allows you to read this threaded comment; however, any edits to it will get removed if the file is opened in a newer version of Excel. Learn more: https://go.microsoft.com/fwlink/?linkid=870924
Comment:
    Link to the pivot table „data“</t>
      </text>
    </comment>
    <comment ref="H2" authorId="3" shapeId="0" xr:uid="{3505656A-3ADE-4EB6-8377-7B8B4B1A2F07}">
      <text>
        <t>[Threaded comment]
Your version of Excel allows you to read this threaded comment; however, any edits to it will get removed if the file is opened in a newer version of Excel. Learn more: https://go.microsoft.com/fwlink/?linkid=870924
Comment:
    Link to the personal balance</t>
      </text>
    </comment>
    <comment ref="I2" authorId="4" shapeId="0" xr:uid="{9A768F0E-1083-45AC-8FE0-202E5D99EF92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formula</t>
      </text>
    </comment>
    <comment ref="C15" authorId="5" shapeId="0" xr:uid="{FC89CF2C-E1A6-4DB3-B004-E59FB71A3803}">
      <text>
        <t>[Threaded comment]
Your version of Excel allows you to read this threaded comment; however, any edits to it will get removed if the file is opened in a newer version of Excel. Learn more: https://go.microsoft.com/fwlink/?linkid=870924
Comment:
    Link to the bank journal</t>
      </text>
    </comment>
    <comment ref="I15" authorId="6" shapeId="0" xr:uid="{2CB0F258-5683-4F30-B9F1-68322A0986EA}">
      <text>
        <t>[Threaded comment]
Your version of Excel allows you to read this threaded comment; however, any edits to it will get removed if the file is opened in a newer version of Excel. Learn more: https://go.microsoft.com/fwlink/?linkid=870924
Comment:
    Link to the bank journal</t>
      </text>
    </comment>
    <comment ref="C21" authorId="7" shapeId="0" xr:uid="{94C08464-F04D-4A83-86FD-D49F0E5F5121}">
      <text>
        <t>[Threaded comment]
Your version of Excel allows you to read this threaded comment; however, any edits to it will get removed if the file is opened in a newer version of Excel. Learn more: https://go.microsoft.com/fwlink/?linkid=870924
Comment:
    Link to the cash journal</t>
      </text>
    </comment>
    <comment ref="H21" authorId="8" shapeId="0" xr:uid="{3510FD82-0035-4B7F-8E6C-18B11ED0B434}">
      <text>
        <t>[Threaded comment]
Your version of Excel allows you to read this threaded comment; however, any edits to it will get removed if the file is opened in a newer version of Excel. Learn more: https://go.microsoft.com/fwlink/?linkid=870924
Comment:
    Link to the cash journal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tc={C1DF0F66-A833-40DC-8B4A-5A54471ED649}</author>
    <author>tc={F88D673A-DD35-4DCB-976B-8A96F322437E}</author>
  </authors>
  <commentList>
    <comment ref="C6" authorId="0" shapeId="0" xr:uid="{C1DF0F66-A833-40DC-8B4A-5A54471ED649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 that according to your country</t>
      </text>
    </comment>
    <comment ref="F24" authorId="1" shapeId="0" xr:uid="{F88D673A-DD35-4DCB-976B-8A96F322437E}">
      <text>
        <t>[Threaded comment]
Your version of Excel allows you to read this threaded comment; however, any edits to it will get removed if the file is opened in a newer version of Excel. Learn more: https://go.microsoft.com/fwlink/?linkid=870924
Comment:
    Link to the cash journal</t>
      </text>
    </comment>
  </commentList>
</comments>
</file>

<file path=xl/sharedStrings.xml><?xml version="1.0" encoding="utf-8"?>
<sst xmlns="http://schemas.openxmlformats.org/spreadsheetml/2006/main" count="16619" uniqueCount="889">
  <si>
    <t>Date</t>
  </si>
  <si>
    <t>Details</t>
  </si>
  <si>
    <t>Type of expenses</t>
  </si>
  <si>
    <t xml:space="preserve">Department </t>
  </si>
  <si>
    <t>Spent  in national currency</t>
  </si>
  <si>
    <t>Spent in $</t>
  </si>
  <si>
    <t>Exchange Rate $</t>
  </si>
  <si>
    <t>Receipt</t>
  </si>
  <si>
    <t>Project</t>
  </si>
  <si>
    <t>Donor</t>
  </si>
  <si>
    <t>Country</t>
  </si>
  <si>
    <t>Name</t>
  </si>
  <si>
    <t>Department</t>
  </si>
  <si>
    <t>Received</t>
  </si>
  <si>
    <t>Spent</t>
  </si>
  <si>
    <t>Accounting Balance</t>
  </si>
  <si>
    <t>Cross-checking</t>
  </si>
  <si>
    <t>Transfer In</t>
  </si>
  <si>
    <t>Transfer  out</t>
  </si>
  <si>
    <t>TOTAL STAFF</t>
  </si>
  <si>
    <t>TOTAL Banks</t>
  </si>
  <si>
    <t>control of internal transfers</t>
  </si>
  <si>
    <t xml:space="preserve">Total expenses </t>
  </si>
  <si>
    <t>Cash Box</t>
  </si>
  <si>
    <t>MOVEMENTS</t>
  </si>
  <si>
    <t>EXPENSES</t>
  </si>
  <si>
    <t>ACCOUNTING BALANCE</t>
  </si>
  <si>
    <t>CROSS-CHECKING</t>
  </si>
  <si>
    <t>OVERALL BALANCE</t>
  </si>
  <si>
    <t>Team member 10</t>
  </si>
  <si>
    <t>1st of the month Balance and advance</t>
  </si>
  <si>
    <t xml:space="preserve">Spent </t>
  </si>
  <si>
    <t>Balance</t>
  </si>
  <si>
    <t>31st of the month  Balance and advance</t>
  </si>
  <si>
    <t>GRANTS RECEIVED</t>
  </si>
  <si>
    <t>balance at the beginning of the month</t>
  </si>
  <si>
    <t>Received from the cashbox</t>
  </si>
  <si>
    <t>EAGLE NETWORK</t>
  </si>
  <si>
    <t xml:space="preserve">PROJECT: </t>
  </si>
  <si>
    <t>MONTH</t>
  </si>
  <si>
    <t>BANK</t>
  </si>
  <si>
    <t>Bank name:</t>
  </si>
  <si>
    <t>Account name:</t>
  </si>
  <si>
    <t>No</t>
  </si>
  <si>
    <t>Amount</t>
  </si>
  <si>
    <t>Add:</t>
  </si>
  <si>
    <t>Unpresented cheques</t>
  </si>
  <si>
    <t>Less:</t>
  </si>
  <si>
    <t>Direct Debits (Bank Charges)</t>
  </si>
  <si>
    <t>Balance as per the bank statement</t>
  </si>
  <si>
    <t>Difference</t>
  </si>
  <si>
    <t>Reason for the Difference.</t>
  </si>
  <si>
    <t>Signature accountant</t>
  </si>
  <si>
    <t>signature coordinator</t>
  </si>
  <si>
    <t xml:space="preserve"> Reconciliation Statement </t>
  </si>
  <si>
    <t>Paper Notes</t>
  </si>
  <si>
    <t>x</t>
  </si>
  <si>
    <t>Coins</t>
  </si>
  <si>
    <t>cash balance</t>
  </si>
  <si>
    <t>account balance</t>
  </si>
  <si>
    <t>difference</t>
  </si>
  <si>
    <t xml:space="preserve">Reason for Difference: </t>
  </si>
  <si>
    <t>value</t>
  </si>
  <si>
    <t>number</t>
  </si>
  <si>
    <t>Accountant:</t>
  </si>
  <si>
    <t>Coordinator:</t>
  </si>
  <si>
    <t>Project:</t>
  </si>
  <si>
    <t>Month:</t>
  </si>
  <si>
    <t>Year:</t>
  </si>
  <si>
    <t>Comments</t>
  </si>
  <si>
    <t>comments</t>
  </si>
  <si>
    <t>Donors 2024</t>
  </si>
  <si>
    <t>Balance  in USD</t>
  </si>
  <si>
    <t>exchange rate</t>
  </si>
  <si>
    <t>Opening Balance local currency</t>
  </si>
  <si>
    <t>Opening Balance USD</t>
  </si>
  <si>
    <t>Donated local currency</t>
  </si>
  <si>
    <t>Donated USD</t>
  </si>
  <si>
    <t>Used in local currency</t>
  </si>
  <si>
    <t>Used in USD</t>
  </si>
  <si>
    <t>Balance in local currency</t>
  </si>
  <si>
    <t>January</t>
  </si>
  <si>
    <t>February</t>
  </si>
  <si>
    <t xml:space="preserve">March </t>
  </si>
  <si>
    <t>April</t>
  </si>
  <si>
    <t xml:space="preserve">May </t>
  </si>
  <si>
    <t>June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</si>
  <si>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</si>
  <si>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</si>
  <si>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</si>
  <si>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</si>
  <si>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</si>
  <si>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</si>
  <si>
    <t>Total</t>
  </si>
  <si>
    <t>Balance in financial report</t>
  </si>
  <si>
    <t>Mission budget for 1 day</t>
  </si>
  <si>
    <t>Investigation</t>
  </si>
  <si>
    <t>i69</t>
  </si>
  <si>
    <t>i04</t>
  </si>
  <si>
    <t>Local transport</t>
  </si>
  <si>
    <t>Jan_i69_V1</t>
  </si>
  <si>
    <t>Intercity transport(Kla-Wobulenzi)</t>
  </si>
  <si>
    <t>Intercity transport(Wobulenzi-Kikuyasa</t>
  </si>
  <si>
    <t>Accomodation</t>
  </si>
  <si>
    <t>Breakfast</t>
  </si>
  <si>
    <t>Lunch</t>
  </si>
  <si>
    <t>Supper</t>
  </si>
  <si>
    <t>Jan_i69_R1</t>
  </si>
  <si>
    <t>Jan_i69_R2</t>
  </si>
  <si>
    <t xml:space="preserve">Home/Kampala </t>
  </si>
  <si>
    <t>Kampala/Namayiba</t>
  </si>
  <si>
    <t>Namayiba/Wobulenzi</t>
  </si>
  <si>
    <t>Wobulenzi/Kikyusa</t>
  </si>
  <si>
    <t>Kikyusa/Kamira</t>
  </si>
  <si>
    <t>Kamira/Kikyusa</t>
  </si>
  <si>
    <t>Kikyusa/Luwero</t>
  </si>
  <si>
    <t>Luwero/Guest house</t>
  </si>
  <si>
    <t>Trust building</t>
  </si>
  <si>
    <t>Transport</t>
  </si>
  <si>
    <t>Travel subsistance</t>
  </si>
  <si>
    <t>Intercity transport(Luwero-Kampala)</t>
  </si>
  <si>
    <t>Jan_i69_V2</t>
  </si>
  <si>
    <t>Jan_i69_R3</t>
  </si>
  <si>
    <t>Mobile money charges</t>
  </si>
  <si>
    <t>Guest house 1/Guest house 2</t>
  </si>
  <si>
    <t>Hotel 2/Hotel 3</t>
  </si>
  <si>
    <t>Hotel 3/Hotel 4</t>
  </si>
  <si>
    <t>Hotel 4/Kikyusa</t>
  </si>
  <si>
    <t>Office</t>
  </si>
  <si>
    <t>Reimbursement to the project</t>
  </si>
  <si>
    <t>Transfer fees</t>
  </si>
  <si>
    <t>UGANDA</t>
  </si>
  <si>
    <t>Jan_i04_V1</t>
  </si>
  <si>
    <t>Intercity transport(Kamp-Kanungu)</t>
  </si>
  <si>
    <t>Intercity transport(Kanungu-Kamp)</t>
  </si>
  <si>
    <t>Jan_i04_R1</t>
  </si>
  <si>
    <t>Jan_i04_R2</t>
  </si>
  <si>
    <t>Jan_i04_R3</t>
  </si>
  <si>
    <t>Home/Kampala  park</t>
  </si>
  <si>
    <t>Bus park/Kanungu</t>
  </si>
  <si>
    <t xml:space="preserve">Kanungu/Guest </t>
  </si>
  <si>
    <t>Guest/Kanyatongoro</t>
  </si>
  <si>
    <t>Kanyatongoro/Kanungu</t>
  </si>
  <si>
    <t>Kanungu/Butogota</t>
  </si>
  <si>
    <t>Butogota/Kanungu</t>
  </si>
  <si>
    <t>Kanungu/Bus park</t>
  </si>
  <si>
    <t>Bus park/Kampala</t>
  </si>
  <si>
    <t>Management</t>
  </si>
  <si>
    <t>Legal</t>
  </si>
  <si>
    <t>Lydia</t>
  </si>
  <si>
    <t>Raff</t>
  </si>
  <si>
    <t>Jan_R_V1</t>
  </si>
  <si>
    <t>i41</t>
  </si>
  <si>
    <t>Jan_i41_V1</t>
  </si>
  <si>
    <t>i93</t>
  </si>
  <si>
    <t>Jan_i93_V1</t>
  </si>
  <si>
    <t>Mary</t>
  </si>
  <si>
    <t>Jan_M_V1</t>
  </si>
  <si>
    <t>Office internet subscription(Jan/Feb)</t>
  </si>
  <si>
    <t>Jan_Inv_1</t>
  </si>
  <si>
    <t>Jan_L_R1</t>
  </si>
  <si>
    <t>Internet</t>
  </si>
  <si>
    <t>Home/Office</t>
  </si>
  <si>
    <t>Office/Luzira</t>
  </si>
  <si>
    <t>Luzira/Makindye</t>
  </si>
  <si>
    <t>Makindye/Home</t>
  </si>
  <si>
    <t>Office/Home</t>
  </si>
  <si>
    <t>Jan_i04_V2</t>
  </si>
  <si>
    <t>Jan_i69_V3</t>
  </si>
  <si>
    <t>Jan_i69_V4</t>
  </si>
  <si>
    <t>Jan_i93_V2</t>
  </si>
  <si>
    <t>Jan_i93_V3</t>
  </si>
  <si>
    <t>Jan_M_V2</t>
  </si>
  <si>
    <t>Jan_R_V2</t>
  </si>
  <si>
    <t>Jan_i04_V3</t>
  </si>
  <si>
    <t>Jan_M_V3</t>
  </si>
  <si>
    <t>Jan_Inv_2</t>
  </si>
  <si>
    <t>Jan_L_V1</t>
  </si>
  <si>
    <t>Jan_L_V2</t>
  </si>
  <si>
    <t>Jan_L_V3</t>
  </si>
  <si>
    <t>Jan_L_V4</t>
  </si>
  <si>
    <t>Airtime</t>
  </si>
  <si>
    <t>Jan_L_V5</t>
  </si>
  <si>
    <t>Jan_L_V6</t>
  </si>
  <si>
    <t>Jan_R_V3</t>
  </si>
  <si>
    <t>Office/Bulenga</t>
  </si>
  <si>
    <t>Bulenga/Busega</t>
  </si>
  <si>
    <t>Busega/Kibuye</t>
  </si>
  <si>
    <t>Kibuye/Home</t>
  </si>
  <si>
    <t>Jan_i04_V4</t>
  </si>
  <si>
    <t>Office/Kyaliwajala</t>
  </si>
  <si>
    <t>Kyaliwajala/Kasangati</t>
  </si>
  <si>
    <t>Kasangati/Kitetika</t>
  </si>
  <si>
    <t>Kitetika/Home</t>
  </si>
  <si>
    <t>Office/Makindye</t>
  </si>
  <si>
    <t>Office/Gayaza</t>
  </si>
  <si>
    <t>Gayaza/Mpelerwe</t>
  </si>
  <si>
    <t>Mpelerwe/Masanafu</t>
  </si>
  <si>
    <t>Masanafu/Home</t>
  </si>
  <si>
    <t>Purchase of brooms for cleaning</t>
  </si>
  <si>
    <t>Office materials</t>
  </si>
  <si>
    <t>Jan_M_V4</t>
  </si>
  <si>
    <t>Jan_M_R1</t>
  </si>
  <si>
    <t>Dec. Collection of garbage Globe clean services</t>
  </si>
  <si>
    <t>Jan_i41_V2</t>
  </si>
  <si>
    <t>Office/Owino</t>
  </si>
  <si>
    <t>Owino/Nabweru</t>
  </si>
  <si>
    <t>Nabweru/Home</t>
  </si>
  <si>
    <t>Home/Najjera</t>
  </si>
  <si>
    <t>Najjera/Home</t>
  </si>
  <si>
    <t>Office/Mengo</t>
  </si>
  <si>
    <t>Mengo/Cooper</t>
  </si>
  <si>
    <t>Cooper/Home</t>
  </si>
  <si>
    <t>Home/Nakasero</t>
  </si>
  <si>
    <t>Nakasero/Home</t>
  </si>
  <si>
    <t>Office/kira</t>
  </si>
  <si>
    <t>Kira/Najjera</t>
  </si>
  <si>
    <t>Office/Mutundwe</t>
  </si>
  <si>
    <t>Mutundwe/Home</t>
  </si>
  <si>
    <t>13/1/2025</t>
  </si>
  <si>
    <t>Jan_i41_V3</t>
  </si>
  <si>
    <t>Jan_R_V4</t>
  </si>
  <si>
    <t>Jan_i93_V4</t>
  </si>
  <si>
    <t>Jan_i69_V5</t>
  </si>
  <si>
    <t>Jan_i69_V6</t>
  </si>
  <si>
    <t>Jan_i04_V5</t>
  </si>
  <si>
    <t>Babra</t>
  </si>
  <si>
    <t>Jan_B_V1</t>
  </si>
  <si>
    <t>Media</t>
  </si>
  <si>
    <t>Jan_M_V5</t>
  </si>
  <si>
    <t>Reimbursement to Raff</t>
  </si>
  <si>
    <t>Office/Anti corruption court</t>
  </si>
  <si>
    <t>Anti corruption court/Office</t>
  </si>
  <si>
    <t>Anti corruption court/Wild life court</t>
  </si>
  <si>
    <t>Wild life court/Home</t>
  </si>
  <si>
    <t>Reimbursement to i93</t>
  </si>
  <si>
    <t>Office/Kawempe</t>
  </si>
  <si>
    <t>Kawempe/Kalerwe</t>
  </si>
  <si>
    <t>Kalerwe/Gayaza</t>
  </si>
  <si>
    <t>Gayaza/Home</t>
  </si>
  <si>
    <t>Office/Busega mkt</t>
  </si>
  <si>
    <t>Busega/mutundwe</t>
  </si>
  <si>
    <t>mutundwe/Nateete</t>
  </si>
  <si>
    <t>Nateete/Home</t>
  </si>
  <si>
    <t>Office/Seeta</t>
  </si>
  <si>
    <t>Seeta/Bweyogere</t>
  </si>
  <si>
    <t>Bweyogere/Namugongo</t>
  </si>
  <si>
    <t>Namugongo/Home</t>
  </si>
  <si>
    <t>14/1/2025</t>
  </si>
  <si>
    <t>Jan_R_V5</t>
  </si>
  <si>
    <t>Jan_i93_V5</t>
  </si>
  <si>
    <t>Jan_B_V2</t>
  </si>
  <si>
    <t>Jan_i04_V6</t>
  </si>
  <si>
    <t>Office/URA</t>
  </si>
  <si>
    <t>URA/Wildlife court</t>
  </si>
  <si>
    <t>Office/Rubaga</t>
  </si>
  <si>
    <t>Rubaga/Buloba</t>
  </si>
  <si>
    <t>Buloba/Busega</t>
  </si>
  <si>
    <t>Busega/Home</t>
  </si>
  <si>
    <t>Office/Kijabijo</t>
  </si>
  <si>
    <t>Kijabijo/Mpererwe</t>
  </si>
  <si>
    <t>Mpererwe/Zirobwe</t>
  </si>
  <si>
    <t>Zirobwe/Home</t>
  </si>
  <si>
    <t>Reimbursement to i04</t>
  </si>
  <si>
    <t>Jan_i69_V7</t>
  </si>
  <si>
    <t>Jan_i69_V8</t>
  </si>
  <si>
    <t>Jan_i69_V9</t>
  </si>
  <si>
    <t>Office/Maya</t>
  </si>
  <si>
    <t>Maya/Bulenga</t>
  </si>
  <si>
    <t>Bulenga/Masanafu</t>
  </si>
  <si>
    <t>15/1/2025</t>
  </si>
  <si>
    <t>Jan_B_V3</t>
  </si>
  <si>
    <t>Jan_i04_V7</t>
  </si>
  <si>
    <t>Jan_i93_V6</t>
  </si>
  <si>
    <t>Jan_R_V6</t>
  </si>
  <si>
    <t>Jan_L_V7</t>
  </si>
  <si>
    <t>Office/Matuga</t>
  </si>
  <si>
    <t>Matuga/Kawanda</t>
  </si>
  <si>
    <t>Kawanda/Kawempe</t>
  </si>
  <si>
    <t>Kawempe/Home</t>
  </si>
  <si>
    <t>Office/Masanafu</t>
  </si>
  <si>
    <t>Masanafu/Lugaala</t>
  </si>
  <si>
    <t>Lugaala/Kawaala</t>
  </si>
  <si>
    <t>Kawaala/Home</t>
  </si>
  <si>
    <t>16/1/2025</t>
  </si>
  <si>
    <t>Jan_L_V8</t>
  </si>
  <si>
    <t>Jan_i93_V7</t>
  </si>
  <si>
    <t>Jan_R_V7</t>
  </si>
  <si>
    <t>Jan_B_V4</t>
  </si>
  <si>
    <t>Jan_i04_V8</t>
  </si>
  <si>
    <t>Jan_R_V8</t>
  </si>
  <si>
    <t>Mengo/Kisamula</t>
  </si>
  <si>
    <t>Kisamula/Jezza</t>
  </si>
  <si>
    <t>Jezza/Home</t>
  </si>
  <si>
    <t>Office/Arua park</t>
  </si>
  <si>
    <t>Arua par/Kawempe</t>
  </si>
  <si>
    <t>Kawempe/Matuga</t>
  </si>
  <si>
    <t>Matuga/Home</t>
  </si>
  <si>
    <t>Busega/kasubi</t>
  </si>
  <si>
    <t>Kasubi/Katwe</t>
  </si>
  <si>
    <t>Katwe/Home</t>
  </si>
  <si>
    <t>Kira/Mpererwe</t>
  </si>
  <si>
    <t>Mpelerwe/Kyebando</t>
  </si>
  <si>
    <t>Kyebando/Home</t>
  </si>
  <si>
    <t>17/1/2025</t>
  </si>
  <si>
    <t>Home/Mukono</t>
  </si>
  <si>
    <t>Mukono/Home</t>
  </si>
  <si>
    <t>Jan_L_V9</t>
  </si>
  <si>
    <t>Jan_L_V10</t>
  </si>
  <si>
    <t>Jan_i93_V8</t>
  </si>
  <si>
    <t>Jan_i04_V9</t>
  </si>
  <si>
    <t>Jan_B_V5</t>
  </si>
  <si>
    <t>Cathwithdraw chq;416</t>
  </si>
  <si>
    <t>Office/Kalagi</t>
  </si>
  <si>
    <t>Kalagi/Namugongo</t>
  </si>
  <si>
    <t>Namugongo/Kira</t>
  </si>
  <si>
    <t>Kira/Home</t>
  </si>
  <si>
    <t>Reimbursement to Babra</t>
  </si>
  <si>
    <t>Office/Buddo</t>
  </si>
  <si>
    <t>Buddo/Bunamwaya</t>
  </si>
  <si>
    <t>Bunamwaya/Wankulukuku</t>
  </si>
  <si>
    <t>Wankulukuku/Home</t>
  </si>
  <si>
    <t>Office/Wakiso town</t>
  </si>
  <si>
    <t>Wakiso/Naluvule</t>
  </si>
  <si>
    <t>Naluvule/Nansana</t>
  </si>
  <si>
    <t>Nansana/Home</t>
  </si>
  <si>
    <t>20/1/2025</t>
  </si>
  <si>
    <t>Jan_i93_V9</t>
  </si>
  <si>
    <t>Jan_B_V6</t>
  </si>
  <si>
    <t>Jan_R_V9</t>
  </si>
  <si>
    <t>Jan_i04_V10</t>
  </si>
  <si>
    <t>Jan_L_V11</t>
  </si>
  <si>
    <t>Jan_L_V12</t>
  </si>
  <si>
    <t>Jan_L_V13</t>
  </si>
  <si>
    <t>Jan_L_V14</t>
  </si>
  <si>
    <t>Jan_L_V15</t>
  </si>
  <si>
    <t>Jan_L_V16</t>
  </si>
  <si>
    <t>Office/Kasubi</t>
  </si>
  <si>
    <t>Kasubi/Kawempo</t>
  </si>
  <si>
    <t>Kawempo/Kisenyi</t>
  </si>
  <si>
    <t>Kisenyi/Home</t>
  </si>
  <si>
    <t>Office/Mukono</t>
  </si>
  <si>
    <t>Mukono/Makindye</t>
  </si>
  <si>
    <t>Office/Nsagi</t>
  </si>
  <si>
    <t>Nsagi/Mutundwe</t>
  </si>
  <si>
    <t>mutundwe/Nalukolongo</t>
  </si>
  <si>
    <t>Nalukolongo/Home</t>
  </si>
  <si>
    <t>Jan_i69_V10</t>
  </si>
  <si>
    <t>Office/Busega</t>
  </si>
  <si>
    <t>Busega/Zigoti</t>
  </si>
  <si>
    <t>Zigoti/kakindu</t>
  </si>
  <si>
    <t>kakindu/Zigoti</t>
  </si>
  <si>
    <t>Zigoti/Buloba</t>
  </si>
  <si>
    <t>Buloba/Kibuye</t>
  </si>
  <si>
    <t>Jan_i69_V11</t>
  </si>
  <si>
    <t>A</t>
  </si>
  <si>
    <t>21/1/2025</t>
  </si>
  <si>
    <t>Jan_i93_V10</t>
  </si>
  <si>
    <t>Jan_i04_V11</t>
  </si>
  <si>
    <t>Jan_R_V10</t>
  </si>
  <si>
    <t>Jan_B_V7</t>
  </si>
  <si>
    <t>Jan_Inv_3</t>
  </si>
  <si>
    <t>Jan_i04_V12</t>
  </si>
  <si>
    <t>Jan_i04_V13</t>
  </si>
  <si>
    <t>Owino/Busiika</t>
  </si>
  <si>
    <t>Busiika/Wampewo</t>
  </si>
  <si>
    <t>Wampewo/Home</t>
  </si>
  <si>
    <t>Office/Luzira prison</t>
  </si>
  <si>
    <t>Makindye/Office</t>
  </si>
  <si>
    <t>Busega/Mpigi</t>
  </si>
  <si>
    <t>Mpigi/Busega</t>
  </si>
  <si>
    <t>Busega/Natete</t>
  </si>
  <si>
    <t>Natete/Nalukolongo</t>
  </si>
  <si>
    <t>Office/Zirobwe</t>
  </si>
  <si>
    <t>Zirobwe/Office</t>
  </si>
  <si>
    <t>Drinks</t>
  </si>
  <si>
    <t>Entrance fees</t>
  </si>
  <si>
    <t>Home/Town</t>
  </si>
  <si>
    <t>Town/Home</t>
  </si>
  <si>
    <t>Jan_i04_R4</t>
  </si>
  <si>
    <t>Jan_i04_R5</t>
  </si>
  <si>
    <t>Car hire(Town /Nakasongola )</t>
  </si>
  <si>
    <t>Fuel(Town/Nakasongola)</t>
  </si>
  <si>
    <t>Allowance to driver(Town/Nakasongola)</t>
  </si>
  <si>
    <t>22/1/2025</t>
  </si>
  <si>
    <t>Jan_R_V11</t>
  </si>
  <si>
    <t>Jan_i93_V11</t>
  </si>
  <si>
    <t>Jan_i69_V12</t>
  </si>
  <si>
    <t>Jan_B_V8</t>
  </si>
  <si>
    <t>Jan_i93_V12</t>
  </si>
  <si>
    <t>Jan_B_V9</t>
  </si>
  <si>
    <t>Jan_L_V17</t>
  </si>
  <si>
    <t>Jan_L_V18</t>
  </si>
  <si>
    <t>Jan_L_V19</t>
  </si>
  <si>
    <t>Anti corruption/Office</t>
  </si>
  <si>
    <t>Office/Namanve</t>
  </si>
  <si>
    <t>Namanve/Mukono</t>
  </si>
  <si>
    <t>Mukono/Mbalala</t>
  </si>
  <si>
    <t>Mbalala/Namanve</t>
  </si>
  <si>
    <t>Namanve/Bugolobi</t>
  </si>
  <si>
    <t>Bugolobi/Home</t>
  </si>
  <si>
    <t>Airtime for Lydia</t>
  </si>
  <si>
    <t>Airtime for Mary</t>
  </si>
  <si>
    <t>Airtime to Raff</t>
  </si>
  <si>
    <t>Airtime for i93</t>
  </si>
  <si>
    <t>Airtime for i41</t>
  </si>
  <si>
    <t>Airtime for i04</t>
  </si>
  <si>
    <t>Airtime for i69</t>
  </si>
  <si>
    <t>Home/Mukono police</t>
  </si>
  <si>
    <t>Mukono police/Home</t>
  </si>
  <si>
    <t>Jan_L_R2</t>
  </si>
  <si>
    <t>Jan_L_R3</t>
  </si>
  <si>
    <t>Jan_L_R4</t>
  </si>
  <si>
    <t>Jan_L_R5</t>
  </si>
  <si>
    <t>Jan_L_R6</t>
  </si>
  <si>
    <t>Telephone</t>
  </si>
  <si>
    <t>Jan_L_V20</t>
  </si>
  <si>
    <t>Purchase of toilet paper(2 Packets)</t>
  </si>
  <si>
    <t>Purchase of 6kgs of sugar</t>
  </si>
  <si>
    <t>Office/Village mall</t>
  </si>
  <si>
    <t>Village mall/Office</t>
  </si>
  <si>
    <t>Office/Bugolobi</t>
  </si>
  <si>
    <t>Bugolobi/Office</t>
  </si>
  <si>
    <t>Office Prepaid electricity</t>
  </si>
  <si>
    <t>Rent &amp; Utilities</t>
  </si>
  <si>
    <t>Hire of Interview venue(lydia)</t>
  </si>
  <si>
    <t>Jan_L_R13</t>
  </si>
  <si>
    <t>Reimbusrement to the project</t>
  </si>
  <si>
    <t>Minute maid</t>
  </si>
  <si>
    <t>Bananas</t>
  </si>
  <si>
    <t>2 bottles of water</t>
  </si>
  <si>
    <t>Jan_L_R20</t>
  </si>
  <si>
    <t>Sending Audit report (Courier services)</t>
  </si>
  <si>
    <t>Jan_L_R21</t>
  </si>
  <si>
    <t>Purchase of 15 realms of paper</t>
  </si>
  <si>
    <t>Jan_L_R25</t>
  </si>
  <si>
    <t>Office/Kiswa</t>
  </si>
  <si>
    <t>Kiswa/Town</t>
  </si>
  <si>
    <t>Town/Kireka</t>
  </si>
  <si>
    <t>Kireka/Adrieco Bugolobi</t>
  </si>
  <si>
    <t>Kiswa/Latitudde computers</t>
  </si>
  <si>
    <t>Latitude/Oasis mall</t>
  </si>
  <si>
    <t>Oasis mall/Nakawa</t>
  </si>
  <si>
    <t>Nakawa/Kireka</t>
  </si>
  <si>
    <t>Kireka/Office</t>
  </si>
  <si>
    <t>Office/Adrieco</t>
  </si>
  <si>
    <t>Adrieco/Office</t>
  </si>
  <si>
    <t>Refreshments( 4 people)</t>
  </si>
  <si>
    <t>Transport(Nuwamanya,Akashaba)</t>
  </si>
  <si>
    <t>Jan_L_R26</t>
  </si>
  <si>
    <t>Jan_i04_R6</t>
  </si>
  <si>
    <t>Jan_i69_V13</t>
  </si>
  <si>
    <t>23/1/2025</t>
  </si>
  <si>
    <t>Makindye/Kalerwe</t>
  </si>
  <si>
    <t>Kalerwe/Nsasa</t>
  </si>
  <si>
    <t>Nsasa/Home</t>
  </si>
  <si>
    <t>Jan_R_V12</t>
  </si>
  <si>
    <t>Jan_B_V10</t>
  </si>
  <si>
    <t>Jan_i04_V14</t>
  </si>
  <si>
    <t>Jan_L_V21</t>
  </si>
  <si>
    <t>Jan_i04_R7</t>
  </si>
  <si>
    <t>Jan_i04_R8</t>
  </si>
  <si>
    <t>Jan_i04_R9</t>
  </si>
  <si>
    <t>Jan_i04_V15</t>
  </si>
  <si>
    <t>Jan_i04_V16</t>
  </si>
  <si>
    <t>Jan_i04_V17</t>
  </si>
  <si>
    <t>Office/Namusera</t>
  </si>
  <si>
    <t>Namusera/Nansana</t>
  </si>
  <si>
    <t>Nansana/Ganda</t>
  </si>
  <si>
    <t>Ganda/Home</t>
  </si>
  <si>
    <t>Office/Makindye court</t>
  </si>
  <si>
    <t>24/1/2025</t>
  </si>
  <si>
    <t>Jan_i69_V14</t>
  </si>
  <si>
    <t>Jan_B_V11</t>
  </si>
  <si>
    <t>Office/Munyonyo</t>
  </si>
  <si>
    <t>Munyonyo/Kibuye</t>
  </si>
  <si>
    <t>Kibuye/Kasubi</t>
  </si>
  <si>
    <t>Kasubi/Home</t>
  </si>
  <si>
    <t>Office/Nkumba</t>
  </si>
  <si>
    <t>Nkumba/Kitoro</t>
  </si>
  <si>
    <t>Kitoro/Nakiwogo</t>
  </si>
  <si>
    <t>Nakiwogo/Namulanda</t>
  </si>
  <si>
    <t>Namulanda/Kitende</t>
  </si>
  <si>
    <t>Kitende/Home</t>
  </si>
  <si>
    <t>25/1/2025</t>
  </si>
  <si>
    <t>Jan_B_V12</t>
  </si>
  <si>
    <t>Jan_i69_V15</t>
  </si>
  <si>
    <t>Jan_i69_V16</t>
  </si>
  <si>
    <t>Jan_L_V22</t>
  </si>
  <si>
    <t>Office/Kalerwe</t>
  </si>
  <si>
    <t>Kalerwe/Kyebando</t>
  </si>
  <si>
    <t>Home/Kololo</t>
  </si>
  <si>
    <t>Kololo/Home</t>
  </si>
  <si>
    <t>Jan_i04_V12(i)</t>
  </si>
  <si>
    <t>25/4/2025</t>
  </si>
  <si>
    <t>Jan_i69_V17</t>
  </si>
  <si>
    <t>Jan_i69_V32</t>
  </si>
  <si>
    <t>Jan_i69_R4</t>
  </si>
  <si>
    <t>Jan_i69_R5</t>
  </si>
  <si>
    <t>Home/Naguru</t>
  </si>
  <si>
    <t>Naguru/Auroa</t>
  </si>
  <si>
    <t>Auroa/Kibuye</t>
  </si>
  <si>
    <t>26/1/2025</t>
  </si>
  <si>
    <t>Home/Nkumba</t>
  </si>
  <si>
    <t>Nkumba/Nakiwogo</t>
  </si>
  <si>
    <t>Nakiwogo/Kitala</t>
  </si>
  <si>
    <t>Kitala/Kajjansi</t>
  </si>
  <si>
    <t>Kajjansi/Home</t>
  </si>
  <si>
    <t>Jan_i69_R6</t>
  </si>
  <si>
    <t>Jan_i69_R7</t>
  </si>
  <si>
    <t>27/1/2025</t>
  </si>
  <si>
    <t>Jan_R_V13</t>
  </si>
  <si>
    <t>Jan_B_V13</t>
  </si>
  <si>
    <t>Jan_L_V23</t>
  </si>
  <si>
    <t>15 File Folders black</t>
  </si>
  <si>
    <t>1 Box of pens</t>
  </si>
  <si>
    <t>Stick notes</t>
  </si>
  <si>
    <t>7 Diarries</t>
  </si>
  <si>
    <t>Jan_L_R7</t>
  </si>
  <si>
    <t>Jan_L_R8</t>
  </si>
  <si>
    <t>Jan_L_R9</t>
  </si>
  <si>
    <t>Jan_L_R10</t>
  </si>
  <si>
    <t>Airtime for Babra</t>
  </si>
  <si>
    <t>Jan_L_R11</t>
  </si>
  <si>
    <t>Jan_L_R12</t>
  </si>
  <si>
    <t>Jan_L_R14</t>
  </si>
  <si>
    <t>Jan_L_R15</t>
  </si>
  <si>
    <t>Jan_L_R16</t>
  </si>
  <si>
    <t>Hire of  car( Bugolobi-Mukono and back)</t>
  </si>
  <si>
    <t>Jan_L_R17</t>
  </si>
  <si>
    <t>Jan_L_R18</t>
  </si>
  <si>
    <t>Full cream milk powder</t>
  </si>
  <si>
    <t>Rwenzori drinking water</t>
  </si>
  <si>
    <t>Tea spices (Tea masala,nescafe,soya)</t>
  </si>
  <si>
    <t>Disposable seat covers</t>
  </si>
  <si>
    <t>Toilet dis infectants</t>
  </si>
  <si>
    <t>Toilet moth</t>
  </si>
  <si>
    <t>Toilet seat covers</t>
  </si>
  <si>
    <t>Jan_L_R19</t>
  </si>
  <si>
    <t>Office/Casa-Deroy</t>
  </si>
  <si>
    <t>Casa-Deroy/NWSC(Bugolobi)</t>
  </si>
  <si>
    <t>NWSC/Namayiba</t>
  </si>
  <si>
    <t>Namayiba/Capital shoppers</t>
  </si>
  <si>
    <t>Capital shoppers/Kireka JW</t>
  </si>
  <si>
    <t>Paying of Office water bill</t>
  </si>
  <si>
    <t>Adrieco/Mega standard</t>
  </si>
  <si>
    <t>Mega standard/Office</t>
  </si>
  <si>
    <t>28/1/2025</t>
  </si>
  <si>
    <t>Jan_L_V24</t>
  </si>
  <si>
    <t>Jan_B_V14</t>
  </si>
  <si>
    <t>Jan_R_V14</t>
  </si>
  <si>
    <t>Jan_L_V25</t>
  </si>
  <si>
    <t>Jan_L_V26</t>
  </si>
  <si>
    <t>Jan_L_V27</t>
  </si>
  <si>
    <t>29/1/2025</t>
  </si>
  <si>
    <t>Jan_R_V15</t>
  </si>
  <si>
    <t>Jan_Inv_4</t>
  </si>
  <si>
    <t>Slashing and trimming the flowers</t>
  </si>
  <si>
    <t>Jan_M_R2</t>
  </si>
  <si>
    <t>Jan_L_R22</t>
  </si>
  <si>
    <t>Jan_L_R23</t>
  </si>
  <si>
    <t>Jan_L_R24</t>
  </si>
  <si>
    <t>Services</t>
  </si>
  <si>
    <t>Jan_Inv_5</t>
  </si>
  <si>
    <t>Purchase computer Hp Elite(Investigations)</t>
  </si>
  <si>
    <t>Equipment</t>
  </si>
  <si>
    <t>Jan_R_V16</t>
  </si>
  <si>
    <t>Lydia's home Internet subscription Jan</t>
  </si>
  <si>
    <t>Drinking water(Lydia with Afande)</t>
  </si>
  <si>
    <t xml:space="preserve"> Transport(Afande)</t>
  </si>
  <si>
    <t>Office/Post Office</t>
  </si>
  <si>
    <t>Post Office/Twed Tower</t>
  </si>
  <si>
    <t>Twed/Aristoc</t>
  </si>
  <si>
    <t>Aristoc/Mega standard</t>
  </si>
  <si>
    <t>Jan_L_V28</t>
  </si>
  <si>
    <t>Jan_L_V29</t>
  </si>
  <si>
    <t>Jan_L_V30</t>
  </si>
  <si>
    <t>Purchase of Cash books</t>
  </si>
  <si>
    <t>Reimbusrement to Lydia</t>
  </si>
  <si>
    <t>Jan_L_R27</t>
  </si>
  <si>
    <t>30/1/2025</t>
  </si>
  <si>
    <t>Jan_M_V6</t>
  </si>
  <si>
    <t>31/1/2025</t>
  </si>
  <si>
    <t>Phillip</t>
  </si>
  <si>
    <t>Jan_P_V1</t>
  </si>
  <si>
    <t>Office Prepaid electricity (January)</t>
  </si>
  <si>
    <t>4 Stick notes</t>
  </si>
  <si>
    <t>4 boxes Rwenzori drinking water</t>
  </si>
  <si>
    <t>Payment of Office water bill (Nov,Dec,Jan)</t>
  </si>
  <si>
    <t>Car hire(Kampala /Nakasongola/Kampala )</t>
  </si>
  <si>
    <t>Fuel(Kampala/Nakasongola/Kampala)</t>
  </si>
  <si>
    <t>Allowance to driver(Kampala/Nakasongola)</t>
  </si>
  <si>
    <t>Prison/Office</t>
  </si>
  <si>
    <t>Office/Anti corruption</t>
  </si>
  <si>
    <t>Anti corruption/Home</t>
  </si>
  <si>
    <t>Office/Buyala</t>
  </si>
  <si>
    <t>Buyala/Bulenga</t>
  </si>
  <si>
    <t>Bulenga/Nalukolongo</t>
  </si>
  <si>
    <t>Nalukongolo/Home</t>
  </si>
  <si>
    <t>Peninahs's January salary</t>
  </si>
  <si>
    <t>Office/Namugongo</t>
  </si>
  <si>
    <t>Namugongo/Kasangati</t>
  </si>
  <si>
    <t>Kasangati/Home</t>
  </si>
  <si>
    <t>Jan_i69_V18</t>
  </si>
  <si>
    <t>Jan_i69_R8</t>
  </si>
  <si>
    <t xml:space="preserve">Kalerwe/Gayaza </t>
  </si>
  <si>
    <t>Gayaza/ Town</t>
  </si>
  <si>
    <t>Kitchen towels</t>
  </si>
  <si>
    <t>6 kgs of Sugar</t>
  </si>
  <si>
    <t>Jan_L_R28</t>
  </si>
  <si>
    <t>Office/6th street</t>
  </si>
  <si>
    <t>6th street/Office</t>
  </si>
  <si>
    <t>Office/Rona &amp; Naalya</t>
  </si>
  <si>
    <t>Naalya/Office</t>
  </si>
  <si>
    <t>EAGLE UGANDA</t>
  </si>
  <si>
    <t>JANUARY</t>
  </si>
  <si>
    <t>UGX</t>
  </si>
  <si>
    <t>EQUITY BANK UGANDA LIMITED</t>
  </si>
  <si>
    <t>ECO- ACTIVISTS FOR GOVERNANCE &amp; LAW ENFORCEMENT</t>
  </si>
  <si>
    <t>Row Labels</t>
  </si>
  <si>
    <t>(blank)</t>
  </si>
  <si>
    <t>Grand Total</t>
  </si>
  <si>
    <t xml:space="preserve">Sum of Spent </t>
  </si>
  <si>
    <t>Rebecca</t>
  </si>
  <si>
    <t>Jan_R_V17</t>
  </si>
  <si>
    <t>Intercity transport(Kampala/Arua)</t>
  </si>
  <si>
    <t>Jan_i93_R1</t>
  </si>
  <si>
    <t>Jan_i93_R2</t>
  </si>
  <si>
    <t>Jan_i93_R3</t>
  </si>
  <si>
    <t>Jan_i93_R4</t>
  </si>
  <si>
    <t>Home/Bus terminal</t>
  </si>
  <si>
    <t>Arua Bus terminal/Guest house</t>
  </si>
  <si>
    <t>Homeland Guest house/Oasis</t>
  </si>
  <si>
    <t>Oasis bar/Homeland</t>
  </si>
  <si>
    <t>Bought gonja</t>
  </si>
  <si>
    <t>Dinner</t>
  </si>
  <si>
    <t>Jan_i93_R5</t>
  </si>
  <si>
    <t>Jan_i93_R6</t>
  </si>
  <si>
    <t>Jan_i93_R7</t>
  </si>
  <si>
    <t>Jan_i93_R8</t>
  </si>
  <si>
    <t>Homeland /Pajulu</t>
  </si>
  <si>
    <t>Pajulu/Arua main market</t>
  </si>
  <si>
    <t>Arua market/Edife</t>
  </si>
  <si>
    <t>Edife/Uleppi</t>
  </si>
  <si>
    <t>Uleppi/Odramacaku</t>
  </si>
  <si>
    <t>Odramacaku/Arua</t>
  </si>
  <si>
    <t>Taxi park/Homeland</t>
  </si>
  <si>
    <t>Jan_i93_R9</t>
  </si>
  <si>
    <t>Jan_i93_R10</t>
  </si>
  <si>
    <t>Arua/Packwach</t>
  </si>
  <si>
    <t>Packwach/Ragem</t>
  </si>
  <si>
    <t>Ragem/Packwach</t>
  </si>
  <si>
    <t>Packwach/Kampala</t>
  </si>
  <si>
    <t>Intercity transport (  Packwach/Kampala)</t>
  </si>
  <si>
    <t>Jan_i69_R9</t>
  </si>
  <si>
    <t>Jan_i69_R10</t>
  </si>
  <si>
    <t>Jan_i69_R11</t>
  </si>
  <si>
    <t>Home/Namayiba bus park</t>
  </si>
  <si>
    <t>Namayiba/Palabek</t>
  </si>
  <si>
    <t>Palabek/Paludar  Boma</t>
  </si>
  <si>
    <t>Jan_i69_V19</t>
  </si>
  <si>
    <t>Jan_i69_R12</t>
  </si>
  <si>
    <t>Guest house Boma/Trading centre</t>
  </si>
  <si>
    <t>Trading centre/Market</t>
  </si>
  <si>
    <t>Market/Board point</t>
  </si>
  <si>
    <t>Board point/Guest house</t>
  </si>
  <si>
    <t>Guest house/Taxi park</t>
  </si>
  <si>
    <t>Paludar/Kitgum</t>
  </si>
  <si>
    <t>Kitgum park/Guest house</t>
  </si>
  <si>
    <t>Guest house/Bar</t>
  </si>
  <si>
    <t>Bar/Guest house</t>
  </si>
  <si>
    <t>Jan_i69_R13</t>
  </si>
  <si>
    <t>Intercity transport(Lamwo/Kitgum)</t>
  </si>
  <si>
    <t>Guest house/Market</t>
  </si>
  <si>
    <t>Marrket/Trading centre</t>
  </si>
  <si>
    <t>Trading centre/Kitgum taxi park</t>
  </si>
  <si>
    <t>Taxi park/Pader</t>
  </si>
  <si>
    <t>Intercity transport(Kitgum/Pader)</t>
  </si>
  <si>
    <t>Pader/Guest house</t>
  </si>
  <si>
    <t>Jan_i69_R14</t>
  </si>
  <si>
    <t>Jan_i69_R15</t>
  </si>
  <si>
    <t>Jan_i69_R16</t>
  </si>
  <si>
    <t>Jan_i69_R17</t>
  </si>
  <si>
    <t>Guest house/Pader trading centre</t>
  </si>
  <si>
    <t>Trading centre/Market(barracks)</t>
  </si>
  <si>
    <t>Market/Trading centre</t>
  </si>
  <si>
    <t>Pader/Kampala</t>
  </si>
  <si>
    <t>Intercity transport(Pader/Kitgum)</t>
  </si>
  <si>
    <t>Reimbursement to Mary</t>
  </si>
  <si>
    <t>28/1/2026</t>
  </si>
  <si>
    <t>Jan_M_R3</t>
  </si>
  <si>
    <t>Jan_M_R4</t>
  </si>
  <si>
    <t>Jan_i04_R10</t>
  </si>
  <si>
    <t>Transfer from the UGX Account</t>
  </si>
  <si>
    <t>Cashwithdraw chq; 416</t>
  </si>
  <si>
    <t>Lydia's Jan salary chq:418</t>
  </si>
  <si>
    <t>Lydia's Jan  NSSF chq:414</t>
  </si>
  <si>
    <t>Lydia's Jan  PAYE chq:415</t>
  </si>
  <si>
    <t>Raff's Jan salary chq:420</t>
  </si>
  <si>
    <t>Mary's Jan salary chq:417</t>
  </si>
  <si>
    <t>Lydia's Salary advance chq:421</t>
  </si>
  <si>
    <t>Jan security charges chq:419</t>
  </si>
  <si>
    <t>Cashwithdraw charges chque; 416</t>
  </si>
  <si>
    <t>Charges chque;  418</t>
  </si>
  <si>
    <t>Charges chque;  419</t>
  </si>
  <si>
    <t>Charges chque;  420</t>
  </si>
  <si>
    <t>Charges chque;  421</t>
  </si>
  <si>
    <t>Charges chque;  417</t>
  </si>
  <si>
    <t xml:space="preserve"> USD BANK Reconciliation Statement </t>
  </si>
  <si>
    <t>28/2/2025</t>
  </si>
  <si>
    <t>Jan_i04_R11</t>
  </si>
  <si>
    <t>Jan_i04_R12</t>
  </si>
  <si>
    <t>Jan_i04_R13</t>
  </si>
  <si>
    <t>Intercity transport(Kampala/Nebbi)</t>
  </si>
  <si>
    <t>Kampala/Nebbi</t>
  </si>
  <si>
    <t>Lodge/Market</t>
  </si>
  <si>
    <t>Market/Cargo</t>
  </si>
  <si>
    <t>Guest house/Bus park</t>
  </si>
  <si>
    <t>Bus park/Paidah</t>
  </si>
  <si>
    <t>Intercity transport(Nebbi/Paidah)</t>
  </si>
  <si>
    <t>Bus park/Lodge</t>
  </si>
  <si>
    <t>Market/Boarder</t>
  </si>
  <si>
    <t>Boarder point/Guest house</t>
  </si>
  <si>
    <t>Jan_i04_R14</t>
  </si>
  <si>
    <t>Jan_i04_R15</t>
  </si>
  <si>
    <t>Jan_i04_R17</t>
  </si>
  <si>
    <t>Paidah/Zombo</t>
  </si>
  <si>
    <t>Intercity transport(Paidah/Zombo)</t>
  </si>
  <si>
    <t>Taxi park/Guest house</t>
  </si>
  <si>
    <t>Guest house/Border point</t>
  </si>
  <si>
    <t>Boarder point/Main market</t>
  </si>
  <si>
    <t>Main market/Cargo area</t>
  </si>
  <si>
    <t>Cargo area/Guest house</t>
  </si>
  <si>
    <t>Jan_i04_R18</t>
  </si>
  <si>
    <t>Guest house/kango</t>
  </si>
  <si>
    <t>Kango/Kampala</t>
  </si>
  <si>
    <t>Kampala/Home</t>
  </si>
  <si>
    <t>Jan_i04_R19</t>
  </si>
  <si>
    <t>Reimbursement to i69</t>
  </si>
  <si>
    <t>USD Account</t>
  </si>
  <si>
    <t>UGX Account</t>
  </si>
  <si>
    <t>Balanace from January 2025</t>
  </si>
  <si>
    <t>Transfer to the Operational Account</t>
  </si>
  <si>
    <t>January &amp; February grants</t>
  </si>
  <si>
    <t>Interbank transfer charges</t>
  </si>
  <si>
    <t>Bank transfer charges</t>
  </si>
  <si>
    <t>Rent Transfer Charges</t>
  </si>
  <si>
    <t>3months rent for office premises</t>
  </si>
  <si>
    <t>Transfer to the UGX Account</t>
  </si>
  <si>
    <t>Transfer from the USD Account</t>
  </si>
  <si>
    <t>Closing Balances</t>
  </si>
  <si>
    <t>Transaction reversal</t>
  </si>
  <si>
    <t>Balance as per the Bank Journal</t>
  </si>
  <si>
    <t>Direct Credits</t>
  </si>
  <si>
    <t>Jan_i93_V13</t>
  </si>
  <si>
    <t>Personnel</t>
  </si>
  <si>
    <t>Bank Opp</t>
  </si>
  <si>
    <t>Jan_L_R35</t>
  </si>
  <si>
    <t>Jan_L_R33</t>
  </si>
  <si>
    <t>Jan_L_R31</t>
  </si>
  <si>
    <t>Jan_R_R1</t>
  </si>
  <si>
    <t>Bank fees</t>
  </si>
  <si>
    <t>Bank charges chq;418</t>
  </si>
  <si>
    <t>Bank charges chq;420</t>
  </si>
  <si>
    <t>Jan_BS_4</t>
  </si>
  <si>
    <t>Jan_BS_5</t>
  </si>
  <si>
    <t>Bank UGX</t>
  </si>
  <si>
    <t>EAGLE Uganda</t>
  </si>
  <si>
    <t>Jan_BS_1</t>
  </si>
  <si>
    <t>Jan_BS_2</t>
  </si>
  <si>
    <t>Bank Charge chq;416</t>
  </si>
  <si>
    <t>Mary's Jan salary cq'417</t>
  </si>
  <si>
    <t>Bank charges chq;417</t>
  </si>
  <si>
    <t>Jan_M_R5</t>
  </si>
  <si>
    <t>Jan_BS_6</t>
  </si>
  <si>
    <t>Jan_BS_7</t>
  </si>
  <si>
    <t>Jan_BS_8</t>
  </si>
  <si>
    <t>Jan_LR34</t>
  </si>
  <si>
    <t xml:space="preserve">Charges </t>
  </si>
  <si>
    <t>Sum of Spent  in national currency</t>
  </si>
  <si>
    <t>Sum of Received</t>
  </si>
  <si>
    <t>Sum of Spent in $</t>
  </si>
  <si>
    <t>Column Labels</t>
  </si>
  <si>
    <t>Manangment</t>
  </si>
  <si>
    <t>Ashiraf</t>
  </si>
  <si>
    <t>i42</t>
  </si>
  <si>
    <t>i43</t>
  </si>
  <si>
    <t>BANK UGX</t>
  </si>
  <si>
    <t>Operational Account</t>
  </si>
  <si>
    <t>BANK USD</t>
  </si>
  <si>
    <t>FINANCIAL POSITION AT 1/1/2025</t>
  </si>
  <si>
    <t>FINANCIAL POSITION AT 31/1/2025</t>
  </si>
  <si>
    <t>1/1/2025 Balance and advance</t>
  </si>
  <si>
    <t>i22</t>
  </si>
  <si>
    <t>Jan_i93_R11</t>
  </si>
  <si>
    <t>Jan_i93_R12</t>
  </si>
  <si>
    <t>Jan_i93_LR24</t>
  </si>
  <si>
    <t xml:space="preserve">FINANCIAL POSITION AT 1/1/2025 </t>
  </si>
  <si>
    <t>31/1/2025 Balance and advance</t>
  </si>
  <si>
    <t>UGX Operational Account</t>
  </si>
  <si>
    <t>Kitchen rolls/towels</t>
  </si>
  <si>
    <t>Purchase of 3 Cash books</t>
  </si>
  <si>
    <t>Slashing cpd  and trimming  flowers</t>
  </si>
  <si>
    <t>Toilet disinfectants</t>
  </si>
  <si>
    <t>Transport(Namanya,Akashaba)</t>
  </si>
  <si>
    <t>Minute maid(refreshment)</t>
  </si>
  <si>
    <t>Lunch (for i69)</t>
  </si>
  <si>
    <t>Breakfast for i69</t>
  </si>
  <si>
    <t>Lunch for i69</t>
  </si>
  <si>
    <t>Supper for i69</t>
  </si>
  <si>
    <t>Breakfast for i04</t>
  </si>
  <si>
    <t>Lunch for i04</t>
  </si>
  <si>
    <t>Supper for i04</t>
  </si>
  <si>
    <t>Drinks for i04</t>
  </si>
  <si>
    <t>Local Transport</t>
  </si>
  <si>
    <t>Interbank Transfer charges</t>
  </si>
  <si>
    <t>Bank USD</t>
  </si>
  <si>
    <t>Bank charges on transfer</t>
  </si>
  <si>
    <t>Rent transfer charges</t>
  </si>
  <si>
    <t>3 months rent payment (Jan-March)2025</t>
  </si>
  <si>
    <t>Bank_BS_9</t>
  </si>
  <si>
    <t>Bank_BS_10</t>
  </si>
  <si>
    <t>Bank_BS_11</t>
  </si>
  <si>
    <t>Jan_M_R6</t>
  </si>
  <si>
    <t xml:space="preserve">JANUARY </t>
  </si>
  <si>
    <t>Jan</t>
  </si>
  <si>
    <t>Feb</t>
  </si>
  <si>
    <t>Mar</t>
  </si>
  <si>
    <t>May</t>
  </si>
  <si>
    <t>July</t>
  </si>
  <si>
    <t>Aug</t>
  </si>
  <si>
    <t>Sept</t>
  </si>
  <si>
    <t>Oct</t>
  </si>
  <si>
    <t>Nov.</t>
  </si>
  <si>
    <t>Dec</t>
  </si>
  <si>
    <t>Given</t>
  </si>
  <si>
    <t>Paid</t>
  </si>
  <si>
    <t>Balance Due</t>
  </si>
  <si>
    <t>Advance</t>
  </si>
  <si>
    <t>Investigations</t>
  </si>
  <si>
    <t>List Of advanced salaries EAGLE Uganda 2025</t>
  </si>
  <si>
    <t>List Of Personal / Individual Balances Uganda 2025</t>
  </si>
  <si>
    <t>i1</t>
  </si>
  <si>
    <t>i3</t>
  </si>
  <si>
    <t>RUFFORD 24</t>
  </si>
  <si>
    <t>AVAAZ</t>
  </si>
  <si>
    <t>OAK</t>
  </si>
  <si>
    <t>LRF</t>
  </si>
  <si>
    <t>RUFFORD 2023</t>
  </si>
  <si>
    <t>WILDCAT</t>
  </si>
  <si>
    <t>USD</t>
  </si>
  <si>
    <t>ADVANCE</t>
  </si>
  <si>
    <t>ACCOUNTING</t>
  </si>
  <si>
    <t>DATE</t>
  </si>
  <si>
    <t>Decription</t>
  </si>
  <si>
    <t>Debit</t>
  </si>
  <si>
    <t>Credit</t>
  </si>
  <si>
    <t>Opening Balance</t>
  </si>
  <si>
    <t>Jan/Feb grants</t>
  </si>
  <si>
    <t>3 months office rent (Jan/Mar) 25</t>
  </si>
  <si>
    <t>Balance as per the bank journal</t>
  </si>
  <si>
    <t>Transfer to the Operational  A/C</t>
  </si>
  <si>
    <t>Operational  Account</t>
  </si>
  <si>
    <t>Cash withdraw chq:416</t>
  </si>
  <si>
    <t>January salary for Lydia chq 418</t>
  </si>
  <si>
    <t>Lydia's December Nssf chq 414</t>
  </si>
  <si>
    <t>Lydia's December PAYE  chq:415</t>
  </si>
  <si>
    <t>January salary for Mary chq:417</t>
  </si>
  <si>
    <t>January salary for Raff chq:420</t>
  </si>
  <si>
    <t>Transfer from the UGX  Account</t>
  </si>
  <si>
    <t>Cash withdraw chq:421</t>
  </si>
  <si>
    <t>January serucity services chq:419</t>
  </si>
  <si>
    <t>Transfer to from the account</t>
  </si>
  <si>
    <t>Cash withdraw charges</t>
  </si>
  <si>
    <t>Chq payment charges</t>
  </si>
  <si>
    <t>17/1/2026</t>
  </si>
  <si>
    <t>Bank transfer fees</t>
  </si>
  <si>
    <t>Bank charges</t>
  </si>
  <si>
    <t xml:space="preserve">Bank reversal </t>
  </si>
  <si>
    <t>Received from the USD Account</t>
  </si>
  <si>
    <t>Recived USD Grants</t>
  </si>
  <si>
    <t>USD Transfer to the UGX</t>
  </si>
  <si>
    <t>Sum of Received from the USD Account</t>
  </si>
  <si>
    <t>Grants received</t>
  </si>
  <si>
    <t>Transaction reversals received</t>
  </si>
  <si>
    <t>Correction</t>
  </si>
  <si>
    <t>Balances</t>
  </si>
  <si>
    <t>Xchange rate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</si>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</sst>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#,##0.00_ ;[Red]\-#,##0.00\ "/>
    <numFmt numFmtId="166" formatCode="#,##0.0000"/>
    <numFmt numFmtId="167" formatCode="_-* #,##0\ _€_-;\-* #,##0\ _€_-;_-* &quot;-&quot;??\ _€_-;_-@_-"/>
    <numFmt numFmtId="168" formatCode="#,##0.00;[Red]#,##0.00"/>
    <numFmt numFmtId="169" formatCode="[$-409]mmmmm;@"/>
    <numFmt numFmtId="170" formatCode="#,##0_ ;[Red]\-#,##0\ "/>
    <numFmt numFmtId="171" formatCode="_-* #,##0.00\ _€_-;\-* #,##0.00\ _€_-;_-* &quot;-&quot;??\ _€_-;_-@_-"/>
    <numFmt numFmtId="172" formatCode="_-* #,##0_-;\-* #,##0_-;_-* &quot;-&quot;??_-;_-@_-"/>
    <numFmt numFmtId="173" formatCode="_-* #,##0\ _F_-;\-* #,##0\ _F_-;_-* &quot;-&quot;??\ _F_-;_-@_-"/>
  </numFmts>
  <fonts count="6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0"/>
      <name val="Calibri"/>
      <family val="2"/>
      <charset val="238"/>
    </font>
    <font>
      <sz val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1"/>
      <name val="Aptos Narrow"/>
      <family val="2"/>
      <charset val="238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</font>
    <font>
      <sz val="8"/>
      <color theme="1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0"/>
      <color rgb="FFFF0000"/>
      <name val="Calibri"/>
      <family val="2"/>
    </font>
    <font>
      <b/>
      <sz val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theme="1"/>
      <name val="Aptos Narrow"/>
      <family val="2"/>
      <charset val="238"/>
      <scheme val="minor"/>
    </font>
    <font>
      <sz val="10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i/>
      <sz val="10"/>
      <color indexed="10"/>
      <name val="Aptos Narrow"/>
      <family val="2"/>
      <scheme val="minor"/>
    </font>
    <font>
      <b/>
      <i/>
      <sz val="10"/>
      <name val="Aptos Narrow"/>
      <family val="2"/>
      <scheme val="minor"/>
    </font>
    <font>
      <i/>
      <sz val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3" tint="-0.499984740745262"/>
      <name val="Aptos Narrow"/>
      <family val="2"/>
      <scheme val="minor"/>
    </font>
    <font>
      <sz val="10"/>
      <color theme="3" tint="-0.499984740745262"/>
      <name val="Aptos Narrow"/>
      <family val="2"/>
      <scheme val="minor"/>
    </font>
    <font>
      <sz val="10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</font>
    <font>
      <sz val="10"/>
      <name val="Times New Roman"/>
      <family val="1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</font>
    <font>
      <sz val="16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B0F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i/>
      <sz val="14"/>
      <color indexed="10"/>
      <name val="Aptos Narrow"/>
      <family val="2"/>
      <scheme val="minor"/>
    </font>
    <font>
      <b/>
      <i/>
      <sz val="14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2"/>
      <color indexed="10"/>
      <name val="Aptos Narrow"/>
      <family val="2"/>
      <scheme val="minor"/>
    </font>
    <font>
      <b/>
      <i/>
      <sz val="12"/>
      <name val="Aptos Narrow"/>
      <family val="2"/>
      <scheme val="minor"/>
    </font>
    <font>
      <i/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12" fillId="0" borderId="0"/>
    <xf numFmtId="171" fontId="9" fillId="0" borderId="0" applyFont="0" applyFill="0" applyBorder="0" applyAlignment="0" applyProtection="0"/>
  </cellStyleXfs>
  <cellXfs count="395">
    <xf numFmtId="0" fontId="0" fillId="0" borderId="0" xfId="0"/>
    <xf numFmtId="1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6" fontId="11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/>
    </xf>
    <xf numFmtId="165" fontId="14" fillId="3" borderId="1" xfId="2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165" fontId="15" fillId="0" borderId="1" xfId="1" applyNumberFormat="1" applyFont="1" applyBorder="1"/>
    <xf numFmtId="165" fontId="16" fillId="0" borderId="1" xfId="0" applyNumberFormat="1" applyFont="1" applyBorder="1" applyAlignment="1">
      <alignment vertical="top" wrapText="1"/>
    </xf>
    <xf numFmtId="165" fontId="17" fillId="0" borderId="1" xfId="1" applyNumberFormat="1" applyFont="1" applyBorder="1"/>
    <xf numFmtId="165" fontId="17" fillId="0" borderId="2" xfId="1" applyNumberFormat="1" applyFont="1" applyBorder="1"/>
    <xf numFmtId="165" fontId="14" fillId="3" borderId="1" xfId="1" applyNumberFormat="1" applyFont="1" applyFill="1" applyBorder="1"/>
    <xf numFmtId="14" fontId="13" fillId="0" borderId="1" xfId="0" applyNumberFormat="1" applyFont="1" applyBorder="1"/>
    <xf numFmtId="165" fontId="13" fillId="0" borderId="1" xfId="0" applyNumberFormat="1" applyFont="1" applyBorder="1"/>
    <xf numFmtId="165" fontId="13" fillId="0" borderId="1" xfId="1" applyNumberFormat="1" applyFont="1" applyBorder="1"/>
    <xf numFmtId="165" fontId="18" fillId="0" borderId="1" xfId="0" applyNumberFormat="1" applyFont="1" applyBorder="1" applyAlignment="1">
      <alignment vertical="top" wrapText="1"/>
    </xf>
    <xf numFmtId="165" fontId="13" fillId="0" borderId="2" xfId="1" applyNumberFormat="1" applyFont="1" applyBorder="1"/>
    <xf numFmtId="14" fontId="19" fillId="4" borderId="1" xfId="0" applyNumberFormat="1" applyFont="1" applyFill="1" applyBorder="1"/>
    <xf numFmtId="165" fontId="20" fillId="4" borderId="1" xfId="1" applyNumberFormat="1" applyFont="1" applyFill="1" applyBorder="1"/>
    <xf numFmtId="165" fontId="21" fillId="4" borderId="1" xfId="0" applyNumberFormat="1" applyFont="1" applyFill="1" applyBorder="1"/>
    <xf numFmtId="165" fontId="20" fillId="4" borderId="3" xfId="1" applyNumberFormat="1" applyFont="1" applyFill="1" applyBorder="1"/>
    <xf numFmtId="165" fontId="20" fillId="4" borderId="4" xfId="1" applyNumberFormat="1" applyFont="1" applyFill="1" applyBorder="1"/>
    <xf numFmtId="165" fontId="20" fillId="4" borderId="5" xfId="1" applyNumberFormat="1" applyFont="1" applyFill="1" applyBorder="1"/>
    <xf numFmtId="165" fontId="14" fillId="4" borderId="1" xfId="1" applyNumberFormat="1" applyFont="1" applyFill="1" applyBorder="1"/>
    <xf numFmtId="14" fontId="16" fillId="0" borderId="1" xfId="0" applyNumberFormat="1" applyFont="1" applyBorder="1"/>
    <xf numFmtId="165" fontId="16" fillId="0" borderId="1" xfId="0" applyNumberFormat="1" applyFont="1" applyBorder="1"/>
    <xf numFmtId="165" fontId="15" fillId="0" borderId="1" xfId="1" applyNumberFormat="1" applyFont="1" applyBorder="1" applyAlignment="1">
      <alignment horizontal="center"/>
    </xf>
    <xf numFmtId="165" fontId="22" fillId="0" borderId="1" xfId="1" applyNumberFormat="1" applyFont="1" applyBorder="1"/>
    <xf numFmtId="165" fontId="16" fillId="0" borderId="2" xfId="0" applyNumberFormat="1" applyFont="1" applyBorder="1"/>
    <xf numFmtId="0" fontId="23" fillId="0" borderId="1" xfId="0" applyFont="1" applyBorder="1"/>
    <xf numFmtId="165" fontId="23" fillId="0" borderId="1" xfId="0" applyNumberFormat="1" applyFont="1" applyBorder="1"/>
    <xf numFmtId="165" fontId="23" fillId="0" borderId="1" xfId="1" applyNumberFormat="1" applyFont="1" applyBorder="1"/>
    <xf numFmtId="165" fontId="23" fillId="5" borderId="1" xfId="1" applyNumberFormat="1" applyFont="1" applyFill="1" applyBorder="1"/>
    <xf numFmtId="165" fontId="23" fillId="0" borderId="2" xfId="1" applyNumberFormat="1" applyFont="1" applyBorder="1"/>
    <xf numFmtId="0" fontId="25" fillId="0" borderId="3" xfId="0" applyFont="1" applyBorder="1"/>
    <xf numFmtId="165" fontId="26" fillId="0" borderId="3" xfId="0" applyNumberFormat="1" applyFont="1" applyBorder="1"/>
    <xf numFmtId="165" fontId="27" fillId="0" borderId="3" xfId="0" applyNumberFormat="1" applyFont="1" applyBorder="1"/>
    <xf numFmtId="165" fontId="26" fillId="5" borderId="3" xfId="0" applyNumberFormat="1" applyFont="1" applyFill="1" applyBorder="1"/>
    <xf numFmtId="165" fontId="26" fillId="0" borderId="6" xfId="0" applyNumberFormat="1" applyFont="1" applyBorder="1"/>
    <xf numFmtId="165" fontId="28" fillId="3" borderId="1" xfId="1" applyNumberFormat="1" applyFont="1" applyFill="1" applyBorder="1"/>
    <xf numFmtId="0" fontId="24" fillId="0" borderId="3" xfId="0" applyFont="1" applyBorder="1"/>
    <xf numFmtId="165" fontId="18" fillId="0" borderId="3" xfId="0" applyNumberFormat="1" applyFont="1" applyBorder="1"/>
    <xf numFmtId="165" fontId="18" fillId="0" borderId="6" xfId="0" applyNumberFormat="1" applyFont="1" applyBorder="1"/>
    <xf numFmtId="0" fontId="24" fillId="6" borderId="7" xfId="0" applyFont="1" applyFill="1" applyBorder="1"/>
    <xf numFmtId="165" fontId="18" fillId="6" borderId="8" xfId="0" applyNumberFormat="1" applyFont="1" applyFill="1" applyBorder="1"/>
    <xf numFmtId="165" fontId="18" fillId="6" borderId="9" xfId="0" applyNumberFormat="1" applyFont="1" applyFill="1" applyBorder="1"/>
    <xf numFmtId="165" fontId="14" fillId="6" borderId="1" xfId="1" applyNumberFormat="1" applyFont="1" applyFill="1" applyBorder="1"/>
    <xf numFmtId="0" fontId="16" fillId="0" borderId="10" xfId="0" applyFont="1" applyBorder="1"/>
    <xf numFmtId="165" fontId="16" fillId="0" borderId="10" xfId="0" applyNumberFormat="1" applyFont="1" applyBorder="1"/>
    <xf numFmtId="165" fontId="16" fillId="0" borderId="11" xfId="0" applyNumberFormat="1" applyFont="1" applyBorder="1"/>
    <xf numFmtId="0" fontId="24" fillId="0" borderId="1" xfId="0" applyFont="1" applyBorder="1"/>
    <xf numFmtId="165" fontId="24" fillId="0" borderId="1" xfId="0" applyNumberFormat="1" applyFont="1" applyBorder="1"/>
    <xf numFmtId="165" fontId="18" fillId="0" borderId="1" xfId="0" applyNumberFormat="1" applyFont="1" applyBorder="1"/>
    <xf numFmtId="165" fontId="24" fillId="0" borderId="1" xfId="1" applyNumberFormat="1" applyFont="1" applyBorder="1"/>
    <xf numFmtId="165" fontId="24" fillId="0" borderId="2" xfId="1" applyNumberFormat="1" applyFont="1" applyBorder="1"/>
    <xf numFmtId="0" fontId="16" fillId="0" borderId="0" xfId="0" applyFont="1"/>
    <xf numFmtId="165" fontId="16" fillId="0" borderId="0" xfId="0" applyNumberFormat="1" applyFont="1"/>
    <xf numFmtId="0" fontId="21" fillId="0" borderId="4" xfId="0" applyFont="1" applyBorder="1"/>
    <xf numFmtId="0" fontId="29" fillId="7" borderId="12" xfId="0" applyFont="1" applyFill="1" applyBorder="1"/>
    <xf numFmtId="165" fontId="29" fillId="7" borderId="13" xfId="0" applyNumberFormat="1" applyFont="1" applyFill="1" applyBorder="1"/>
    <xf numFmtId="165" fontId="29" fillId="7" borderId="14" xfId="0" applyNumberFormat="1" applyFont="1" applyFill="1" applyBorder="1"/>
    <xf numFmtId="165" fontId="29" fillId="7" borderId="15" xfId="0" applyNumberFormat="1" applyFont="1" applyFill="1" applyBorder="1"/>
    <xf numFmtId="0" fontId="30" fillId="3" borderId="16" xfId="0" applyFont="1" applyFill="1" applyBorder="1"/>
    <xf numFmtId="0" fontId="30" fillId="7" borderId="17" xfId="0" applyFont="1" applyFill="1" applyBorder="1" applyAlignment="1">
      <alignment wrapText="1"/>
    </xf>
    <xf numFmtId="165" fontId="29" fillId="7" borderId="18" xfId="0" applyNumberFormat="1" applyFont="1" applyFill="1" applyBorder="1" applyAlignment="1">
      <alignment wrapText="1"/>
    </xf>
    <xf numFmtId="165" fontId="29" fillId="7" borderId="1" xfId="0" applyNumberFormat="1" applyFont="1" applyFill="1" applyBorder="1" applyAlignment="1">
      <alignment wrapText="1"/>
    </xf>
    <xf numFmtId="0" fontId="30" fillId="3" borderId="19" xfId="0" applyFont="1" applyFill="1" applyBorder="1" applyAlignment="1">
      <alignment wrapText="1"/>
    </xf>
    <xf numFmtId="0" fontId="29" fillId="8" borderId="20" xfId="0" applyFont="1" applyFill="1" applyBorder="1" applyAlignment="1">
      <alignment wrapText="1"/>
    </xf>
    <xf numFmtId="165" fontId="29" fillId="8" borderId="21" xfId="0" applyNumberFormat="1" applyFont="1" applyFill="1" applyBorder="1"/>
    <xf numFmtId="165" fontId="29" fillId="8" borderId="22" xfId="0" applyNumberFormat="1" applyFont="1" applyFill="1" applyBorder="1"/>
    <xf numFmtId="4" fontId="31" fillId="8" borderId="23" xfId="0" applyNumberFormat="1" applyFont="1" applyFill="1" applyBorder="1" applyAlignment="1">
      <alignment horizontal="center" vertical="center"/>
    </xf>
    <xf numFmtId="165" fontId="30" fillId="3" borderId="24" xfId="0" applyNumberFormat="1" applyFont="1" applyFill="1" applyBorder="1"/>
    <xf numFmtId="1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3" fontId="11" fillId="2" borderId="1" xfId="0" applyNumberFormat="1" applyFont="1" applyFill="1" applyBorder="1" applyAlignment="1">
      <alignment vertical="center" wrapText="1"/>
    </xf>
    <xf numFmtId="3" fontId="0" fillId="0" borderId="0" xfId="0" applyNumberFormat="1"/>
    <xf numFmtId="4" fontId="11" fillId="2" borderId="1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0" fillId="0" borderId="1" xfId="0" applyBorder="1"/>
    <xf numFmtId="165" fontId="18" fillId="2" borderId="1" xfId="0" applyNumberFormat="1" applyFont="1" applyFill="1" applyBorder="1" applyAlignment="1">
      <alignment vertical="top" wrapText="1"/>
    </xf>
    <xf numFmtId="165" fontId="13" fillId="2" borderId="1" xfId="1" applyNumberFormat="1" applyFont="1" applyFill="1" applyBorder="1"/>
    <xf numFmtId="14" fontId="13" fillId="2" borderId="1" xfId="2" applyNumberFormat="1" applyFont="1" applyFill="1" applyBorder="1" applyAlignment="1">
      <alignment horizontal="center" vertical="center"/>
    </xf>
    <xf numFmtId="165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/>
    </xf>
    <xf numFmtId="165" fontId="13" fillId="2" borderId="2" xfId="2" applyNumberFormat="1" applyFont="1" applyFill="1" applyBorder="1" applyAlignment="1">
      <alignment horizontal="center" vertical="center" wrapText="1"/>
    </xf>
    <xf numFmtId="0" fontId="24" fillId="4" borderId="1" xfId="0" applyFont="1" applyFill="1" applyBorder="1"/>
    <xf numFmtId="165" fontId="18" fillId="4" borderId="1" xfId="0" applyNumberFormat="1" applyFont="1" applyFill="1" applyBorder="1"/>
    <xf numFmtId="165" fontId="18" fillId="4" borderId="2" xfId="0" applyNumberFormat="1" applyFont="1" applyFill="1" applyBorder="1"/>
    <xf numFmtId="3" fontId="11" fillId="4" borderId="1" xfId="0" applyNumberFormat="1" applyFont="1" applyFill="1" applyBorder="1" applyAlignment="1">
      <alignment vertical="center" wrapText="1"/>
    </xf>
    <xf numFmtId="3" fontId="11" fillId="4" borderId="1" xfId="0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17" fontId="34" fillId="0" borderId="0" xfId="0" applyNumberFormat="1" applyFont="1" applyAlignment="1">
      <alignment horizontal="left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1" fillId="0" borderId="0" xfId="0" applyFont="1"/>
    <xf numFmtId="0" fontId="39" fillId="0" borderId="0" xfId="0" applyFont="1"/>
    <xf numFmtId="165" fontId="31" fillId="0" borderId="0" xfId="0" applyNumberFormat="1" applyFont="1"/>
    <xf numFmtId="17" fontId="39" fillId="0" borderId="0" xfId="0" applyNumberFormat="1" applyFont="1" applyAlignment="1">
      <alignment horizontal="center"/>
    </xf>
    <xf numFmtId="0" fontId="41" fillId="0" borderId="33" xfId="0" applyFont="1" applyBorder="1" applyAlignment="1">
      <alignment vertical="center"/>
    </xf>
    <xf numFmtId="14" fontId="31" fillId="0" borderId="0" xfId="0" applyNumberFormat="1" applyFont="1"/>
    <xf numFmtId="0" fontId="35" fillId="0" borderId="33" xfId="0" applyFont="1" applyBorder="1" applyAlignment="1">
      <alignment vertical="center"/>
    </xf>
    <xf numFmtId="0" fontId="41" fillId="0" borderId="37" xfId="0" applyFont="1" applyBorder="1" applyAlignment="1">
      <alignment vertical="center"/>
    </xf>
    <xf numFmtId="165" fontId="33" fillId="0" borderId="0" xfId="0" applyNumberFormat="1" applyFont="1"/>
    <xf numFmtId="0" fontId="31" fillId="0" borderId="39" xfId="0" applyFont="1" applyBorder="1"/>
    <xf numFmtId="0" fontId="31" fillId="0" borderId="25" xfId="0" applyFont="1" applyBorder="1"/>
    <xf numFmtId="0" fontId="33" fillId="0" borderId="40" xfId="0" applyFont="1" applyBorder="1"/>
    <xf numFmtId="165" fontId="33" fillId="0" borderId="25" xfId="0" applyNumberFormat="1" applyFont="1" applyBorder="1"/>
    <xf numFmtId="165" fontId="33" fillId="0" borderId="28" xfId="0" applyNumberFormat="1" applyFont="1" applyBorder="1"/>
    <xf numFmtId="0" fontId="31" fillId="0" borderId="12" xfId="0" applyFont="1" applyBorder="1"/>
    <xf numFmtId="0" fontId="31" fillId="0" borderId="41" xfId="0" applyFont="1" applyBorder="1"/>
    <xf numFmtId="0" fontId="31" fillId="0" borderId="42" xfId="0" applyFont="1" applyBorder="1"/>
    <xf numFmtId="165" fontId="31" fillId="0" borderId="26" xfId="0" applyNumberFormat="1" applyFont="1" applyBorder="1"/>
    <xf numFmtId="165" fontId="31" fillId="0" borderId="28" xfId="0" applyNumberFormat="1" applyFont="1" applyBorder="1"/>
    <xf numFmtId="0" fontId="31" fillId="0" borderId="17" xfId="0" applyFont="1" applyBorder="1"/>
    <xf numFmtId="0" fontId="31" fillId="0" borderId="27" xfId="0" applyFont="1" applyBorder="1"/>
    <xf numFmtId="0" fontId="33" fillId="0" borderId="43" xfId="0" applyFont="1" applyBorder="1"/>
    <xf numFmtId="165" fontId="33" fillId="0" borderId="27" xfId="0" applyNumberFormat="1" applyFont="1" applyBorder="1"/>
    <xf numFmtId="0" fontId="31" fillId="0" borderId="43" xfId="0" applyFont="1" applyBorder="1"/>
    <xf numFmtId="165" fontId="31" fillId="0" borderId="27" xfId="0" applyNumberFormat="1" applyFont="1" applyBorder="1"/>
    <xf numFmtId="14" fontId="31" fillId="0" borderId="17" xfId="0" applyNumberFormat="1" applyFont="1" applyBorder="1"/>
    <xf numFmtId="14" fontId="33" fillId="0" borderId="7" xfId="0" applyNumberFormat="1" applyFont="1" applyBorder="1"/>
    <xf numFmtId="0" fontId="33" fillId="0" borderId="8" xfId="0" applyFont="1" applyBorder="1"/>
    <xf numFmtId="0" fontId="33" fillId="0" borderId="9" xfId="0" applyFont="1" applyBorder="1"/>
    <xf numFmtId="165" fontId="33" fillId="0" borderId="39" xfId="0" applyNumberFormat="1" applyFont="1" applyBorder="1"/>
    <xf numFmtId="168" fontId="33" fillId="0" borderId="1" xfId="0" applyNumberFormat="1" applyFont="1" applyBorder="1"/>
    <xf numFmtId="165" fontId="33" fillId="0" borderId="1" xfId="0" applyNumberFormat="1" applyFont="1" applyBorder="1" applyAlignment="1">
      <alignment horizontal="right" wrapText="1"/>
    </xf>
    <xf numFmtId="165" fontId="31" fillId="0" borderId="1" xfId="0" applyNumberFormat="1" applyFont="1" applyBorder="1"/>
    <xf numFmtId="0" fontId="33" fillId="0" borderId="39" xfId="0" applyFont="1" applyBorder="1"/>
    <xf numFmtId="165" fontId="31" fillId="0" borderId="25" xfId="0" applyNumberFormat="1" applyFont="1" applyBorder="1"/>
    <xf numFmtId="0" fontId="31" fillId="0" borderId="27" xfId="0" applyFont="1" applyBorder="1" applyAlignment="1">
      <alignment horizontal="center"/>
    </xf>
    <xf numFmtId="0" fontId="43" fillId="0" borderId="0" xfId="0" applyFont="1"/>
    <xf numFmtId="0" fontId="43" fillId="0" borderId="1" xfId="0" applyFont="1" applyBorder="1"/>
    <xf numFmtId="4" fontId="0" fillId="0" borderId="1" xfId="0" applyNumberFormat="1" applyBorder="1"/>
    <xf numFmtId="0" fontId="10" fillId="0" borderId="1" xfId="0" applyFont="1" applyBorder="1"/>
    <xf numFmtId="4" fontId="43" fillId="0" borderId="1" xfId="0" applyNumberFormat="1" applyFont="1" applyBorder="1"/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/>
    <xf numFmtId="3" fontId="11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169" fontId="44" fillId="10" borderId="1" xfId="0" applyNumberFormat="1" applyFont="1" applyFill="1" applyBorder="1" applyAlignment="1">
      <alignment horizontal="center" vertical="center" wrapText="1"/>
    </xf>
    <xf numFmtId="165" fontId="44" fillId="10" borderId="1" xfId="0" applyNumberFormat="1" applyFont="1" applyFill="1" applyBorder="1" applyAlignment="1">
      <alignment horizontal="center" vertical="center" wrapText="1"/>
    </xf>
    <xf numFmtId="49" fontId="45" fillId="11" borderId="1" xfId="0" applyNumberFormat="1" applyFont="1" applyFill="1" applyBorder="1" applyAlignment="1">
      <alignment vertical="top" wrapText="1"/>
    </xf>
    <xf numFmtId="165" fontId="45" fillId="11" borderId="1" xfId="0" applyNumberFormat="1" applyFont="1" applyFill="1" applyBorder="1" applyAlignment="1">
      <alignment vertical="top" wrapText="1"/>
    </xf>
    <xf numFmtId="165" fontId="45" fillId="11" borderId="1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vertical="top" wrapText="1"/>
    </xf>
    <xf numFmtId="165" fontId="46" fillId="0" borderId="1" xfId="0" applyNumberFormat="1" applyFont="1" applyBorder="1" applyAlignment="1">
      <alignment vertical="top" wrapText="1"/>
    </xf>
    <xf numFmtId="165" fontId="46" fillId="0" borderId="1" xfId="1" applyNumberFormat="1" applyFont="1" applyBorder="1" applyAlignment="1">
      <alignment vertical="top" wrapText="1"/>
    </xf>
    <xf numFmtId="165" fontId="46" fillId="0" borderId="1" xfId="0" applyNumberFormat="1" applyFont="1" applyBorder="1" applyAlignment="1">
      <alignment vertical="center" wrapText="1"/>
    </xf>
    <xf numFmtId="17" fontId="46" fillId="0" borderId="1" xfId="0" applyNumberFormat="1" applyFont="1" applyBorder="1" applyAlignment="1">
      <alignment vertical="top" wrapText="1"/>
    </xf>
    <xf numFmtId="165" fontId="44" fillId="10" borderId="4" xfId="0" applyNumberFormat="1" applyFont="1" applyFill="1" applyBorder="1" applyAlignment="1">
      <alignment horizontal="center" vertical="center" wrapText="1"/>
    </xf>
    <xf numFmtId="165" fontId="45" fillId="0" borderId="1" xfId="0" applyNumberFormat="1" applyFont="1" applyBorder="1" applyAlignment="1">
      <alignment vertical="top" wrapText="1"/>
    </xf>
    <xf numFmtId="165" fontId="45" fillId="0" borderId="1" xfId="0" applyNumberFormat="1" applyFont="1" applyBorder="1" applyAlignment="1">
      <alignment vertical="center" wrapText="1"/>
    </xf>
    <xf numFmtId="165" fontId="45" fillId="0" borderId="1" xfId="1" applyNumberFormat="1" applyFont="1" applyFill="1" applyBorder="1" applyAlignment="1">
      <alignment vertical="top" wrapText="1"/>
    </xf>
    <xf numFmtId="165" fontId="47" fillId="0" borderId="1" xfId="0" applyNumberFormat="1" applyFont="1" applyBorder="1" applyAlignment="1">
      <alignment vertical="center" wrapText="1"/>
    </xf>
    <xf numFmtId="49" fontId="47" fillId="0" borderId="1" xfId="0" applyNumberFormat="1" applyFont="1" applyBorder="1" applyAlignment="1">
      <alignment vertical="top" wrapText="1"/>
    </xf>
    <xf numFmtId="0" fontId="47" fillId="0" borderId="1" xfId="0" applyFont="1" applyBorder="1" applyAlignment="1">
      <alignment vertical="top" wrapText="1"/>
    </xf>
    <xf numFmtId="0" fontId="46" fillId="0" borderId="3" xfId="0" applyFont="1" applyBorder="1" applyAlignment="1">
      <alignment vertical="top" wrapText="1"/>
    </xf>
    <xf numFmtId="165" fontId="46" fillId="0" borderId="3" xfId="0" applyNumberFormat="1" applyFont="1" applyBorder="1" applyAlignment="1">
      <alignment vertical="top" wrapText="1"/>
    </xf>
    <xf numFmtId="165" fontId="46" fillId="0" borderId="3" xfId="1" applyNumberFormat="1" applyFont="1" applyBorder="1" applyAlignment="1">
      <alignment vertical="top" wrapText="1"/>
    </xf>
    <xf numFmtId="165" fontId="46" fillId="0" borderId="3" xfId="0" applyNumberFormat="1" applyFont="1" applyBorder="1" applyAlignment="1">
      <alignment vertical="center" wrapText="1"/>
    </xf>
    <xf numFmtId="165" fontId="0" fillId="0" borderId="0" xfId="0" applyNumberFormat="1"/>
    <xf numFmtId="14" fontId="0" fillId="0" borderId="1" xfId="0" applyNumberFormat="1" applyBorder="1"/>
    <xf numFmtId="14" fontId="43" fillId="12" borderId="1" xfId="0" applyNumberFormat="1" applyFont="1" applyFill="1" applyBorder="1"/>
    <xf numFmtId="0" fontId="43" fillId="12" borderId="1" xfId="0" applyFont="1" applyFill="1" applyBorder="1"/>
    <xf numFmtId="3" fontId="43" fillId="12" borderId="1" xfId="0" applyNumberFormat="1" applyFont="1" applyFill="1" applyBorder="1"/>
    <xf numFmtId="0" fontId="0" fillId="0" borderId="2" xfId="0" applyBorder="1"/>
    <xf numFmtId="3" fontId="0" fillId="0" borderId="3" xfId="0" applyNumberFormat="1" applyBorder="1"/>
    <xf numFmtId="0" fontId="0" fillId="0" borderId="28" xfId="0" applyBorder="1"/>
    <xf numFmtId="3" fontId="43" fillId="0" borderId="25" xfId="0" applyNumberFormat="1" applyFont="1" applyBorder="1"/>
    <xf numFmtId="3" fontId="43" fillId="0" borderId="7" xfId="0" applyNumberFormat="1" applyFont="1" applyBorder="1"/>
    <xf numFmtId="3" fontId="43" fillId="0" borderId="30" xfId="0" applyNumberFormat="1" applyFont="1" applyBorder="1"/>
    <xf numFmtId="2" fontId="0" fillId="0" borderId="1" xfId="0" applyNumberFormat="1" applyBorder="1"/>
    <xf numFmtId="3" fontId="8" fillId="5" borderId="1" xfId="2" applyNumberFormat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4" fontId="43" fillId="12" borderId="1" xfId="0" applyNumberFormat="1" applyFont="1" applyFill="1" applyBorder="1" applyAlignment="1">
      <alignment horizontal="right"/>
    </xf>
    <xf numFmtId="0" fontId="43" fillId="12" borderId="1" xfId="0" applyFont="1" applyFill="1" applyBorder="1" applyAlignment="1">
      <alignment horizontal="right"/>
    </xf>
    <xf numFmtId="3" fontId="0" fillId="5" borderId="1" xfId="0" applyNumberFormat="1" applyFill="1" applyBorder="1"/>
    <xf numFmtId="0" fontId="0" fillId="5" borderId="1" xfId="0" applyFill="1" applyBorder="1" applyAlignment="1">
      <alignment horizontal="left" vertical="center" wrapText="1"/>
    </xf>
    <xf numFmtId="14" fontId="7" fillId="5" borderId="1" xfId="0" applyNumberFormat="1" applyFont="1" applyFill="1" applyBorder="1"/>
    <xf numFmtId="0" fontId="7" fillId="5" borderId="1" xfId="0" applyFont="1" applyFill="1" applyBorder="1"/>
    <xf numFmtId="3" fontId="7" fillId="5" borderId="1" xfId="0" applyNumberFormat="1" applyFont="1" applyFill="1" applyBorder="1"/>
    <xf numFmtId="0" fontId="7" fillId="5" borderId="0" xfId="0" applyFont="1" applyFill="1"/>
    <xf numFmtId="14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0" fillId="5" borderId="1" xfId="0" applyFill="1" applyBorder="1"/>
    <xf numFmtId="0" fontId="5" fillId="5" borderId="1" xfId="0" applyFont="1" applyFill="1" applyBorder="1"/>
    <xf numFmtId="0" fontId="0" fillId="12" borderId="1" xfId="0" applyFill="1" applyBorder="1"/>
    <xf numFmtId="0" fontId="4" fillId="5" borderId="1" xfId="0" applyFont="1" applyFill="1" applyBorder="1"/>
    <xf numFmtId="3" fontId="4" fillId="5" borderId="1" xfId="0" applyNumberFormat="1" applyFont="1" applyFill="1" applyBorder="1"/>
    <xf numFmtId="0" fontId="4" fillId="5" borderId="0" xfId="0" applyFont="1" applyFill="1"/>
    <xf numFmtId="3" fontId="31" fillId="0" borderId="1" xfId="0" applyNumberFormat="1" applyFont="1" applyBorder="1" applyAlignment="1">
      <alignment vertical="center"/>
    </xf>
    <xf numFmtId="14" fontId="31" fillId="0" borderId="1" xfId="0" applyNumberFormat="1" applyFont="1" applyBorder="1" applyAlignment="1">
      <alignment horizontal="left" vertical="center"/>
    </xf>
    <xf numFmtId="0" fontId="31" fillId="0" borderId="1" xfId="0" applyFont="1" applyBorder="1" applyAlignment="1">
      <alignment vertical="center"/>
    </xf>
    <xf numFmtId="164" fontId="31" fillId="0" borderId="1" xfId="1" applyFont="1" applyBorder="1" applyAlignment="1">
      <alignment horizontal="right" vertical="center" wrapText="1"/>
    </xf>
    <xf numFmtId="3" fontId="43" fillId="0" borderId="1" xfId="0" applyNumberFormat="1" applyFont="1" applyBorder="1"/>
    <xf numFmtId="14" fontId="31" fillId="13" borderId="1" xfId="0" applyNumberFormat="1" applyFont="1" applyFill="1" applyBorder="1" applyAlignment="1">
      <alignment horizontal="left" vertical="center"/>
    </xf>
    <xf numFmtId="0" fontId="31" fillId="13" borderId="1" xfId="0" applyFont="1" applyFill="1" applyBorder="1" applyAlignment="1">
      <alignment vertical="center"/>
    </xf>
    <xf numFmtId="0" fontId="0" fillId="13" borderId="1" xfId="0" applyFill="1" applyBorder="1"/>
    <xf numFmtId="14" fontId="11" fillId="14" borderId="1" xfId="0" applyNumberFormat="1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left" vertical="center" wrapText="1"/>
    </xf>
    <xf numFmtId="3" fontId="11" fillId="14" borderId="1" xfId="0" applyNumberFormat="1" applyFont="1" applyFill="1" applyBorder="1" applyAlignment="1">
      <alignment vertical="center" wrapText="1"/>
    </xf>
    <xf numFmtId="3" fontId="11" fillId="14" borderId="1" xfId="0" applyNumberFormat="1" applyFont="1" applyFill="1" applyBorder="1" applyAlignment="1">
      <alignment horizontal="right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0" fillId="14" borderId="1" xfId="0" applyFill="1" applyBorder="1"/>
    <xf numFmtId="0" fontId="33" fillId="0" borderId="1" xfId="0" applyFont="1" applyBorder="1" applyAlignment="1">
      <alignment vertical="center"/>
    </xf>
    <xf numFmtId="14" fontId="33" fillId="0" borderId="1" xfId="0" applyNumberFormat="1" applyFont="1" applyBorder="1" applyAlignment="1">
      <alignment horizontal="left" vertical="center"/>
    </xf>
    <xf numFmtId="3" fontId="33" fillId="0" borderId="1" xfId="0" applyNumberFormat="1" applyFont="1" applyBorder="1" applyAlignment="1">
      <alignment vertical="center"/>
    </xf>
    <xf numFmtId="4" fontId="31" fillId="0" borderId="1" xfId="0" applyNumberFormat="1" applyFont="1" applyBorder="1" applyAlignment="1">
      <alignment vertical="center"/>
    </xf>
    <xf numFmtId="3" fontId="31" fillId="0" borderId="3" xfId="0" applyNumberFormat="1" applyFont="1" applyBorder="1" applyAlignment="1">
      <alignment vertical="center"/>
    </xf>
    <xf numFmtId="167" fontId="31" fillId="13" borderId="10" xfId="1" applyNumberFormat="1" applyFont="1" applyFill="1" applyBorder="1" applyAlignment="1">
      <alignment horizontal="right" vertical="center" wrapText="1"/>
    </xf>
    <xf numFmtId="3" fontId="0" fillId="13" borderId="10" xfId="0" applyNumberFormat="1" applyFill="1" applyBorder="1"/>
    <xf numFmtId="164" fontId="33" fillId="0" borderId="39" xfId="1" applyFont="1" applyBorder="1" applyAlignment="1">
      <alignment horizontal="right" vertical="center" wrapText="1"/>
    </xf>
    <xf numFmtId="3" fontId="43" fillId="0" borderId="44" xfId="0" applyNumberFormat="1" applyFont="1" applyBorder="1"/>
    <xf numFmtId="4" fontId="43" fillId="0" borderId="44" xfId="0" applyNumberFormat="1" applyFont="1" applyBorder="1"/>
    <xf numFmtId="0" fontId="31" fillId="0" borderId="43" xfId="0" applyFont="1" applyBorder="1" applyAlignment="1">
      <alignment vertical="center"/>
    </xf>
    <xf numFmtId="3" fontId="31" fillId="0" borderId="1" xfId="1" applyNumberFormat="1" applyFont="1" applyBorder="1" applyAlignment="1">
      <alignment horizontal="right" vertical="center" wrapText="1"/>
    </xf>
    <xf numFmtId="164" fontId="33" fillId="0" borderId="25" xfId="1" applyFont="1" applyBorder="1" applyAlignment="1">
      <alignment horizontal="right" vertical="center" wrapText="1"/>
    </xf>
    <xf numFmtId="3" fontId="7" fillId="12" borderId="1" xfId="0" applyNumberFormat="1" applyFont="1" applyFill="1" applyBorder="1"/>
    <xf numFmtId="3" fontId="3" fillId="5" borderId="1" xfId="0" applyNumberFormat="1" applyFont="1" applyFill="1" applyBorder="1"/>
    <xf numFmtId="14" fontId="0" fillId="0" borderId="0" xfId="0" applyNumberForma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0" xfId="0" applyFont="1"/>
    <xf numFmtId="3" fontId="3" fillId="0" borderId="1" xfId="1" applyNumberFormat="1" applyFont="1" applyBorder="1" applyAlignment="1">
      <alignment horizontal="right" vertical="center" wrapText="1"/>
    </xf>
    <xf numFmtId="3" fontId="3" fillId="0" borderId="0" xfId="0" applyNumberFormat="1" applyFont="1"/>
    <xf numFmtId="165" fontId="0" fillId="0" borderId="1" xfId="0" applyNumberFormat="1" applyBorder="1" applyAlignment="1">
      <alignment horizontal="left" vertical="center"/>
    </xf>
    <xf numFmtId="3" fontId="3" fillId="5" borderId="1" xfId="2" applyNumberFormat="1" applyFont="1" applyFill="1" applyBorder="1" applyAlignment="1">
      <alignment horizontal="left" vertical="center" wrapText="1"/>
    </xf>
    <xf numFmtId="165" fontId="3" fillId="5" borderId="1" xfId="2" applyNumberFormat="1" applyFont="1" applyFill="1" applyBorder="1" applyAlignment="1">
      <alignment horizontal="left" vertical="center" wrapText="1"/>
    </xf>
    <xf numFmtId="165" fontId="0" fillId="5" borderId="1" xfId="2" applyNumberFormat="1" applyFont="1" applyFill="1" applyBorder="1" applyAlignment="1">
      <alignment horizontal="left" vertical="center" wrapText="1"/>
    </xf>
    <xf numFmtId="170" fontId="3" fillId="5" borderId="0" xfId="0" applyNumberFormat="1" applyFont="1" applyFill="1" applyAlignment="1">
      <alignment horizontal="right" vertical="center" wrapText="1"/>
    </xf>
    <xf numFmtId="165" fontId="0" fillId="5" borderId="1" xfId="3" applyNumberFormat="1" applyFont="1" applyFill="1" applyBorder="1" applyAlignment="1">
      <alignment horizontal="left" wrapText="1"/>
    </xf>
    <xf numFmtId="0" fontId="3" fillId="0" borderId="43" xfId="0" applyFont="1" applyBorder="1"/>
    <xf numFmtId="2" fontId="43" fillId="0" borderId="25" xfId="0" applyNumberFormat="1" applyFont="1" applyBorder="1"/>
    <xf numFmtId="172" fontId="0" fillId="0" borderId="0" xfId="0" pivotButton="1" applyNumberFormat="1" applyAlignment="1">
      <alignment wrapText="1"/>
    </xf>
    <xf numFmtId="172" fontId="0" fillId="0" borderId="0" xfId="0" applyNumberFormat="1" applyAlignment="1">
      <alignment wrapText="1"/>
    </xf>
    <xf numFmtId="172" fontId="0" fillId="0" borderId="0" xfId="0" applyNumberFormat="1" applyAlignment="1">
      <alignment horizontal="left" wrapText="1"/>
    </xf>
    <xf numFmtId="14" fontId="15" fillId="0" borderId="1" xfId="0" applyNumberFormat="1" applyFont="1" applyBorder="1" applyAlignment="1">
      <alignment horizontal="right"/>
    </xf>
    <xf numFmtId="172" fontId="0" fillId="0" borderId="0" xfId="1" applyNumberFormat="1" applyFont="1" applyAlignment="1">
      <alignment wrapText="1"/>
    </xf>
    <xf numFmtId="172" fontId="43" fillId="0" borderId="0" xfId="1" applyNumberFormat="1" applyFont="1"/>
    <xf numFmtId="164" fontId="33" fillId="0" borderId="39" xfId="1" applyFont="1" applyBorder="1"/>
    <xf numFmtId="172" fontId="33" fillId="0" borderId="39" xfId="1" applyNumberFormat="1" applyFont="1" applyBorder="1"/>
    <xf numFmtId="172" fontId="0" fillId="0" borderId="0" xfId="0" pivotButton="1" applyNumberFormat="1"/>
    <xf numFmtId="172" fontId="0" fillId="0" borderId="0" xfId="0" applyNumberFormat="1"/>
    <xf numFmtId="172" fontId="0" fillId="0" borderId="0" xfId="0" applyNumberFormat="1" applyAlignment="1">
      <alignment horizontal="left"/>
    </xf>
    <xf numFmtId="3" fontId="43" fillId="6" borderId="1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14" fontId="11" fillId="3" borderId="3" xfId="0" applyNumberFormat="1" applyFont="1" applyFill="1" applyBorder="1" applyAlignment="1">
      <alignment horizontal="center" vertical="center" wrapText="1"/>
    </xf>
    <xf numFmtId="0" fontId="48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3" fontId="11" fillId="3" borderId="3" xfId="0" applyNumberFormat="1" applyFont="1" applyFill="1" applyBorder="1" applyAlignment="1">
      <alignment vertical="center" wrapText="1"/>
    </xf>
    <xf numFmtId="3" fontId="11" fillId="3" borderId="3" xfId="0" applyNumberFormat="1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center" vertical="center" wrapText="1"/>
    </xf>
    <xf numFmtId="0" fontId="0" fillId="3" borderId="0" xfId="0" applyFill="1"/>
    <xf numFmtId="14" fontId="11" fillId="15" borderId="3" xfId="0" applyNumberFormat="1" applyFont="1" applyFill="1" applyBorder="1" applyAlignment="1">
      <alignment horizontal="center" vertical="center" wrapText="1"/>
    </xf>
    <xf numFmtId="0" fontId="48" fillId="15" borderId="3" xfId="0" applyFont="1" applyFill="1" applyBorder="1" applyAlignment="1">
      <alignment horizontal="left" vertical="center" wrapText="1"/>
    </xf>
    <xf numFmtId="0" fontId="11" fillId="15" borderId="3" xfId="0" applyFont="1" applyFill="1" applyBorder="1" applyAlignment="1">
      <alignment horizontal="left" vertical="center" wrapText="1"/>
    </xf>
    <xf numFmtId="3" fontId="11" fillId="15" borderId="3" xfId="0" applyNumberFormat="1" applyFont="1" applyFill="1" applyBorder="1" applyAlignment="1">
      <alignment vertical="center" wrapText="1"/>
    </xf>
    <xf numFmtId="3" fontId="11" fillId="15" borderId="3" xfId="0" applyNumberFormat="1" applyFont="1" applyFill="1" applyBorder="1" applyAlignment="1">
      <alignment horizontal="right" vertical="center" wrapText="1"/>
    </xf>
    <xf numFmtId="0" fontId="11" fillId="15" borderId="0" xfId="0" applyFont="1" applyFill="1" applyAlignment="1">
      <alignment horizontal="center" vertical="center" wrapText="1"/>
    </xf>
    <xf numFmtId="0" fontId="0" fillId="15" borderId="0" xfId="0" applyFill="1"/>
    <xf numFmtId="14" fontId="11" fillId="12" borderId="3" xfId="0" applyNumberFormat="1" applyFont="1" applyFill="1" applyBorder="1" applyAlignment="1">
      <alignment horizontal="center" vertical="center" wrapText="1"/>
    </xf>
    <xf numFmtId="0" fontId="48" fillId="12" borderId="3" xfId="0" applyFont="1" applyFill="1" applyBorder="1" applyAlignment="1">
      <alignment horizontal="left" vertical="center" wrapText="1"/>
    </xf>
    <xf numFmtId="0" fontId="11" fillId="12" borderId="3" xfId="0" applyFont="1" applyFill="1" applyBorder="1" applyAlignment="1">
      <alignment horizontal="left" vertical="center" wrapText="1"/>
    </xf>
    <xf numFmtId="3" fontId="11" fillId="12" borderId="3" xfId="0" applyNumberFormat="1" applyFont="1" applyFill="1" applyBorder="1" applyAlignment="1">
      <alignment vertical="center" wrapText="1"/>
    </xf>
    <xf numFmtId="3" fontId="11" fillId="12" borderId="3" xfId="0" applyNumberFormat="1" applyFont="1" applyFill="1" applyBorder="1" applyAlignment="1">
      <alignment horizontal="right" vertical="center" wrapText="1"/>
    </xf>
    <xf numFmtId="0" fontId="11" fillId="12" borderId="0" xfId="0" applyFont="1" applyFill="1" applyAlignment="1">
      <alignment horizontal="center" vertical="center" wrapText="1"/>
    </xf>
    <xf numFmtId="0" fontId="0" fillId="12" borderId="0" xfId="0" applyFill="1"/>
    <xf numFmtId="14" fontId="49" fillId="0" borderId="1" xfId="0" applyNumberFormat="1" applyFont="1" applyBorder="1" applyAlignment="1">
      <alignment horizontal="left"/>
    </xf>
    <xf numFmtId="14" fontId="22" fillId="0" borderId="1" xfId="0" applyNumberFormat="1" applyFont="1" applyBorder="1" applyAlignment="1">
      <alignment horizontal="left" vertical="center"/>
    </xf>
    <xf numFmtId="14" fontId="49" fillId="0" borderId="1" xfId="0" applyNumberFormat="1" applyFont="1" applyBorder="1"/>
    <xf numFmtId="3" fontId="2" fillId="5" borderId="1" xfId="2" applyNumberFormat="1" applyFont="1" applyFill="1" applyBorder="1" applyAlignment="1">
      <alignment horizontal="left" vertical="center" wrapText="1"/>
    </xf>
    <xf numFmtId="3" fontId="43" fillId="0" borderId="0" xfId="0" applyNumberFormat="1" applyFont="1"/>
    <xf numFmtId="0" fontId="43" fillId="0" borderId="0" xfId="0" applyFont="1" applyAlignment="1">
      <alignment horizontal="left"/>
    </xf>
    <xf numFmtId="0" fontId="0" fillId="0" borderId="6" xfId="0" applyBorder="1"/>
    <xf numFmtId="0" fontId="0" fillId="0" borderId="34" xfId="0" applyBorder="1"/>
    <xf numFmtId="0" fontId="43" fillId="7" borderId="5" xfId="0" applyFont="1" applyFill="1" applyBorder="1"/>
    <xf numFmtId="0" fontId="43" fillId="7" borderId="0" xfId="0" applyFont="1" applyFill="1"/>
    <xf numFmtId="17" fontId="51" fillId="9" borderId="4" xfId="0" applyNumberFormat="1" applyFont="1" applyFill="1" applyBorder="1"/>
    <xf numFmtId="0" fontId="43" fillId="7" borderId="6" xfId="0" applyFont="1" applyFill="1" applyBorder="1"/>
    <xf numFmtId="0" fontId="43" fillId="18" borderId="34" xfId="0" applyFont="1" applyFill="1" applyBorder="1"/>
    <xf numFmtId="3" fontId="52" fillId="18" borderId="3" xfId="0" applyNumberFormat="1" applyFont="1" applyFill="1" applyBorder="1"/>
    <xf numFmtId="3" fontId="51" fillId="18" borderId="3" xfId="0" applyNumberFormat="1" applyFont="1" applyFill="1" applyBorder="1"/>
    <xf numFmtId="3" fontId="43" fillId="18" borderId="3" xfId="0" applyNumberFormat="1" applyFont="1" applyFill="1" applyBorder="1"/>
    <xf numFmtId="173" fontId="51" fillId="18" borderId="3" xfId="1" applyNumberFormat="1" applyFont="1" applyFill="1" applyBorder="1" applyAlignment="1">
      <alignment horizontal="right" vertical="center"/>
    </xf>
    <xf numFmtId="0" fontId="51" fillId="7" borderId="5" xfId="0" applyFont="1" applyFill="1" applyBorder="1"/>
    <xf numFmtId="0" fontId="51" fillId="19" borderId="0" xfId="0" applyFont="1" applyFill="1"/>
    <xf numFmtId="3" fontId="53" fillId="19" borderId="4" xfId="0" applyNumberFormat="1" applyFont="1" applyFill="1" applyBorder="1"/>
    <xf numFmtId="0" fontId="43" fillId="7" borderId="11" xfId="0" applyFont="1" applyFill="1" applyBorder="1"/>
    <xf numFmtId="0" fontId="43" fillId="6" borderId="42" xfId="0" applyFont="1" applyFill="1" applyBorder="1"/>
    <xf numFmtId="3" fontId="54" fillId="6" borderId="10" xfId="0" applyNumberFormat="1" applyFont="1" applyFill="1" applyBorder="1"/>
    <xf numFmtId="3" fontId="51" fillId="6" borderId="10" xfId="0" applyNumberFormat="1" applyFont="1" applyFill="1" applyBorder="1"/>
    <xf numFmtId="0" fontId="43" fillId="18" borderId="0" xfId="0" applyFont="1" applyFill="1"/>
    <xf numFmtId="3" fontId="51" fillId="18" borderId="4" xfId="0" applyNumberFormat="1" applyFont="1" applyFill="1" applyBorder="1"/>
    <xf numFmtId="3" fontId="43" fillId="18" borderId="4" xfId="0" applyNumberFormat="1" applyFont="1" applyFill="1" applyBorder="1"/>
    <xf numFmtId="0" fontId="43" fillId="5" borderId="1" xfId="0" applyFont="1" applyFill="1" applyBorder="1"/>
    <xf numFmtId="3" fontId="51" fillId="5" borderId="1" xfId="0" applyNumberFormat="1" applyFont="1" applyFill="1" applyBorder="1"/>
    <xf numFmtId="14" fontId="51" fillId="7" borderId="5" xfId="0" applyNumberFormat="1" applyFont="1" applyFill="1" applyBorder="1"/>
    <xf numFmtId="3" fontId="51" fillId="6" borderId="4" xfId="0" applyNumberFormat="1" applyFont="1" applyFill="1" applyBorder="1"/>
    <xf numFmtId="0" fontId="55" fillId="16" borderId="0" xfId="0" applyFont="1" applyFill="1" applyAlignment="1">
      <alignment vertical="center"/>
    </xf>
    <xf numFmtId="0" fontId="43" fillId="16" borderId="0" xfId="0" applyFont="1" applyFill="1" applyAlignment="1">
      <alignment vertical="center"/>
    </xf>
    <xf numFmtId="0" fontId="44" fillId="11" borderId="7" xfId="0" applyFont="1" applyFill="1" applyBorder="1" applyAlignment="1">
      <alignment vertical="top" wrapText="1"/>
    </xf>
    <xf numFmtId="0" fontId="10" fillId="11" borderId="8" xfId="0" applyFont="1" applyFill="1" applyBorder="1"/>
    <xf numFmtId="40" fontId="10" fillId="11" borderId="8" xfId="0" applyNumberFormat="1" applyFont="1" applyFill="1" applyBorder="1"/>
    <xf numFmtId="164" fontId="10" fillId="11" borderId="8" xfId="1" applyFont="1" applyFill="1" applyBorder="1"/>
    <xf numFmtId="164" fontId="21" fillId="11" borderId="8" xfId="1" applyFont="1" applyFill="1" applyBorder="1"/>
    <xf numFmtId="164" fontId="56" fillId="0" borderId="0" xfId="1" applyFont="1"/>
    <xf numFmtId="165" fontId="45" fillId="11" borderId="1" xfId="0" applyNumberFormat="1" applyFont="1" applyFill="1" applyBorder="1" applyAlignment="1">
      <alignment wrapText="1"/>
    </xf>
    <xf numFmtId="164" fontId="0" fillId="0" borderId="0" xfId="0" applyNumberFormat="1"/>
    <xf numFmtId="38" fontId="43" fillId="17" borderId="8" xfId="0" applyNumberFormat="1" applyFont="1" applyFill="1" applyBorder="1"/>
    <xf numFmtId="165" fontId="44" fillId="10" borderId="0" xfId="0" applyNumberFormat="1" applyFont="1" applyFill="1" applyAlignment="1">
      <alignment horizontal="center" vertical="center" wrapText="1"/>
    </xf>
    <xf numFmtId="0" fontId="0" fillId="20" borderId="0" xfId="0" applyFill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164" fontId="43" fillId="0" borderId="0" xfId="1" applyFont="1"/>
    <xf numFmtId="165" fontId="43" fillId="20" borderId="0" xfId="0" applyNumberFormat="1" applyFont="1" applyFill="1"/>
    <xf numFmtId="0" fontId="37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horizontal="left" vertical="center"/>
    </xf>
    <xf numFmtId="17" fontId="59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1" fillId="0" borderId="0" xfId="0" applyFont="1"/>
    <xf numFmtId="0" fontId="6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3" fillId="0" borderId="0" xfId="0" applyFont="1" applyAlignment="1">
      <alignment horizontal="center" vertical="center"/>
    </xf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61" fillId="0" borderId="0" xfId="0" applyFont="1" applyAlignment="1">
      <alignment horizontal="left" vertical="center"/>
    </xf>
    <xf numFmtId="0" fontId="61" fillId="0" borderId="39" xfId="0" applyFont="1" applyBorder="1" applyAlignment="1">
      <alignment vertical="center"/>
    </xf>
    <xf numFmtId="0" fontId="65" fillId="0" borderId="44" xfId="0" applyFont="1" applyBorder="1" applyAlignment="1">
      <alignment vertical="center"/>
    </xf>
    <xf numFmtId="0" fontId="65" fillId="0" borderId="25" xfId="0" applyFont="1" applyBorder="1" applyAlignment="1">
      <alignment vertical="center"/>
    </xf>
    <xf numFmtId="43" fontId="65" fillId="0" borderId="44" xfId="0" applyNumberFormat="1" applyFont="1" applyBorder="1" applyAlignment="1">
      <alignment vertical="center"/>
    </xf>
    <xf numFmtId="164" fontId="65" fillId="0" borderId="25" xfId="1" applyFont="1" applyBorder="1" applyAlignment="1">
      <alignment vertical="center"/>
    </xf>
    <xf numFmtId="0" fontId="65" fillId="0" borderId="25" xfId="0" applyFont="1" applyBorder="1" applyAlignment="1">
      <alignment horizontal="center" vertical="center"/>
    </xf>
    <xf numFmtId="0" fontId="66" fillId="0" borderId="27" xfId="0" applyFont="1" applyBorder="1" applyAlignment="1">
      <alignment horizontal="left" vertical="center"/>
    </xf>
    <xf numFmtId="14" fontId="60" fillId="0" borderId="48" xfId="0" applyNumberFormat="1" applyFont="1" applyBorder="1" applyAlignment="1">
      <alignment horizontal="left" vertical="center"/>
    </xf>
    <xf numFmtId="14" fontId="60" fillId="0" borderId="17" xfId="0" applyNumberFormat="1" applyFont="1" applyBorder="1" applyAlignment="1">
      <alignment horizontal="left" vertical="center"/>
    </xf>
    <xf numFmtId="0" fontId="61" fillId="0" borderId="39" xfId="0" applyFont="1" applyBorder="1" applyAlignment="1">
      <alignment horizontal="left" vertical="center"/>
    </xf>
    <xf numFmtId="0" fontId="63" fillId="0" borderId="25" xfId="0" applyFont="1" applyBorder="1" applyAlignment="1">
      <alignment vertical="center"/>
    </xf>
    <xf numFmtId="0" fontId="64" fillId="0" borderId="41" xfId="0" applyFont="1" applyBorder="1" applyAlignment="1">
      <alignment vertical="center"/>
    </xf>
    <xf numFmtId="0" fontId="64" fillId="0" borderId="27" xfId="0" applyFont="1" applyBorder="1" applyAlignment="1">
      <alignment vertical="center"/>
    </xf>
    <xf numFmtId="0" fontId="64" fillId="0" borderId="47" xfId="0" applyFont="1" applyBorder="1" applyAlignment="1">
      <alignment vertical="center"/>
    </xf>
    <xf numFmtId="0" fontId="66" fillId="0" borderId="41" xfId="0" applyFont="1" applyBorder="1" applyAlignment="1">
      <alignment horizontal="left" vertical="center"/>
    </xf>
    <xf numFmtId="172" fontId="66" fillId="0" borderId="26" xfId="1" applyNumberFormat="1" applyFont="1" applyBorder="1" applyAlignment="1">
      <alignment vertical="center"/>
    </xf>
    <xf numFmtId="172" fontId="66" fillId="0" borderId="32" xfId="1" applyNumberFormat="1" applyFont="1" applyBorder="1" applyAlignment="1">
      <alignment vertical="center"/>
    </xf>
    <xf numFmtId="172" fontId="66" fillId="0" borderId="27" xfId="1" applyNumberFormat="1" applyFont="1" applyBorder="1" applyAlignment="1">
      <alignment vertical="center"/>
    </xf>
    <xf numFmtId="172" fontId="66" fillId="0" borderId="45" xfId="1" applyNumberFormat="1" applyFont="1" applyBorder="1" applyAlignment="1">
      <alignment vertical="center"/>
    </xf>
    <xf numFmtId="172" fontId="66" fillId="0" borderId="47" xfId="1" applyNumberFormat="1" applyFont="1" applyBorder="1" applyAlignment="1">
      <alignment vertical="center"/>
    </xf>
    <xf numFmtId="172" fontId="66" fillId="0" borderId="46" xfId="1" applyNumberFormat="1" applyFont="1" applyBorder="1" applyAlignment="1">
      <alignment vertical="center"/>
    </xf>
    <xf numFmtId="0" fontId="66" fillId="0" borderId="47" xfId="0" applyFont="1" applyBorder="1" applyAlignment="1">
      <alignment horizontal="left" vertical="center"/>
    </xf>
    <xf numFmtId="14" fontId="60" fillId="0" borderId="20" xfId="0" applyNumberFormat="1" applyFont="1" applyBorder="1" applyAlignment="1">
      <alignment horizontal="left" vertical="center"/>
    </xf>
    <xf numFmtId="3" fontId="31" fillId="0" borderId="0" xfId="0" applyNumberFormat="1" applyFont="1" applyAlignment="1">
      <alignment vertical="center"/>
    </xf>
    <xf numFmtId="0" fontId="0" fillId="0" borderId="11" xfId="0" applyBorder="1"/>
    <xf numFmtId="164" fontId="31" fillId="0" borderId="3" xfId="1" applyFont="1" applyBorder="1" applyAlignment="1">
      <alignment horizontal="right" vertical="center" wrapText="1"/>
    </xf>
    <xf numFmtId="165" fontId="3" fillId="5" borderId="0" xfId="2" applyNumberFormat="1" applyFont="1" applyFill="1" applyAlignment="1">
      <alignment horizontal="left" vertical="center" wrapText="1"/>
    </xf>
    <xf numFmtId="3" fontId="1" fillId="5" borderId="1" xfId="2" applyNumberFormat="1" applyFont="1" applyFill="1" applyBorder="1" applyAlignment="1">
      <alignment horizontal="left" vertical="center" wrapText="1"/>
    </xf>
    <xf numFmtId="43" fontId="0" fillId="0" borderId="0" xfId="0" applyNumberFormat="1"/>
    <xf numFmtId="165" fontId="29" fillId="7" borderId="14" xfId="0" applyNumberFormat="1" applyFont="1" applyFill="1" applyBorder="1" applyAlignment="1">
      <alignment horizontal="center"/>
    </xf>
    <xf numFmtId="0" fontId="40" fillId="0" borderId="12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165" fontId="41" fillId="0" borderId="34" xfId="0" applyNumberFormat="1" applyFont="1" applyBorder="1" applyAlignment="1">
      <alignment horizontal="left" vertical="center"/>
    </xf>
    <xf numFmtId="165" fontId="41" fillId="0" borderId="35" xfId="0" applyNumberFormat="1" applyFont="1" applyBorder="1" applyAlignment="1">
      <alignment horizontal="left" vertical="center"/>
    </xf>
    <xf numFmtId="49" fontId="42" fillId="0" borderId="0" xfId="0" applyNumberFormat="1" applyFont="1" applyAlignment="1">
      <alignment horizontal="left" vertical="center"/>
    </xf>
    <xf numFmtId="49" fontId="42" fillId="0" borderId="36" xfId="0" applyNumberFormat="1" applyFont="1" applyBorder="1" applyAlignment="1">
      <alignment horizontal="left" vertical="center"/>
    </xf>
    <xf numFmtId="165" fontId="41" fillId="0" borderId="23" xfId="0" applyNumberFormat="1" applyFont="1" applyBorder="1" applyAlignment="1">
      <alignment horizontal="center" vertical="center" wrapText="1"/>
    </xf>
    <xf numFmtId="165" fontId="41" fillId="0" borderId="38" xfId="0" applyNumberFormat="1" applyFont="1" applyBorder="1" applyAlignment="1">
      <alignment horizontal="center" vertical="center" wrapText="1"/>
    </xf>
    <xf numFmtId="0" fontId="50" fillId="16" borderId="0" xfId="0" applyFont="1" applyFill="1" applyAlignment="1">
      <alignment horizontal="center"/>
    </xf>
    <xf numFmtId="0" fontId="51" fillId="17" borderId="34" xfId="0" applyFont="1" applyFill="1" applyBorder="1" applyAlignment="1">
      <alignment horizontal="center"/>
    </xf>
    <xf numFmtId="0" fontId="51" fillId="17" borderId="29" xfId="0" applyFont="1" applyFill="1" applyBorder="1" applyAlignment="1">
      <alignment horizontal="center"/>
    </xf>
    <xf numFmtId="3" fontId="34" fillId="6" borderId="10" xfId="0" applyNumberFormat="1" applyFont="1" applyFill="1" applyBorder="1"/>
    <xf numFmtId="0" fontId="0" fillId="0" borderId="14" xfId="0" applyBorder="1"/>
    <xf numFmtId="0" fontId="46" fillId="21" borderId="49" xfId="0" applyFont="1" applyFill="1" applyBorder="1" applyAlignment="1">
      <alignment vertical="top" wrapText="1"/>
    </xf>
    <xf numFmtId="165" fontId="46" fillId="21" borderId="4" xfId="0" applyNumberFormat="1" applyFont="1" applyFill="1" applyBorder="1" applyAlignment="1">
      <alignment vertical="top" wrapText="1"/>
    </xf>
    <xf numFmtId="165" fontId="46" fillId="21" borderId="4" xfId="1" applyNumberFormat="1" applyFont="1" applyFill="1" applyBorder="1" applyAlignment="1">
      <alignment vertical="top" wrapText="1"/>
    </xf>
    <xf numFmtId="165" fontId="46" fillId="21" borderId="4" xfId="0" applyNumberFormat="1" applyFont="1" applyFill="1" applyBorder="1" applyAlignment="1">
      <alignment vertical="center" wrapText="1"/>
    </xf>
    <xf numFmtId="164" fontId="33" fillId="0" borderId="0" xfId="0" applyNumberFormat="1" applyFont="1"/>
  </cellXfs>
  <cellStyles count="4">
    <cellStyle name="Comma" xfId="1" builtinId="3"/>
    <cellStyle name="Comma 3" xfId="3" xr:uid="{4215676A-2E5F-4207-BB9C-DEDB74E024F6}"/>
    <cellStyle name="Normal" xfId="0" builtinId="0"/>
    <cellStyle name="Normal_Total expenses by date" xfId="2" xr:uid="{7DB94169-C7A5-4F8F-A8FD-DBDFAFD79BA7}"/>
  </cellStyles>
  <dxfs count="68">
    <dxf>
      <numFmt numFmtId="164" formatCode="_-* #,##0.00_-;\-* #,##0.0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  <dxf>
      <numFmt numFmtId="164" formatCode="_-* #,##0.00_-;\-* #,##0.00_-;_-* &quot;-&quot;??_-;_-@_-"/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1.xml"/><Relationship Id="rId37" Type="http://schemas.openxmlformats.org/officeDocument/2006/relationships/theme" Target="theme/theme1.xml"/><Relationship Id="rId40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pivotCacheDefinition" Target="pivotCache/pivotCacheDefinition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pivotCacheDefinition" Target="pivotCache/pivotCacheDefinition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2.xml"/><Relationship Id="rId38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251460</xdr:colOff>
      <xdr:row>7</xdr:row>
      <xdr:rowOff>15240</xdr:rowOff>
    </xdr:from>
    <xdr:to>
      <xdr:col>18</xdr:col>
      <xdr:colOff>323850</xdr:colOff>
      <xdr:row>12</xdr:row>
      <xdr:rowOff>171450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FD28397-705A-1591-AD83-F006483600BD}"/>
            </a:ext>
          </a:extLst>
        </xdr:cNvPr>
        <xdr:cNvSpPr txBox="1"/>
      </xdr:nvSpPr>
      <xdr:spPr>
        <a:xfrm>
          <a:off x="13235940" y="1615440"/>
          <a:ext cx="1291590" cy="1070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kern="1200"/>
            <a:t>:</a:t>
          </a:r>
          <a:br>
            <a:rPr lang="cs-CZ" sz="1100" kern="1200"/>
          </a:br>
          <a:r>
            <a:rPr lang="cs-CZ" sz="1100" kern="1200"/>
            <a:t>Donor</a:t>
          </a:r>
          <a:br>
            <a:rPr lang="cs-CZ" sz="1100" kern="1200"/>
          </a:br>
          <a:r>
            <a:rPr lang="cs-CZ" sz="1100" kern="1200"/>
            <a:t>month</a:t>
          </a:r>
          <a:br>
            <a:rPr lang="cs-CZ" sz="1100" kern="1200"/>
          </a:br>
          <a:r>
            <a:rPr lang="cs-CZ" sz="1100" kern="1200"/>
            <a:t>spent in local currency</a:t>
          </a:r>
          <a:br>
            <a:rPr lang="cs-CZ" sz="1100" kern="1200"/>
          </a:br>
          <a:r>
            <a:rPr lang="cs-CZ" sz="1100" kern="1200"/>
            <a:t>spent in USD</a:t>
          </a:r>
          <a:br>
            <a:rPr lang="cs-CZ" sz="1100" kern="1200"/>
          </a:br>
          <a:br>
            <a:rPr lang="cs-CZ" sz="1100" kern="1200"/>
          </a:br>
          <a:r>
            <a:rPr lang="cs-CZ" sz="1100" kern="1200"/>
            <a:t>then links are done to the donors table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cuments\2024\Financial%20Reports\Monthly%20reports\Financial%20Reports\EAGLE%20UG%20Financial%20Report%20_October%20%202024_MO_V%201.2%20(2).xlsx" TargetMode="External"/><Relationship Id="rId1" Type="http://schemas.openxmlformats.org/officeDocument/2006/relationships/externalLinkPath" Target="/Users/Admin/Documents/2024/Financial%20Reports/Monthly%20reports/Financial%20Reports/EAGLE%20UG%20Financial%20Report%20_October%20%202024_MO_V%201.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Analysis"/>
      <sheetName val="Personal costs"/>
      <sheetName val="Total Expenses"/>
      <sheetName val="Personal received"/>
      <sheetName val="UGX CASH BOX OCTOBER"/>
      <sheetName val="USD-cash box "/>
      <sheetName val="Balance UGX"/>
      <sheetName val="Balance USD"/>
      <sheetName val="Bank reconciliation USD"/>
      <sheetName val="Bank reconciliation UGX"/>
      <sheetName val="UGX-Operational Account"/>
      <sheetName val="October cashdesk closing"/>
      <sheetName val="Advances"/>
      <sheetName val="Lydia"/>
      <sheetName val="Mary"/>
      <sheetName val="Rebecca"/>
      <sheetName val="Ashiraf"/>
      <sheetName val="Raff"/>
      <sheetName val="Judith"/>
      <sheetName val="i18"/>
      <sheetName val="i07"/>
      <sheetName val="i41"/>
      <sheetName val="i93"/>
      <sheetName val="Airtime summary"/>
    </sheetNames>
    <sheetDataSet>
      <sheetData sheetId="0"/>
      <sheetData sheetId="1"/>
      <sheetData sheetId="2"/>
      <sheetData sheetId="3"/>
      <sheetData sheetId="4"/>
      <sheetData sheetId="5">
        <row r="5">
          <cell r="G5">
            <v>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ana Hajduchová" id="{98584D5A-8469-40CB-92DE-DDEA7199F951}" userId="05fcd02066e7ea79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ORDINATOR" refreshedDate="45730.003203935186" createdVersion="8" refreshedVersion="8" minRefreshableVersion="3" recordCount="668" xr:uid="{14995441-5B4C-46FB-AB48-98EAF2B4E238}">
  <cacheSource type="worksheet">
    <worksheetSource ref="A1:H669" sheet="DATA"/>
  </cacheSource>
  <cacheFields count="8">
    <cacheField name="Date" numFmtId="14">
      <sharedItems containsSemiMixedTypes="0" containsNonDate="0" containsDate="1" containsString="0" minDate="2025-01-02T00:00:00" maxDate="2025-02-01T00:00:00"/>
    </cacheField>
    <cacheField name="Details" numFmtId="0">
      <sharedItems/>
    </cacheField>
    <cacheField name="Type of expenses" numFmtId="0">
      <sharedItems count="12">
        <s v="Transport"/>
        <s v="Travel subsistance"/>
        <s v="Trust building"/>
        <s v="Transfer fees"/>
        <s v="Internet"/>
        <s v="Telephone"/>
        <s v="Office materials"/>
        <s v="Rent &amp; Utilities"/>
        <s v="Bank fees"/>
        <s v="Personnel"/>
        <s v="Services"/>
        <s v="Equipment"/>
      </sharedItems>
    </cacheField>
    <cacheField name="Department " numFmtId="0">
      <sharedItems count="5">
        <s v="Investigation"/>
        <s v="Office"/>
        <s v="Management"/>
        <s v="Legal"/>
        <s v="Media"/>
      </sharedItems>
    </cacheField>
    <cacheField name="Spent  in national currency" numFmtId="0">
      <sharedItems containsSemiMixedTypes="0" containsString="0" containsNumber="1" minValue="1000" maxValue="16960500"/>
    </cacheField>
    <cacheField name="Spent in $" numFmtId="4">
      <sharedItems containsSemiMixedTypes="0" containsString="0" containsNumber="1" minValue="0.26532236667551073" maxValue="4500"/>
    </cacheField>
    <cacheField name="Exchange Rate $" numFmtId="2">
      <sharedItems containsSemiMixedTypes="0" containsString="0" containsNumber="1" containsInteger="1" minValue="3769" maxValue="3769"/>
    </cacheField>
    <cacheField name="Nam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ORDINATOR" refreshedDate="45730.00320486111" createdVersion="8" refreshedVersion="8" minRefreshableVersion="3" recordCount="170" xr:uid="{49397B58-6AC1-4BA9-AA6F-679A710F7EA6}">
  <cacheSource type="worksheet">
    <worksheetSource ref="A1:G171" sheet="Cash journal"/>
  </cacheSource>
  <cacheFields count="7">
    <cacheField name="Date" numFmtId="0">
      <sharedItems containsDate="1" containsMixedTypes="1" minDate="2025-01-01T00:00:00" maxDate="2025-11-02T00:00:00"/>
    </cacheField>
    <cacheField name="Details" numFmtId="0">
      <sharedItems/>
    </cacheField>
    <cacheField name="Department " numFmtId="0">
      <sharedItems containsBlank="1"/>
    </cacheField>
    <cacheField name="Spent " numFmtId="3">
      <sharedItems containsString="0" containsBlank="1" containsNumber="1" containsInteger="1" minValue="1000" maxValue="1550000"/>
    </cacheField>
    <cacheField name="Received" numFmtId="3">
      <sharedItems containsString="0" containsBlank="1" containsNumber="1" containsInteger="1" minValue="1000" maxValue="12148000"/>
    </cacheField>
    <cacheField name="Balance" numFmtId="3">
      <sharedItems containsSemiMixedTypes="0" containsString="0" containsNumber="1" containsInteger="1" minValue="3504826" maxValue="15679826"/>
    </cacheField>
    <cacheField name="Name" numFmtId="0">
      <sharedItems containsBlank="1" count="12">
        <m/>
        <s v="i69"/>
        <s v="i04"/>
        <s v="Lydia"/>
        <s v="Raff"/>
        <s v="i41"/>
        <s v="i93"/>
        <s v="Mary"/>
        <s v="Airtime"/>
        <s v="Babra"/>
        <s v="i43"/>
        <s v="Phillip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ORDINATOR" refreshedDate="45730.003205555557" createdVersion="8" refreshedVersion="8" minRefreshableVersion="3" recordCount="39" xr:uid="{0171E6D9-B38C-4D40-9A05-F30E86990E4F}">
  <cacheSource type="worksheet">
    <worksheetSource ref="A1:G40" sheet="Airtime Summary"/>
  </cacheSource>
  <cacheFields count="7">
    <cacheField name="Date" numFmtId="0">
      <sharedItems containsDate="1" containsMixedTypes="1" minDate="2025-01-01T00:00:00" maxDate="2025-10-02T00:00:00"/>
    </cacheField>
    <cacheField name="Details" numFmtId="0">
      <sharedItems/>
    </cacheField>
    <cacheField name="Department " numFmtId="0">
      <sharedItems containsBlank="1"/>
    </cacheField>
    <cacheField name="Spent " numFmtId="3">
      <sharedItems containsString="0" containsBlank="1" containsNumber="1" containsInteger="1" minValue="20000" maxValue="50000"/>
    </cacheField>
    <cacheField name="Received from the cashbox" numFmtId="3">
      <sharedItems containsString="0" containsBlank="1" containsNumber="1" containsInteger="1" minValue="195000" maxValue="360000"/>
    </cacheField>
    <cacheField name="Balance" numFmtId="3">
      <sharedItems containsSemiMixedTypes="0" containsString="0" containsNumber="1" containsInteger="1" minValue="25000" maxValue="415000"/>
    </cacheField>
    <cacheField name="Name" numFmtId="0">
      <sharedItems containsBlank="1" count="9">
        <m/>
        <s v="Lydia"/>
        <s v="Mary"/>
        <s v="Raff"/>
        <s v="i93"/>
        <s v="i41"/>
        <s v="i04"/>
        <s v="i69"/>
        <s v="Babr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ORDINATOR" refreshedDate="45730.003206134257" createdVersion="8" refreshedVersion="8" minRefreshableVersion="3" recordCount="668" xr:uid="{8AAA25DA-3F5D-4F7B-A8D4-F5BE51BBC0E5}">
  <cacheSource type="worksheet">
    <worksheetSource ref="A1:I669" sheet="DATA"/>
  </cacheSource>
  <cacheFields count="9">
    <cacheField name="Date" numFmtId="14">
      <sharedItems containsSemiMixedTypes="0" containsNonDate="0" containsDate="1" containsString="0" minDate="2025-01-02T00:00:00" maxDate="2025-02-01T00:00:00"/>
    </cacheField>
    <cacheField name="Details" numFmtId="0">
      <sharedItems/>
    </cacheField>
    <cacheField name="Type of expenses" numFmtId="0">
      <sharedItems/>
    </cacheField>
    <cacheField name="Department " numFmtId="0">
      <sharedItems/>
    </cacheField>
    <cacheField name="Spent  in national currency" numFmtId="0">
      <sharedItems containsSemiMixedTypes="0" containsString="0" containsNumber="1" minValue="1000" maxValue="16960500"/>
    </cacheField>
    <cacheField name="Spent in $" numFmtId="4">
      <sharedItems containsSemiMixedTypes="0" containsString="0" containsNumber="1" minValue="0.26532236667551073" maxValue="4500"/>
    </cacheField>
    <cacheField name="Exchange Rate $" numFmtId="2">
      <sharedItems containsSemiMixedTypes="0" containsString="0" containsNumber="1" containsInteger="1" minValue="3769" maxValue="3769"/>
    </cacheField>
    <cacheField name="Name" numFmtId="0">
      <sharedItems containsBlank="1" count="13">
        <s v="i69"/>
        <s v="i04"/>
        <s v="Lydia"/>
        <s v="Raff"/>
        <s v="i41"/>
        <s v="i93"/>
        <s v="Mary"/>
        <s v="Babra"/>
        <s v="Bank UGX"/>
        <s v="Bank USD"/>
        <s v="Bank Opp"/>
        <s v="Phillip"/>
        <m u="1"/>
      </sharedItems>
    </cacheField>
    <cacheField name="Receip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ORDINATOR" refreshedDate="45730.003206597219" createdVersion="8" refreshedVersion="8" minRefreshableVersion="3" recordCount="670" xr:uid="{EE6D48F1-D03D-46DF-BD24-26D4C5713454}">
  <cacheSource type="worksheet">
    <worksheetSource ref="A1:N671" sheet="Global data "/>
  </cacheSource>
  <cacheFields count="14">
    <cacheField name="Date" numFmtId="14">
      <sharedItems containsSemiMixedTypes="0" containsNonDate="0" containsDate="1" containsString="0" minDate="2024-01-17T00:00:00" maxDate="2025-02-01T00:00:00"/>
    </cacheField>
    <cacheField name="Details" numFmtId="0">
      <sharedItems/>
    </cacheField>
    <cacheField name="Type of expenses" numFmtId="0">
      <sharedItems containsBlank="1"/>
    </cacheField>
    <cacheField name="Department " numFmtId="0">
      <sharedItems containsBlank="1"/>
    </cacheField>
    <cacheField name="Recived USD Grants" numFmtId="0">
      <sharedItems containsString="0" containsBlank="1" containsNumber="1" containsInteger="1" minValue="20000" maxValue="20000"/>
    </cacheField>
    <cacheField name="USD Transfer to the UGX" numFmtId="0">
      <sharedItems containsString="0" containsBlank="1" containsNumber="1" containsInteger="1" minValue="15420" maxValue="15420"/>
    </cacheField>
    <cacheField name="Received from the USD Account" numFmtId="0">
      <sharedItems containsString="0" containsBlank="1" containsNumber="1" containsInteger="1" minValue="56622240" maxValue="56622240"/>
    </cacheField>
    <cacheField name="Spent  in national currency" numFmtId="0">
      <sharedItems containsString="0" containsBlank="1" containsNumber="1" minValue="1000" maxValue="16960500"/>
    </cacheField>
    <cacheField name="Spent in $" numFmtId="4">
      <sharedItems containsString="0" containsBlank="1" containsNumber="1" minValue="0.26532236667551073" maxValue="4500"/>
    </cacheField>
    <cacheField name="Exchange Rate $" numFmtId="2">
      <sharedItems containsString="0" containsBlank="1" containsNumber="1" containsInteger="1" minValue="3769" maxValue="3769"/>
    </cacheField>
    <cacheField name="Name" numFmtId="0">
      <sharedItems containsBlank="1"/>
    </cacheField>
    <cacheField name="Receipt" numFmtId="0">
      <sharedItems containsBlank="1"/>
    </cacheField>
    <cacheField name="Project" numFmtId="165">
      <sharedItems containsBlank="1"/>
    </cacheField>
    <cacheField name="Donor" numFmtId="0">
      <sharedItems containsBlank="1" count="4">
        <s v="WILDCAT"/>
        <m/>
        <s v="AVAAZ"/>
        <s v="RUFFORD 2023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8">
  <r>
    <d v="2025-01-02T00:00:00"/>
    <s v="Local Transport"/>
    <x v="0"/>
    <x v="0"/>
    <n v="15000"/>
    <n v="3.9798355001326611"/>
    <n v="3769"/>
    <s v="i69"/>
  </r>
  <r>
    <d v="2025-01-02T00:00:00"/>
    <s v="Local Transport"/>
    <x v="0"/>
    <x v="0"/>
    <n v="4000"/>
    <n v="1.0612894667020429"/>
    <n v="3769"/>
    <s v="i69"/>
  </r>
  <r>
    <d v="2025-01-02T00:00:00"/>
    <s v="Intercity transport(Kla-Wobulenzi)"/>
    <x v="0"/>
    <x v="0"/>
    <n v="18000"/>
    <n v="4.7758026001591931"/>
    <n v="3769"/>
    <s v="i69"/>
  </r>
  <r>
    <d v="2025-01-02T00:00:00"/>
    <s v="Intercity transport(Wobulenzi-Kikuyasa"/>
    <x v="0"/>
    <x v="0"/>
    <n v="15000"/>
    <n v="3.9798355001326611"/>
    <n v="3769"/>
    <s v="i69"/>
  </r>
  <r>
    <d v="2025-01-02T00:00:00"/>
    <s v="Accomodation"/>
    <x v="1"/>
    <x v="0"/>
    <n v="60000"/>
    <n v="15.919342000530644"/>
    <n v="3769"/>
    <s v="i69"/>
  </r>
  <r>
    <d v="2025-01-02T00:00:00"/>
    <s v="Lunch (for i69)"/>
    <x v="1"/>
    <x v="0"/>
    <n v="34000"/>
    <n v="9.0209604669673649"/>
    <n v="3769"/>
    <s v="i69"/>
  </r>
  <r>
    <d v="2025-01-02T00:00:00"/>
    <s v="Local Transport"/>
    <x v="0"/>
    <x v="0"/>
    <n v="8000"/>
    <n v="2.1225789334040859"/>
    <n v="3769"/>
    <s v="i69"/>
  </r>
  <r>
    <d v="2025-01-02T00:00:00"/>
    <s v="Local Transport"/>
    <x v="0"/>
    <x v="0"/>
    <n v="10000"/>
    <n v="2.6532236667551072"/>
    <n v="3769"/>
    <s v="i69"/>
  </r>
  <r>
    <d v="2025-01-02T00:00:00"/>
    <s v="Local Transport"/>
    <x v="0"/>
    <x v="0"/>
    <n v="13000"/>
    <n v="3.4491907667816397"/>
    <n v="3769"/>
    <s v="i69"/>
  </r>
  <r>
    <d v="2025-01-02T00:00:00"/>
    <s v="Local Transport"/>
    <x v="0"/>
    <x v="0"/>
    <n v="7000"/>
    <n v="1.8572565667285752"/>
    <n v="3769"/>
    <s v="i69"/>
  </r>
  <r>
    <d v="2025-01-02T00:00:00"/>
    <s v="Trust building"/>
    <x v="2"/>
    <x v="0"/>
    <n v="10000"/>
    <n v="2.6532236667551072"/>
    <n v="3769"/>
    <s v="i69"/>
  </r>
  <r>
    <d v="2025-01-02T00:00:00"/>
    <s v="Trust building"/>
    <x v="2"/>
    <x v="0"/>
    <n v="11200"/>
    <n v="2.9716105067657201"/>
    <n v="3769"/>
    <s v="i69"/>
  </r>
  <r>
    <d v="2025-01-03T00:00:00"/>
    <s v="Local Transport"/>
    <x v="0"/>
    <x v="0"/>
    <n v="5000"/>
    <n v="1.3266118333775536"/>
    <n v="3769"/>
    <s v="i69"/>
  </r>
  <r>
    <d v="2025-01-03T00:00:00"/>
    <s v="Local Transport"/>
    <x v="0"/>
    <x v="0"/>
    <n v="6000"/>
    <n v="1.5919342000530645"/>
    <n v="3769"/>
    <s v="i69"/>
  </r>
  <r>
    <d v="2025-01-03T00:00:00"/>
    <s v="Local Transport"/>
    <x v="0"/>
    <x v="0"/>
    <n v="18000"/>
    <n v="4.7758026001591931"/>
    <n v="3769"/>
    <s v="i69"/>
  </r>
  <r>
    <d v="2025-01-03T00:00:00"/>
    <s v="Local Transport"/>
    <x v="0"/>
    <x v="0"/>
    <n v="13000"/>
    <n v="3.4491907667816397"/>
    <n v="3769"/>
    <s v="i69"/>
  </r>
  <r>
    <d v="2025-01-03T00:00:00"/>
    <s v="Intercity transport(Luwero-Kampala)"/>
    <x v="0"/>
    <x v="0"/>
    <n v="13000"/>
    <n v="3.4491907667816397"/>
    <n v="3769"/>
    <s v="i69"/>
  </r>
  <r>
    <d v="2025-01-03T00:00:00"/>
    <s v="Local Transport"/>
    <x v="0"/>
    <x v="0"/>
    <n v="16000"/>
    <n v="4.2451578668081718"/>
    <n v="3769"/>
    <s v="i69"/>
  </r>
  <r>
    <d v="2025-01-03T00:00:00"/>
    <s v="Breakfast for i69"/>
    <x v="1"/>
    <x v="0"/>
    <n v="10000"/>
    <n v="2.6532236667551072"/>
    <n v="3769"/>
    <s v="i69"/>
  </r>
  <r>
    <d v="2025-01-03T00:00:00"/>
    <s v="Lunch for i69"/>
    <x v="1"/>
    <x v="0"/>
    <n v="30000"/>
    <n v="7.9596710002653221"/>
    <n v="3769"/>
    <s v="i69"/>
  </r>
  <r>
    <d v="2025-01-03T00:00:00"/>
    <s v="Supper for i69"/>
    <x v="1"/>
    <x v="0"/>
    <n v="10000"/>
    <n v="2.6532236667551072"/>
    <n v="3769"/>
    <s v="i69"/>
  </r>
  <r>
    <d v="2025-01-03T00:00:00"/>
    <s v="Trust building"/>
    <x v="2"/>
    <x v="0"/>
    <n v="10000"/>
    <n v="2.6532236667551072"/>
    <n v="3769"/>
    <s v="i69"/>
  </r>
  <r>
    <d v="2025-01-03T00:00:00"/>
    <s v="Mobile money charges"/>
    <x v="3"/>
    <x v="1"/>
    <n v="4835"/>
    <n v="1.2828336428760945"/>
    <n v="3769"/>
    <s v="i69"/>
  </r>
  <r>
    <d v="2025-01-03T00:00:00"/>
    <s v="Local Transport"/>
    <x v="0"/>
    <x v="0"/>
    <n v="15000"/>
    <n v="3.9798355001326611"/>
    <n v="3769"/>
    <s v="i04"/>
  </r>
  <r>
    <d v="2025-01-03T00:00:00"/>
    <s v="Intercity transport(Kamp-Kanungu)"/>
    <x v="0"/>
    <x v="0"/>
    <n v="70000"/>
    <n v="18.572565667285751"/>
    <n v="3769"/>
    <s v="i04"/>
  </r>
  <r>
    <d v="2025-01-03T00:00:00"/>
    <s v="Local Transport"/>
    <x v="0"/>
    <x v="0"/>
    <n v="10000"/>
    <n v="2.6532236667551072"/>
    <n v="3769"/>
    <s v="i04"/>
  </r>
  <r>
    <d v="2025-01-03T00:00:00"/>
    <s v="Local Transport"/>
    <x v="0"/>
    <x v="0"/>
    <n v="15000"/>
    <n v="3.9798355001326611"/>
    <n v="3769"/>
    <s v="i04"/>
  </r>
  <r>
    <d v="2025-01-03T00:00:00"/>
    <s v="Local Transport"/>
    <x v="0"/>
    <x v="0"/>
    <n v="20000"/>
    <n v="5.3064473335102145"/>
    <n v="3769"/>
    <s v="i04"/>
  </r>
  <r>
    <d v="2025-01-03T00:00:00"/>
    <s v="Breakfast for i04"/>
    <x v="1"/>
    <x v="0"/>
    <n v="10000"/>
    <n v="2.6532236667551072"/>
    <n v="3769"/>
    <s v="i04"/>
  </r>
  <r>
    <d v="2025-01-03T00:00:00"/>
    <s v="Lunch for i04"/>
    <x v="1"/>
    <x v="0"/>
    <n v="25000"/>
    <n v="6.6330591668877688"/>
    <n v="3769"/>
    <s v="i04"/>
  </r>
  <r>
    <d v="2025-01-03T00:00:00"/>
    <s v="Accomodation"/>
    <x v="1"/>
    <x v="0"/>
    <n v="60000"/>
    <n v="15.919342000530644"/>
    <n v="3769"/>
    <s v="i04"/>
  </r>
  <r>
    <d v="2025-01-03T00:00:00"/>
    <s v="Supper for i04"/>
    <x v="1"/>
    <x v="0"/>
    <n v="15000"/>
    <n v="3.9798355001326611"/>
    <n v="3769"/>
    <s v="i04"/>
  </r>
  <r>
    <d v="2025-01-04T00:00:00"/>
    <s v="Local Transport"/>
    <x v="0"/>
    <x v="0"/>
    <n v="15000"/>
    <n v="3.9798355001326611"/>
    <n v="3769"/>
    <s v="i04"/>
  </r>
  <r>
    <d v="2025-01-04T00:00:00"/>
    <s v="Local Transport"/>
    <x v="0"/>
    <x v="0"/>
    <n v="15000"/>
    <n v="3.9798355001326611"/>
    <n v="3769"/>
    <s v="i04"/>
  </r>
  <r>
    <d v="2025-01-04T00:00:00"/>
    <s v="Local Transport"/>
    <x v="0"/>
    <x v="0"/>
    <n v="10000"/>
    <n v="2.6532236667551072"/>
    <n v="3769"/>
    <s v="i04"/>
  </r>
  <r>
    <d v="2025-01-04T00:00:00"/>
    <s v="Intercity transport(Kanungu-Kamp)"/>
    <x v="0"/>
    <x v="0"/>
    <n v="55000"/>
    <n v="14.592730167153091"/>
    <n v="3769"/>
    <s v="i04"/>
  </r>
  <r>
    <d v="2025-01-04T00:00:00"/>
    <s v="Local Transport"/>
    <x v="0"/>
    <x v="0"/>
    <n v="20000"/>
    <n v="5.3064473335102145"/>
    <n v="3769"/>
    <s v="i04"/>
  </r>
  <r>
    <d v="2025-01-04T00:00:00"/>
    <s v="Trust building"/>
    <x v="2"/>
    <x v="0"/>
    <n v="18000"/>
    <n v="4.7758026001591931"/>
    <n v="3769"/>
    <s v="i04"/>
  </r>
  <r>
    <d v="2025-01-04T00:00:00"/>
    <s v="Breakfast for i04"/>
    <x v="1"/>
    <x v="0"/>
    <n v="15000"/>
    <n v="3.9798355001326611"/>
    <n v="3769"/>
    <s v="i04"/>
  </r>
  <r>
    <d v="2025-01-04T00:00:00"/>
    <s v="Lunch for i04"/>
    <x v="1"/>
    <x v="0"/>
    <n v="19400"/>
    <n v="5.1472539135049082"/>
    <n v="3769"/>
    <s v="i04"/>
  </r>
  <r>
    <d v="2025-01-04T00:00:00"/>
    <s v="Supper for i04"/>
    <x v="1"/>
    <x v="0"/>
    <n v="10000"/>
    <n v="2.6532236667551072"/>
    <n v="3769"/>
    <s v="i04"/>
  </r>
  <r>
    <d v="2025-01-04T00:00:00"/>
    <s v="Mobile money charges"/>
    <x v="3"/>
    <x v="1"/>
    <n v="11600"/>
    <n v="3.0777394534359246"/>
    <n v="3769"/>
    <s v="i04"/>
  </r>
  <r>
    <d v="2025-01-09T00:00:00"/>
    <s v="Office internet subscription(Jan/Feb)"/>
    <x v="4"/>
    <x v="1"/>
    <n v="316500"/>
    <n v="83.974529052799156"/>
    <n v="3769"/>
    <s v="Lydia"/>
  </r>
  <r>
    <d v="2025-01-09T00:00:00"/>
    <s v="Local Transport"/>
    <x v="0"/>
    <x v="2"/>
    <n v="3500"/>
    <n v="0.9286282833642876"/>
    <n v="3769"/>
    <s v="Lydia"/>
  </r>
  <r>
    <d v="2025-01-09T00:00:00"/>
    <s v="Local Transport"/>
    <x v="0"/>
    <x v="2"/>
    <n v="12000"/>
    <n v="3.183868400106129"/>
    <n v="3769"/>
    <s v="Lydia"/>
  </r>
  <r>
    <d v="2025-01-09T00:00:00"/>
    <s v="Local Transport"/>
    <x v="0"/>
    <x v="2"/>
    <n v="12000"/>
    <n v="3.183868400106129"/>
    <n v="3769"/>
    <s v="Lydia"/>
  </r>
  <r>
    <d v="2025-01-09T00:00:00"/>
    <s v="Local Transport"/>
    <x v="0"/>
    <x v="3"/>
    <n v="25000"/>
    <n v="6.6330591668877688"/>
    <n v="3769"/>
    <s v="Raff"/>
  </r>
  <r>
    <d v="2025-01-09T00:00:00"/>
    <s v="Local Transport"/>
    <x v="0"/>
    <x v="3"/>
    <n v="8000"/>
    <n v="2.1225789334040859"/>
    <n v="3769"/>
    <s v="Raff"/>
  </r>
  <r>
    <d v="2025-01-09T00:00:00"/>
    <s v="Local Transport"/>
    <x v="0"/>
    <x v="3"/>
    <n v="15000"/>
    <n v="3.9798355001326611"/>
    <n v="3769"/>
    <s v="Raff"/>
  </r>
  <r>
    <d v="2025-01-09T00:00:00"/>
    <s v="Local Transport"/>
    <x v="0"/>
    <x v="3"/>
    <n v="25000"/>
    <n v="6.6330591668877688"/>
    <n v="3769"/>
    <s v="Raff"/>
  </r>
  <r>
    <d v="2025-01-09T00:00:00"/>
    <s v="Local Transport"/>
    <x v="0"/>
    <x v="0"/>
    <n v="18000"/>
    <n v="4.7758026001591931"/>
    <n v="3769"/>
    <s v="i41"/>
  </r>
  <r>
    <d v="2025-01-09T00:00:00"/>
    <s v="Local Transport"/>
    <x v="0"/>
    <x v="0"/>
    <n v="15000"/>
    <n v="3.9798355001326611"/>
    <n v="3769"/>
    <s v="i41"/>
  </r>
  <r>
    <d v="2025-01-09T00:00:00"/>
    <s v="Local Transport"/>
    <x v="0"/>
    <x v="0"/>
    <n v="20000"/>
    <n v="5.3064473335102145"/>
    <n v="3769"/>
    <s v="i04"/>
  </r>
  <r>
    <d v="2025-01-09T00:00:00"/>
    <s v="Local Transport"/>
    <x v="0"/>
    <x v="0"/>
    <n v="18000"/>
    <n v="4.7758026001591931"/>
    <n v="3769"/>
    <s v="i04"/>
  </r>
  <r>
    <d v="2025-01-09T00:00:00"/>
    <s v="Local Transport"/>
    <x v="0"/>
    <x v="0"/>
    <n v="18000"/>
    <n v="4.7758026001591931"/>
    <n v="3769"/>
    <s v="i69"/>
  </r>
  <r>
    <d v="2025-01-09T00:00:00"/>
    <s v="Local Transport"/>
    <x v="0"/>
    <x v="0"/>
    <n v="18000"/>
    <n v="4.7758026001591931"/>
    <n v="3769"/>
    <s v="i69"/>
  </r>
  <r>
    <d v="2025-01-09T00:00:00"/>
    <s v="Local Transport"/>
    <x v="0"/>
    <x v="0"/>
    <n v="25000"/>
    <n v="6.6330591668877688"/>
    <n v="3769"/>
    <s v="i93"/>
  </r>
  <r>
    <d v="2025-01-09T00:00:00"/>
    <s v="Local Transport"/>
    <x v="0"/>
    <x v="0"/>
    <n v="25000"/>
    <n v="6.6330591668877688"/>
    <n v="3769"/>
    <s v="i93"/>
  </r>
  <r>
    <d v="2025-01-09T00:00:00"/>
    <s v="Local Transport"/>
    <x v="0"/>
    <x v="2"/>
    <n v="10000"/>
    <n v="2.6532236667551072"/>
    <n v="3769"/>
    <s v="Mary"/>
  </r>
  <r>
    <d v="2025-01-09T00:00:00"/>
    <s v="Local Transport"/>
    <x v="0"/>
    <x v="2"/>
    <n v="10000"/>
    <n v="2.6532236667551072"/>
    <n v="3769"/>
    <s v="Mary"/>
  </r>
  <r>
    <d v="2025-01-09T00:00:00"/>
    <s v="Airtime for Lydia"/>
    <x v="5"/>
    <x v="2"/>
    <n v="50000"/>
    <n v="13.266118333775538"/>
    <n v="3769"/>
    <s v="Lydia"/>
  </r>
  <r>
    <d v="2025-01-09T00:00:00"/>
    <s v="Airtime for Mary"/>
    <x v="5"/>
    <x v="2"/>
    <n v="30000"/>
    <n v="7.9596710002653221"/>
    <n v="3769"/>
    <s v="Mary"/>
  </r>
  <r>
    <d v="2025-01-09T00:00:00"/>
    <s v="Airtime to Raff"/>
    <x v="5"/>
    <x v="3"/>
    <n v="20000"/>
    <n v="5.3064473335102145"/>
    <n v="3769"/>
    <s v="Raff"/>
  </r>
  <r>
    <d v="2025-01-09T00:00:00"/>
    <s v="Airtime for i93"/>
    <x v="5"/>
    <x v="0"/>
    <n v="25000"/>
    <n v="6.6330591668877688"/>
    <n v="3769"/>
    <s v="i93"/>
  </r>
  <r>
    <d v="2025-01-09T00:00:00"/>
    <s v="Airtime for i41"/>
    <x v="5"/>
    <x v="0"/>
    <n v="25000"/>
    <n v="6.6330591668877688"/>
    <n v="3769"/>
    <s v="i41"/>
  </r>
  <r>
    <d v="2025-01-09T00:00:00"/>
    <s v="Airtime for i04"/>
    <x v="5"/>
    <x v="0"/>
    <n v="25000"/>
    <n v="6.6330591668877688"/>
    <n v="3769"/>
    <s v="i04"/>
  </r>
  <r>
    <d v="2025-01-09T00:00:00"/>
    <s v="Airtime for i69"/>
    <x v="5"/>
    <x v="0"/>
    <n v="25000"/>
    <n v="6.6330591668877688"/>
    <n v="3769"/>
    <s v="i69"/>
  </r>
  <r>
    <d v="2025-01-10T00:00:00"/>
    <s v="Airtime for Lydia"/>
    <x v="5"/>
    <x v="2"/>
    <n v="50000"/>
    <n v="13.266118333775538"/>
    <n v="3769"/>
    <s v="Lydia"/>
  </r>
  <r>
    <d v="2025-01-10T00:00:00"/>
    <s v="Airtime for Mary"/>
    <x v="5"/>
    <x v="2"/>
    <n v="30000"/>
    <n v="7.9596710002653221"/>
    <n v="3769"/>
    <s v="Mary"/>
  </r>
  <r>
    <d v="2025-01-10T00:00:00"/>
    <s v="Airtime to Raff"/>
    <x v="5"/>
    <x v="3"/>
    <n v="20000"/>
    <n v="5.3064473335102145"/>
    <n v="3769"/>
    <s v="Raff"/>
  </r>
  <r>
    <d v="2025-01-10T00:00:00"/>
    <s v="Airtime for i93"/>
    <x v="5"/>
    <x v="0"/>
    <n v="25000"/>
    <n v="6.6330591668877688"/>
    <n v="3769"/>
    <s v="i93"/>
  </r>
  <r>
    <d v="2025-01-10T00:00:00"/>
    <s v="Airtime for i04"/>
    <x v="5"/>
    <x v="0"/>
    <n v="25000"/>
    <n v="6.6330591668877688"/>
    <n v="3769"/>
    <s v="i04"/>
  </r>
  <r>
    <d v="2025-01-10T00:00:00"/>
    <s v="Airtime for i69"/>
    <x v="5"/>
    <x v="0"/>
    <n v="25000"/>
    <n v="6.6330591668877688"/>
    <n v="3769"/>
    <s v="i69"/>
  </r>
  <r>
    <d v="2025-01-10T00:00:00"/>
    <s v="Local Transport"/>
    <x v="0"/>
    <x v="0"/>
    <n v="25000"/>
    <n v="6.6330591668877688"/>
    <n v="3769"/>
    <s v="i93"/>
  </r>
  <r>
    <d v="2025-01-10T00:00:00"/>
    <s v="Local Transport"/>
    <x v="0"/>
    <x v="0"/>
    <n v="15000"/>
    <n v="3.9798355001326611"/>
    <n v="3769"/>
    <s v="i93"/>
  </r>
  <r>
    <d v="2025-01-10T00:00:00"/>
    <s v="Local Transport"/>
    <x v="0"/>
    <x v="0"/>
    <n v="5000"/>
    <n v="1.3266118333775536"/>
    <n v="3769"/>
    <s v="i93"/>
  </r>
  <r>
    <d v="2025-01-10T00:00:00"/>
    <s v="Local Transport"/>
    <x v="0"/>
    <x v="0"/>
    <n v="5000"/>
    <n v="1.3266118333775536"/>
    <n v="3769"/>
    <s v="i93"/>
  </r>
  <r>
    <d v="2025-01-10T00:00:00"/>
    <s v="Local Transport"/>
    <x v="0"/>
    <x v="0"/>
    <n v="25000"/>
    <n v="6.6330591668877688"/>
    <n v="3769"/>
    <s v="i93"/>
  </r>
  <r>
    <d v="2025-01-10T00:00:00"/>
    <s v="Trust building"/>
    <x v="2"/>
    <x v="0"/>
    <n v="20000"/>
    <n v="5.3064473335102145"/>
    <n v="3769"/>
    <s v="i93"/>
  </r>
  <r>
    <d v="2025-01-10T00:00:00"/>
    <s v="Local Transport"/>
    <x v="0"/>
    <x v="0"/>
    <n v="20000"/>
    <n v="5.3064473335102145"/>
    <n v="3769"/>
    <s v="i04"/>
  </r>
  <r>
    <d v="2025-01-10T00:00:00"/>
    <s v="Local Transport"/>
    <x v="0"/>
    <x v="0"/>
    <n v="20000"/>
    <n v="5.3064473335102145"/>
    <n v="3769"/>
    <s v="i04"/>
  </r>
  <r>
    <d v="2025-01-10T00:00:00"/>
    <s v="Local Transport"/>
    <x v="0"/>
    <x v="0"/>
    <n v="11000"/>
    <n v="2.9185460334306184"/>
    <n v="3769"/>
    <s v="i04"/>
  </r>
  <r>
    <d v="2025-01-10T00:00:00"/>
    <s v="Local Transport"/>
    <x v="0"/>
    <x v="0"/>
    <n v="6000"/>
    <n v="1.5919342000530645"/>
    <n v="3769"/>
    <s v="i04"/>
  </r>
  <r>
    <d v="2025-01-10T00:00:00"/>
    <s v="Local Transport"/>
    <x v="0"/>
    <x v="0"/>
    <n v="20000"/>
    <n v="5.3064473335102145"/>
    <n v="3769"/>
    <s v="i04"/>
  </r>
  <r>
    <d v="2025-01-10T00:00:00"/>
    <s v="Trust building"/>
    <x v="2"/>
    <x v="0"/>
    <n v="15000"/>
    <n v="3.9798355001326611"/>
    <n v="3769"/>
    <s v="i04"/>
  </r>
  <r>
    <d v="2025-01-10T00:00:00"/>
    <s v="Local Transport"/>
    <x v="0"/>
    <x v="3"/>
    <n v="25000"/>
    <n v="6.6330591668877688"/>
    <n v="3769"/>
    <s v="Raff"/>
  </r>
  <r>
    <d v="2025-01-10T00:00:00"/>
    <s v="Local Transport"/>
    <x v="0"/>
    <x v="3"/>
    <n v="8000"/>
    <n v="2.1225789334040859"/>
    <n v="3769"/>
    <s v="Raff"/>
  </r>
  <r>
    <d v="2025-01-10T00:00:00"/>
    <s v="Local Transport"/>
    <x v="0"/>
    <x v="3"/>
    <n v="25000"/>
    <n v="6.6330591668877688"/>
    <n v="3769"/>
    <s v="Raff"/>
  </r>
  <r>
    <d v="2025-01-10T00:00:00"/>
    <s v="Local Transport"/>
    <x v="0"/>
    <x v="0"/>
    <n v="18000"/>
    <n v="4.7758026001591931"/>
    <n v="3769"/>
    <s v="i69"/>
  </r>
  <r>
    <d v="2025-01-10T00:00:00"/>
    <s v="Local Transport"/>
    <x v="0"/>
    <x v="0"/>
    <n v="16000"/>
    <n v="4.2451578668081718"/>
    <n v="3769"/>
    <s v="i69"/>
  </r>
  <r>
    <d v="2025-01-10T00:00:00"/>
    <s v="Local Transport"/>
    <x v="0"/>
    <x v="0"/>
    <n v="5000"/>
    <n v="1.3266118333775536"/>
    <n v="3769"/>
    <s v="i69"/>
  </r>
  <r>
    <d v="2025-01-10T00:00:00"/>
    <s v="Local Transport"/>
    <x v="0"/>
    <x v="0"/>
    <n v="11000"/>
    <n v="2.9185460334306184"/>
    <n v="3769"/>
    <s v="i69"/>
  </r>
  <r>
    <d v="2025-01-10T00:00:00"/>
    <s v="Local Transport"/>
    <x v="0"/>
    <x v="0"/>
    <n v="18000"/>
    <n v="4.7758026001591931"/>
    <n v="3769"/>
    <s v="i69"/>
  </r>
  <r>
    <d v="2025-01-10T00:00:00"/>
    <s v="Local Transport"/>
    <x v="0"/>
    <x v="2"/>
    <n v="1000"/>
    <n v="0.26532236667551073"/>
    <n v="3769"/>
    <s v="Lydia"/>
  </r>
  <r>
    <d v="2025-01-10T00:00:00"/>
    <s v="Local Transport"/>
    <x v="0"/>
    <x v="2"/>
    <n v="2000"/>
    <n v="0.53064473335102147"/>
    <n v="3769"/>
    <s v="Lydia"/>
  </r>
  <r>
    <d v="2025-01-10T00:00:00"/>
    <s v="Local Transport"/>
    <x v="0"/>
    <x v="2"/>
    <n v="2000"/>
    <n v="0.53064473335102147"/>
    <n v="3769"/>
    <s v="Lydia"/>
  </r>
  <r>
    <d v="2025-01-10T00:00:00"/>
    <s v="Local Transport"/>
    <x v="0"/>
    <x v="2"/>
    <n v="2000"/>
    <n v="0.53064473335102147"/>
    <n v="3769"/>
    <s v="Lydia"/>
  </r>
  <r>
    <d v="2025-01-10T00:00:00"/>
    <s v="Purchase of toilet paper(2 Packets)"/>
    <x v="6"/>
    <x v="1"/>
    <n v="39800"/>
    <n v="10.559830193685327"/>
    <n v="3769"/>
    <s v="Lydia"/>
  </r>
  <r>
    <d v="2025-01-10T00:00:00"/>
    <s v="Purchase of 6kgs of sugar"/>
    <x v="6"/>
    <x v="1"/>
    <n v="23000"/>
    <n v="6.1024144335367474"/>
    <n v="3769"/>
    <s v="Lydia"/>
  </r>
  <r>
    <d v="2025-01-10T00:00:00"/>
    <s v="Office Prepaid electricity (January)"/>
    <x v="7"/>
    <x v="1"/>
    <n v="195000"/>
    <n v="51.737861501724595"/>
    <n v="3769"/>
    <s v="Lydia"/>
  </r>
  <r>
    <d v="2025-01-10T00:00:00"/>
    <s v="Mobile money charges"/>
    <x v="3"/>
    <x v="1"/>
    <n v="5000"/>
    <n v="1.3266118333775536"/>
    <n v="3769"/>
    <s v="Lydia"/>
  </r>
  <r>
    <d v="2025-01-10T00:00:00"/>
    <s v="Trust building"/>
    <x v="2"/>
    <x v="0"/>
    <n v="14000"/>
    <n v="3.7145131334571504"/>
    <n v="3769"/>
    <s v="i69"/>
  </r>
  <r>
    <d v="2025-01-10T00:00:00"/>
    <s v="Purchase of brooms for cleaning"/>
    <x v="6"/>
    <x v="1"/>
    <n v="6000"/>
    <n v="1.5919342000530645"/>
    <n v="3769"/>
    <s v="Mary"/>
  </r>
  <r>
    <d v="2025-01-10T00:00:00"/>
    <s v="Local Transport"/>
    <x v="0"/>
    <x v="2"/>
    <n v="10000"/>
    <n v="2.6532236667551072"/>
    <n v="3769"/>
    <s v="Mary"/>
  </r>
  <r>
    <d v="2025-01-10T00:00:00"/>
    <s v="Local Transport"/>
    <x v="0"/>
    <x v="2"/>
    <n v="10000"/>
    <n v="2.6532236667551072"/>
    <n v="3769"/>
    <s v="Mary"/>
  </r>
  <r>
    <d v="2025-01-10T00:00:00"/>
    <s v="Dec. Collection of garbage Globe clean services"/>
    <x v="7"/>
    <x v="1"/>
    <n v="60000"/>
    <n v="15.919342000530644"/>
    <n v="3769"/>
    <s v="Mary"/>
  </r>
  <r>
    <d v="2025-01-10T00:00:00"/>
    <s v="15 File Folders black"/>
    <x v="6"/>
    <x v="1"/>
    <n v="127500"/>
    <n v="33.828601751127621"/>
    <n v="3769"/>
    <s v="Lydia"/>
  </r>
  <r>
    <d v="2025-01-10T00:00:00"/>
    <s v="1 Box of pens"/>
    <x v="6"/>
    <x v="1"/>
    <n v="26200"/>
    <n v="6.9514460068983812"/>
    <n v="3769"/>
    <s v="Lydia"/>
  </r>
  <r>
    <d v="2025-01-10T00:00:00"/>
    <s v="4 Stick notes"/>
    <x v="6"/>
    <x v="1"/>
    <n v="9200"/>
    <n v="2.4409657734146988"/>
    <n v="3769"/>
    <s v="Lydia"/>
  </r>
  <r>
    <d v="2025-01-10T00:00:00"/>
    <s v="7 Diarries"/>
    <x v="6"/>
    <x v="1"/>
    <n v="126000"/>
    <n v="33.430618201114356"/>
    <n v="3769"/>
    <s v="Lydia"/>
  </r>
  <r>
    <d v="2025-01-10T00:00:00"/>
    <s v="Local Transport"/>
    <x v="0"/>
    <x v="3"/>
    <n v="25000"/>
    <n v="6.6330591668877688"/>
    <n v="3769"/>
    <s v="Raff"/>
  </r>
  <r>
    <d v="2025-01-10T00:00:00"/>
    <s v="Local Transport"/>
    <x v="0"/>
    <x v="3"/>
    <n v="25000"/>
    <n v="6.6330591668877688"/>
    <n v="3769"/>
    <s v="Raff"/>
  </r>
  <r>
    <d v="2025-01-10T00:00:00"/>
    <s v="Local Transport"/>
    <x v="0"/>
    <x v="0"/>
    <n v="25000"/>
    <n v="6.6330591668877688"/>
    <n v="3769"/>
    <s v="i93"/>
  </r>
  <r>
    <d v="2025-01-10T00:00:00"/>
    <s v="Local Transport"/>
    <x v="0"/>
    <x v="0"/>
    <n v="6000"/>
    <n v="1.5919342000530645"/>
    <n v="3769"/>
    <s v="i93"/>
  </r>
  <r>
    <d v="2025-01-10T00:00:00"/>
    <s v="Local Transport"/>
    <x v="0"/>
    <x v="0"/>
    <n v="6000"/>
    <n v="1.5919342000530645"/>
    <n v="3769"/>
    <s v="i93"/>
  </r>
  <r>
    <d v="2025-01-10T00:00:00"/>
    <s v="Local Transport"/>
    <x v="0"/>
    <x v="0"/>
    <n v="23000"/>
    <n v="6.1024144335367474"/>
    <n v="3769"/>
    <s v="i93"/>
  </r>
  <r>
    <d v="2025-01-10T00:00:00"/>
    <s v="Local Transport"/>
    <x v="0"/>
    <x v="0"/>
    <n v="10000"/>
    <n v="2.6532236667551072"/>
    <n v="3769"/>
    <s v="i93"/>
  </r>
  <r>
    <d v="2025-01-10T00:00:00"/>
    <s v="Local Transport"/>
    <x v="0"/>
    <x v="0"/>
    <n v="8000"/>
    <n v="2.1225789334040859"/>
    <n v="3769"/>
    <s v="i93"/>
  </r>
  <r>
    <d v="2025-01-10T00:00:00"/>
    <s v="Trust building"/>
    <x v="2"/>
    <x v="0"/>
    <n v="30000"/>
    <n v="7.9596710002653221"/>
    <n v="3769"/>
    <s v="i93"/>
  </r>
  <r>
    <d v="2025-01-10T00:00:00"/>
    <s v="Trust building"/>
    <x v="2"/>
    <x v="0"/>
    <n v="10000"/>
    <n v="2.6532236667551072"/>
    <n v="3769"/>
    <s v="i93"/>
  </r>
  <r>
    <d v="2025-01-10T00:00:00"/>
    <s v="Trust building"/>
    <x v="2"/>
    <x v="0"/>
    <n v="10000"/>
    <n v="2.6532236667551072"/>
    <n v="3769"/>
    <s v="i93"/>
  </r>
  <r>
    <d v="2025-01-10T00:00:00"/>
    <s v="Local Transport"/>
    <x v="0"/>
    <x v="0"/>
    <n v="20000"/>
    <n v="5.3064473335102145"/>
    <n v="3769"/>
    <s v="i04"/>
  </r>
  <r>
    <d v="2025-01-10T00:00:00"/>
    <s v="Local Transport"/>
    <x v="0"/>
    <x v="0"/>
    <n v="8000"/>
    <n v="2.1225789334040859"/>
    <n v="3769"/>
    <s v="i04"/>
  </r>
  <r>
    <d v="2025-01-10T00:00:00"/>
    <s v="Local Transport"/>
    <x v="0"/>
    <x v="0"/>
    <n v="6000"/>
    <n v="1.5919342000530645"/>
    <n v="3769"/>
    <s v="i04"/>
  </r>
  <r>
    <d v="2025-01-10T00:00:00"/>
    <s v="Local Transport"/>
    <x v="0"/>
    <x v="0"/>
    <n v="16000"/>
    <n v="4.2451578668081718"/>
    <n v="3769"/>
    <s v="i04"/>
  </r>
  <r>
    <d v="2025-01-10T00:00:00"/>
    <s v="Local Transport"/>
    <x v="0"/>
    <x v="0"/>
    <n v="15000"/>
    <n v="3.9798355001326611"/>
    <n v="3769"/>
    <s v="i04"/>
  </r>
  <r>
    <d v="2025-01-10T00:00:00"/>
    <s v="Local Transport"/>
    <x v="0"/>
    <x v="0"/>
    <n v="24000"/>
    <n v="6.3677368002122581"/>
    <n v="3769"/>
    <s v="i04"/>
  </r>
  <r>
    <d v="2025-01-10T00:00:00"/>
    <s v="Trust building"/>
    <x v="2"/>
    <x v="0"/>
    <n v="18000"/>
    <n v="4.7758026001591931"/>
    <n v="3769"/>
    <s v="i04"/>
  </r>
  <r>
    <d v="2025-01-10T00:00:00"/>
    <s v="Trust building"/>
    <x v="2"/>
    <x v="0"/>
    <n v="25000"/>
    <n v="6.6330591668877688"/>
    <n v="3769"/>
    <s v="i04"/>
  </r>
  <r>
    <d v="2025-01-10T00:00:00"/>
    <s v="Local Transport"/>
    <x v="0"/>
    <x v="0"/>
    <n v="18000"/>
    <n v="4.7758026001591931"/>
    <n v="3769"/>
    <s v="i69"/>
  </r>
  <r>
    <d v="2025-01-10T00:00:00"/>
    <s v="Local Transport"/>
    <x v="0"/>
    <x v="0"/>
    <n v="13000"/>
    <n v="3.4491907667816397"/>
    <n v="3769"/>
    <s v="i69"/>
  </r>
  <r>
    <d v="2025-01-10T00:00:00"/>
    <s v="Local Transport"/>
    <x v="0"/>
    <x v="0"/>
    <n v="4000"/>
    <n v="1.0612894667020429"/>
    <n v="3769"/>
    <s v="i69"/>
  </r>
  <r>
    <d v="2025-01-10T00:00:00"/>
    <s v="Local Transport"/>
    <x v="0"/>
    <x v="0"/>
    <n v="20000"/>
    <n v="5.3064473335102145"/>
    <n v="3769"/>
    <s v="i69"/>
  </r>
  <r>
    <d v="2025-01-10T00:00:00"/>
    <s v="Trust building"/>
    <x v="2"/>
    <x v="0"/>
    <n v="10000"/>
    <n v="2.6532236667551072"/>
    <n v="3769"/>
    <s v="i69"/>
  </r>
  <r>
    <d v="2025-01-10T00:00:00"/>
    <s v="Local Transport"/>
    <x v="0"/>
    <x v="2"/>
    <n v="10000"/>
    <n v="2.6532236667551072"/>
    <n v="3769"/>
    <s v="Mary"/>
  </r>
  <r>
    <d v="2025-01-10T00:00:00"/>
    <s v="Local Transport"/>
    <x v="0"/>
    <x v="2"/>
    <n v="10000"/>
    <n v="2.6532236667551072"/>
    <n v="3769"/>
    <s v="Mary"/>
  </r>
  <r>
    <d v="2025-01-10T00:00:00"/>
    <s v="Local Transport"/>
    <x v="0"/>
    <x v="0"/>
    <n v="17000"/>
    <n v="4.5104802334836824"/>
    <n v="3769"/>
    <s v="i41"/>
  </r>
  <r>
    <d v="2025-01-10T00:00:00"/>
    <s v="Local Transport"/>
    <x v="0"/>
    <x v="0"/>
    <n v="13000"/>
    <n v="3.4491907667816397"/>
    <n v="3769"/>
    <s v="i41"/>
  </r>
  <r>
    <d v="2025-01-10T00:00:00"/>
    <s v="Local Transport"/>
    <x v="0"/>
    <x v="0"/>
    <n v="17000"/>
    <n v="4.5104802334836824"/>
    <n v="3769"/>
    <s v="i41"/>
  </r>
  <r>
    <d v="2025-01-10T00:00:00"/>
    <s v="Trust building"/>
    <x v="2"/>
    <x v="0"/>
    <n v="5000"/>
    <n v="1.3266118333775536"/>
    <n v="3769"/>
    <s v="i41"/>
  </r>
  <r>
    <d v="2025-01-13T00:00:00"/>
    <s v="Local Transport"/>
    <x v="0"/>
    <x v="0"/>
    <n v="18000"/>
    <n v="4.7758026001591931"/>
    <n v="3769"/>
    <s v="i41"/>
  </r>
  <r>
    <d v="2025-01-13T00:00:00"/>
    <s v="Local Transport"/>
    <x v="0"/>
    <x v="0"/>
    <n v="20000"/>
    <n v="5.3064473335102145"/>
    <n v="3769"/>
    <s v="i41"/>
  </r>
  <r>
    <d v="2025-01-13T00:00:00"/>
    <s v="Local Transport"/>
    <x v="0"/>
    <x v="3"/>
    <n v="25000"/>
    <n v="6.6330591668877688"/>
    <n v="3769"/>
    <s v="Raff"/>
  </r>
  <r>
    <d v="2025-01-13T00:00:00"/>
    <s v="Local Transport"/>
    <x v="0"/>
    <x v="3"/>
    <n v="7000"/>
    <n v="1.8572565667285752"/>
    <n v="3769"/>
    <s v="Raff"/>
  </r>
  <r>
    <d v="2025-01-13T00:00:00"/>
    <s v="Local Transport"/>
    <x v="0"/>
    <x v="3"/>
    <n v="7000"/>
    <n v="1.8572565667285752"/>
    <n v="3769"/>
    <s v="Raff"/>
  </r>
  <r>
    <d v="2025-01-13T00:00:00"/>
    <s v="Local Transport"/>
    <x v="0"/>
    <x v="3"/>
    <n v="7000"/>
    <n v="1.8572565667285752"/>
    <n v="3769"/>
    <s v="Raff"/>
  </r>
  <r>
    <d v="2025-01-13T00:00:00"/>
    <s v="Local Transport"/>
    <x v="0"/>
    <x v="3"/>
    <n v="8000"/>
    <n v="2.1225789334040859"/>
    <n v="3769"/>
    <s v="Raff"/>
  </r>
  <r>
    <d v="2025-01-13T00:00:00"/>
    <s v="Local Transport"/>
    <x v="0"/>
    <x v="3"/>
    <n v="25000"/>
    <n v="6.6330591668877688"/>
    <n v="3769"/>
    <s v="Raff"/>
  </r>
  <r>
    <d v="2025-01-13T00:00:00"/>
    <s v="Local Transport"/>
    <x v="0"/>
    <x v="0"/>
    <n v="25000"/>
    <n v="6.6330591668877688"/>
    <n v="3769"/>
    <s v="i93"/>
  </r>
  <r>
    <d v="2025-01-13T00:00:00"/>
    <s v="Local Transport"/>
    <x v="0"/>
    <x v="0"/>
    <n v="13000"/>
    <n v="3.4491907667816397"/>
    <n v="3769"/>
    <s v="i93"/>
  </r>
  <r>
    <d v="2025-01-13T00:00:00"/>
    <s v="Local Transport"/>
    <x v="0"/>
    <x v="0"/>
    <n v="10000"/>
    <n v="2.6532236667551072"/>
    <n v="3769"/>
    <s v="i93"/>
  </r>
  <r>
    <d v="2025-01-13T00:00:00"/>
    <s v="Local Transport"/>
    <x v="0"/>
    <x v="0"/>
    <n v="9000"/>
    <n v="2.3879013000795966"/>
    <n v="3769"/>
    <s v="i93"/>
  </r>
  <r>
    <d v="2025-01-13T00:00:00"/>
    <s v="Local Transport"/>
    <x v="0"/>
    <x v="0"/>
    <n v="25000"/>
    <n v="6.6330591668877688"/>
    <n v="3769"/>
    <s v="i93"/>
  </r>
  <r>
    <d v="2025-01-13T00:00:00"/>
    <s v="Trust building"/>
    <x v="2"/>
    <x v="0"/>
    <n v="20000"/>
    <n v="5.3064473335102145"/>
    <n v="3769"/>
    <s v="i93"/>
  </r>
  <r>
    <d v="2025-01-13T00:00:00"/>
    <s v="Local Transport"/>
    <x v="0"/>
    <x v="0"/>
    <n v="20000"/>
    <n v="5.3064473335102145"/>
    <n v="3769"/>
    <s v="i04"/>
  </r>
  <r>
    <d v="2025-01-13T00:00:00"/>
    <s v="Local Transport"/>
    <x v="0"/>
    <x v="0"/>
    <n v="15000"/>
    <n v="3.9798355001326611"/>
    <n v="3769"/>
    <s v="i04"/>
  </r>
  <r>
    <d v="2025-01-13T00:00:00"/>
    <s v="Local Transport"/>
    <x v="0"/>
    <x v="0"/>
    <n v="7000"/>
    <n v="1.8572565667285752"/>
    <n v="3769"/>
    <s v="i04"/>
  </r>
  <r>
    <d v="2025-01-13T00:00:00"/>
    <s v="Local Transport"/>
    <x v="0"/>
    <x v="0"/>
    <n v="5000"/>
    <n v="1.3266118333775536"/>
    <n v="3769"/>
    <s v="i04"/>
  </r>
  <r>
    <d v="2025-01-13T00:00:00"/>
    <s v="Local Transport"/>
    <x v="0"/>
    <x v="0"/>
    <n v="20000"/>
    <n v="5.3064473335102145"/>
    <n v="3769"/>
    <s v="i04"/>
  </r>
  <r>
    <d v="2025-01-13T00:00:00"/>
    <s v="Trust building"/>
    <x v="2"/>
    <x v="0"/>
    <n v="20000"/>
    <n v="5.3064473335102145"/>
    <n v="3769"/>
    <s v="i04"/>
  </r>
  <r>
    <d v="2025-01-13T00:00:00"/>
    <s v="Local Transport"/>
    <x v="0"/>
    <x v="0"/>
    <n v="18000"/>
    <n v="4.7758026001591931"/>
    <n v="3769"/>
    <s v="i69"/>
  </r>
  <r>
    <d v="2025-01-13T00:00:00"/>
    <s v="Local Transport"/>
    <x v="0"/>
    <x v="0"/>
    <n v="16000"/>
    <n v="4.2451578668081718"/>
    <n v="3769"/>
    <s v="i69"/>
  </r>
  <r>
    <d v="2025-01-13T00:00:00"/>
    <s v="Local Transport"/>
    <x v="0"/>
    <x v="0"/>
    <n v="5000"/>
    <n v="1.3266118333775536"/>
    <n v="3769"/>
    <s v="i69"/>
  </r>
  <r>
    <d v="2025-01-13T00:00:00"/>
    <s v="Local Transport"/>
    <x v="0"/>
    <x v="0"/>
    <n v="5000"/>
    <n v="1.3266118333775536"/>
    <n v="3769"/>
    <s v="i69"/>
  </r>
  <r>
    <d v="2025-01-13T00:00:00"/>
    <s v="Local Transport"/>
    <x v="0"/>
    <x v="0"/>
    <n v="20000"/>
    <n v="5.3064473335102145"/>
    <n v="3769"/>
    <s v="i69"/>
  </r>
  <r>
    <d v="2025-01-13T00:00:00"/>
    <s v="Trust building"/>
    <x v="2"/>
    <x v="0"/>
    <n v="17000"/>
    <n v="4.5104802334836824"/>
    <n v="3769"/>
    <s v="i69"/>
  </r>
  <r>
    <d v="2025-01-13T00:00:00"/>
    <s v="Local Transport"/>
    <x v="0"/>
    <x v="2"/>
    <n v="10000"/>
    <n v="2.6532236667551072"/>
    <n v="3769"/>
    <s v="Mary"/>
  </r>
  <r>
    <d v="2025-01-13T00:00:00"/>
    <s v="Local Transport"/>
    <x v="0"/>
    <x v="2"/>
    <n v="10000"/>
    <n v="2.6532236667551072"/>
    <n v="3769"/>
    <s v="Mary"/>
  </r>
  <r>
    <d v="2025-01-13T00:00:00"/>
    <s v="Local Transport"/>
    <x v="0"/>
    <x v="4"/>
    <n v="11000"/>
    <n v="2.9185460334306184"/>
    <n v="3769"/>
    <s v="Babra"/>
  </r>
  <r>
    <d v="2025-01-13T00:00:00"/>
    <s v="Local Transport"/>
    <x v="0"/>
    <x v="4"/>
    <n v="15000"/>
    <n v="3.9798355001326611"/>
    <n v="3769"/>
    <s v="Babra"/>
  </r>
  <r>
    <d v="2025-01-14T00:00:00"/>
    <s v="Local Transport"/>
    <x v="0"/>
    <x v="3"/>
    <n v="25000"/>
    <n v="6.6330591668877688"/>
    <n v="3769"/>
    <s v="Raff"/>
  </r>
  <r>
    <d v="2025-01-14T00:00:00"/>
    <s v="Local Transport"/>
    <x v="0"/>
    <x v="3"/>
    <n v="10000"/>
    <n v="2.6532236667551072"/>
    <n v="3769"/>
    <s v="Raff"/>
  </r>
  <r>
    <d v="2025-01-14T00:00:00"/>
    <s v="Local Transport"/>
    <x v="0"/>
    <x v="3"/>
    <n v="13000"/>
    <n v="3.4491907667816397"/>
    <n v="3769"/>
    <s v="Raff"/>
  </r>
  <r>
    <d v="2025-01-14T00:00:00"/>
    <s v="Local Transport"/>
    <x v="0"/>
    <x v="3"/>
    <n v="25000"/>
    <n v="6.6330591668877688"/>
    <n v="3769"/>
    <s v="Raff"/>
  </r>
  <r>
    <d v="2025-01-14T00:00:00"/>
    <s v="Local Transport"/>
    <x v="0"/>
    <x v="0"/>
    <n v="25000"/>
    <n v="6.6330591668877688"/>
    <n v="3769"/>
    <s v="i93"/>
  </r>
  <r>
    <d v="2025-01-14T00:00:00"/>
    <s v="Local Transport"/>
    <x v="0"/>
    <x v="0"/>
    <n v="9000"/>
    <n v="2.3879013000795966"/>
    <n v="3769"/>
    <s v="i93"/>
  </r>
  <r>
    <d v="2025-01-14T00:00:00"/>
    <s v="Local Transport"/>
    <x v="0"/>
    <x v="0"/>
    <n v="12000"/>
    <n v="3.183868400106129"/>
    <n v="3769"/>
    <s v="i93"/>
  </r>
  <r>
    <d v="2025-01-14T00:00:00"/>
    <s v="Local Transport"/>
    <x v="0"/>
    <x v="0"/>
    <n v="7000"/>
    <n v="1.8572565667285752"/>
    <n v="3769"/>
    <s v="i93"/>
  </r>
  <r>
    <d v="2025-01-14T00:00:00"/>
    <s v="Local Transport"/>
    <x v="0"/>
    <x v="0"/>
    <n v="25000"/>
    <n v="6.6330591668877688"/>
    <n v="3769"/>
    <s v="i93"/>
  </r>
  <r>
    <d v="2025-01-14T00:00:00"/>
    <s v="Trust building"/>
    <x v="2"/>
    <x v="0"/>
    <n v="20000"/>
    <n v="5.3064473335102145"/>
    <n v="3769"/>
    <s v="i93"/>
  </r>
  <r>
    <d v="2025-01-14T00:00:00"/>
    <s v="Local Transport"/>
    <x v="0"/>
    <x v="4"/>
    <n v="15000"/>
    <n v="3.9798355001326611"/>
    <n v="3769"/>
    <s v="Babra"/>
  </r>
  <r>
    <d v="2025-01-14T00:00:00"/>
    <s v="Local Transport"/>
    <x v="0"/>
    <x v="4"/>
    <n v="15000"/>
    <n v="3.9798355001326611"/>
    <n v="3769"/>
    <s v="Babra"/>
  </r>
  <r>
    <d v="2025-01-14T00:00:00"/>
    <s v="Local Transport"/>
    <x v="0"/>
    <x v="0"/>
    <n v="20000"/>
    <n v="5.3064473335102145"/>
    <n v="3769"/>
    <s v="i04"/>
  </r>
  <r>
    <d v="2025-01-14T00:00:00"/>
    <s v="Local Transport"/>
    <x v="0"/>
    <x v="0"/>
    <n v="27000"/>
    <n v="7.1637039002387901"/>
    <n v="3769"/>
    <s v="i04"/>
  </r>
  <r>
    <d v="2025-01-14T00:00:00"/>
    <s v="Local Transport"/>
    <x v="0"/>
    <x v="0"/>
    <n v="20000"/>
    <n v="5.3064473335102145"/>
    <n v="3769"/>
    <s v="i04"/>
  </r>
  <r>
    <d v="2025-01-14T00:00:00"/>
    <s v="Local Transport"/>
    <x v="0"/>
    <x v="0"/>
    <n v="17000"/>
    <n v="4.5104802334836824"/>
    <n v="3769"/>
    <s v="i04"/>
  </r>
  <r>
    <d v="2025-01-14T00:00:00"/>
    <s v="Local Transport"/>
    <x v="0"/>
    <x v="0"/>
    <n v="25000"/>
    <n v="6.6330591668877688"/>
    <n v="3769"/>
    <s v="i04"/>
  </r>
  <r>
    <d v="2025-01-14T00:00:00"/>
    <s v="Trust building"/>
    <x v="2"/>
    <x v="0"/>
    <n v="20000"/>
    <n v="5.3064473335102145"/>
    <n v="3769"/>
    <s v="i04"/>
  </r>
  <r>
    <d v="2025-01-14T00:00:00"/>
    <s v="Local Transport"/>
    <x v="0"/>
    <x v="0"/>
    <n v="18000"/>
    <n v="4.7758026001591931"/>
    <n v="3769"/>
    <s v="i69"/>
  </r>
  <r>
    <d v="2025-01-14T00:00:00"/>
    <s v="Local Transport"/>
    <x v="0"/>
    <x v="0"/>
    <n v="22000"/>
    <n v="5.8370920668612367"/>
    <n v="3769"/>
    <s v="i69"/>
  </r>
  <r>
    <d v="2025-01-14T00:00:00"/>
    <s v="Local Transport"/>
    <x v="0"/>
    <x v="0"/>
    <n v="12000"/>
    <n v="3.183868400106129"/>
    <n v="3769"/>
    <s v="i69"/>
  </r>
  <r>
    <d v="2025-01-14T00:00:00"/>
    <s v="Local Transport"/>
    <x v="0"/>
    <x v="0"/>
    <n v="6000"/>
    <n v="1.5919342000530645"/>
    <n v="3769"/>
    <s v="i69"/>
  </r>
  <r>
    <d v="2025-01-14T00:00:00"/>
    <s v="Local Transport"/>
    <x v="0"/>
    <x v="0"/>
    <n v="19000"/>
    <n v="5.0411249668347038"/>
    <n v="3769"/>
    <s v="i69"/>
  </r>
  <r>
    <d v="2025-01-14T00:00:00"/>
    <s v="Local Transport"/>
    <x v="0"/>
    <x v="0"/>
    <n v="19000"/>
    <n v="5.0411249668347038"/>
    <n v="3769"/>
    <s v="i69"/>
  </r>
  <r>
    <d v="2025-01-14T00:00:00"/>
    <s v="Bank transfer charges"/>
    <x v="8"/>
    <x v="1"/>
    <n v="2000"/>
    <n v="0.53064473335102147"/>
    <n v="3769"/>
    <s v="Bank UGX"/>
  </r>
  <r>
    <d v="2025-01-14T00:00:00"/>
    <s v="Bank transfer charges"/>
    <x v="8"/>
    <x v="1"/>
    <n v="2000"/>
    <n v="0.53064473335102147"/>
    <n v="3769"/>
    <s v="Bank UGX"/>
  </r>
  <r>
    <d v="2025-01-14T00:00:00"/>
    <s v="Interbank Transfer charges"/>
    <x v="8"/>
    <x v="1"/>
    <n v="75380"/>
    <n v="20"/>
    <n v="3769"/>
    <s v="Bank USD"/>
  </r>
  <r>
    <d v="2025-01-14T00:00:00"/>
    <s v="Bank charges on transfer"/>
    <x v="8"/>
    <x v="1"/>
    <n v="32827.990000000005"/>
    <n v="8.7100000000000009"/>
    <n v="3769"/>
    <s v="Bank USD"/>
  </r>
  <r>
    <d v="2025-01-15T00:00:00"/>
    <s v="Rent transfer charges"/>
    <x v="8"/>
    <x v="1"/>
    <n v="10967.79"/>
    <n v="2.91"/>
    <n v="3769"/>
    <s v="Bank USD"/>
  </r>
  <r>
    <d v="2025-01-15T00:00:00"/>
    <s v="3 months rent payment (Jan-March)2025"/>
    <x v="7"/>
    <x v="1"/>
    <n v="16960500"/>
    <n v="4500"/>
    <n v="3769"/>
    <s v="Bank USD"/>
  </r>
  <r>
    <d v="2025-01-15T00:00:00"/>
    <s v="Local Transport"/>
    <x v="0"/>
    <x v="3"/>
    <n v="25000"/>
    <n v="6.6330591668877688"/>
    <n v="3769"/>
    <s v="Raff"/>
  </r>
  <r>
    <d v="2025-01-15T00:00:00"/>
    <s v="Local Transport"/>
    <x v="0"/>
    <x v="3"/>
    <n v="8000"/>
    <n v="2.1225789334040859"/>
    <n v="3769"/>
    <s v="Raff"/>
  </r>
  <r>
    <d v="2025-01-15T00:00:00"/>
    <s v="Local Transport"/>
    <x v="0"/>
    <x v="3"/>
    <n v="13000"/>
    <n v="3.4491907667816397"/>
    <n v="3769"/>
    <s v="Raff"/>
  </r>
  <r>
    <d v="2025-01-15T00:00:00"/>
    <s v="Local Transport"/>
    <x v="0"/>
    <x v="3"/>
    <n v="25000"/>
    <n v="6.6330591668877688"/>
    <n v="3769"/>
    <s v="Raff"/>
  </r>
  <r>
    <d v="2025-01-15T00:00:00"/>
    <s v="Local Transport"/>
    <x v="0"/>
    <x v="4"/>
    <n v="15000"/>
    <n v="3.9798355001326611"/>
    <n v="3769"/>
    <s v="Babra"/>
  </r>
  <r>
    <d v="2025-01-15T00:00:00"/>
    <s v="Local Transport"/>
    <x v="0"/>
    <x v="4"/>
    <n v="15000"/>
    <n v="3.9798355001326611"/>
    <n v="3769"/>
    <s v="Babra"/>
  </r>
  <r>
    <d v="2025-01-15T00:00:00"/>
    <s v="Local Transport"/>
    <x v="0"/>
    <x v="0"/>
    <n v="18000"/>
    <n v="4.7758026001591931"/>
    <n v="3769"/>
    <s v="i69"/>
  </r>
  <r>
    <d v="2025-01-15T00:00:00"/>
    <s v="Local Transport"/>
    <x v="0"/>
    <x v="0"/>
    <n v="21000"/>
    <n v="5.571769700185726"/>
    <n v="3769"/>
    <s v="i69"/>
  </r>
  <r>
    <d v="2025-01-15T00:00:00"/>
    <s v="Local Transport"/>
    <x v="0"/>
    <x v="0"/>
    <n v="5000"/>
    <n v="1.3266118333775536"/>
    <n v="3769"/>
    <s v="i69"/>
  </r>
  <r>
    <d v="2025-01-15T00:00:00"/>
    <s v="Local Transport"/>
    <x v="0"/>
    <x v="0"/>
    <n v="6000"/>
    <n v="1.5919342000530645"/>
    <n v="3769"/>
    <s v="i69"/>
  </r>
  <r>
    <d v="2025-01-15T00:00:00"/>
    <s v="Local Transport"/>
    <x v="0"/>
    <x v="0"/>
    <n v="20000"/>
    <n v="5.3064473335102145"/>
    <n v="3769"/>
    <s v="i69"/>
  </r>
  <r>
    <d v="2025-01-15T00:00:00"/>
    <s v="Trust building"/>
    <x v="2"/>
    <x v="0"/>
    <n v="18000"/>
    <n v="4.7758026001591931"/>
    <n v="3769"/>
    <s v="i69"/>
  </r>
  <r>
    <d v="2025-01-15T00:00:00"/>
    <s v="Local Transport"/>
    <x v="0"/>
    <x v="0"/>
    <n v="20000"/>
    <n v="5.3064473335102145"/>
    <n v="3769"/>
    <s v="i04"/>
  </r>
  <r>
    <d v="2025-01-15T00:00:00"/>
    <s v="Local Transport"/>
    <x v="0"/>
    <x v="0"/>
    <n v="12000"/>
    <n v="3.183868400106129"/>
    <n v="3769"/>
    <s v="i04"/>
  </r>
  <r>
    <d v="2025-01-15T00:00:00"/>
    <s v="Local Transport"/>
    <x v="0"/>
    <x v="0"/>
    <n v="6000"/>
    <n v="1.5919342000530645"/>
    <n v="3769"/>
    <s v="i04"/>
  </r>
  <r>
    <d v="2025-01-15T00:00:00"/>
    <s v="Local Transport"/>
    <x v="0"/>
    <x v="0"/>
    <n v="9000"/>
    <n v="2.3879013000795966"/>
    <n v="3769"/>
    <s v="i04"/>
  </r>
  <r>
    <d v="2025-01-15T00:00:00"/>
    <s v="Local Transport"/>
    <x v="0"/>
    <x v="0"/>
    <n v="20000"/>
    <n v="5.3064473335102145"/>
    <n v="3769"/>
    <s v="i04"/>
  </r>
  <r>
    <d v="2025-01-15T00:00:00"/>
    <s v="Trust building"/>
    <x v="2"/>
    <x v="0"/>
    <n v="19000"/>
    <n v="5.0411249668347038"/>
    <n v="3769"/>
    <s v="i04"/>
  </r>
  <r>
    <d v="2025-01-15T00:00:00"/>
    <s v="Local Transport"/>
    <x v="0"/>
    <x v="0"/>
    <n v="23000"/>
    <n v="6.1024144335367474"/>
    <n v="3769"/>
    <s v="i93"/>
  </r>
  <r>
    <d v="2025-01-15T00:00:00"/>
    <s v="Local Transport"/>
    <x v="0"/>
    <x v="0"/>
    <n v="8000"/>
    <n v="2.1225789334040859"/>
    <n v="3769"/>
    <s v="i93"/>
  </r>
  <r>
    <d v="2025-01-15T00:00:00"/>
    <s v="Local Transport"/>
    <x v="0"/>
    <x v="0"/>
    <n v="15000"/>
    <n v="3.9798355001326611"/>
    <n v="3769"/>
    <s v="i93"/>
  </r>
  <r>
    <d v="2025-01-15T00:00:00"/>
    <s v="Local Transport"/>
    <x v="0"/>
    <x v="0"/>
    <n v="15000"/>
    <n v="3.9798355001326611"/>
    <n v="3769"/>
    <s v="i93"/>
  </r>
  <r>
    <d v="2025-01-15T00:00:00"/>
    <s v="Local Transport"/>
    <x v="0"/>
    <x v="0"/>
    <n v="25000"/>
    <n v="6.6330591668877688"/>
    <n v="3769"/>
    <s v="i93"/>
  </r>
  <r>
    <d v="2025-01-15T00:00:00"/>
    <s v="Trust building"/>
    <x v="2"/>
    <x v="0"/>
    <n v="20000"/>
    <n v="5.3064473335102145"/>
    <n v="3769"/>
    <s v="i93"/>
  </r>
  <r>
    <d v="2025-01-15T00:00:00"/>
    <s v="Airtime for Lydia"/>
    <x v="5"/>
    <x v="2"/>
    <n v="50000"/>
    <n v="13.266118333775538"/>
    <n v="3769"/>
    <s v="Lydia"/>
  </r>
  <r>
    <d v="2025-01-15T00:00:00"/>
    <s v="Airtime for Mary"/>
    <x v="5"/>
    <x v="2"/>
    <n v="30000"/>
    <n v="7.9596710002653221"/>
    <n v="3769"/>
    <s v="Mary"/>
  </r>
  <r>
    <d v="2025-01-15T00:00:00"/>
    <s v="Airtime to Raff"/>
    <x v="5"/>
    <x v="3"/>
    <n v="20000"/>
    <n v="5.3064473335102145"/>
    <n v="3769"/>
    <s v="Raff"/>
  </r>
  <r>
    <d v="2025-01-15T00:00:00"/>
    <s v="Airtime for i93"/>
    <x v="5"/>
    <x v="0"/>
    <n v="25000"/>
    <n v="6.6330591668877688"/>
    <n v="3769"/>
    <s v="i93"/>
  </r>
  <r>
    <d v="2025-01-15T00:00:00"/>
    <s v="Airtime for i04"/>
    <x v="5"/>
    <x v="0"/>
    <n v="25000"/>
    <n v="6.6330591668877688"/>
    <n v="3769"/>
    <s v="i04"/>
  </r>
  <r>
    <d v="2025-01-15T00:00:00"/>
    <s v="Airtime for i69"/>
    <x v="5"/>
    <x v="0"/>
    <n v="25000"/>
    <n v="6.6330591668877688"/>
    <n v="3769"/>
    <s v="i69"/>
  </r>
  <r>
    <d v="2025-01-15T00:00:00"/>
    <s v="Airtime for Babra"/>
    <x v="5"/>
    <x v="4"/>
    <n v="20000"/>
    <n v="5.3064473335102145"/>
    <n v="3769"/>
    <s v="Babra"/>
  </r>
  <r>
    <d v="2025-01-16T00:00:00"/>
    <s v="Local Transport"/>
    <x v="0"/>
    <x v="0"/>
    <n v="25000"/>
    <n v="6.6330591668877688"/>
    <n v="3769"/>
    <s v="i93"/>
  </r>
  <r>
    <d v="2025-01-16T00:00:00"/>
    <s v="Local Transport"/>
    <x v="0"/>
    <x v="0"/>
    <n v="10000"/>
    <n v="2.6532236667551072"/>
    <n v="3769"/>
    <s v="i93"/>
  </r>
  <r>
    <d v="2025-01-16T00:00:00"/>
    <s v="Local Transport"/>
    <x v="0"/>
    <x v="0"/>
    <n v="8000"/>
    <n v="2.1225789334040859"/>
    <n v="3769"/>
    <s v="i93"/>
  </r>
  <r>
    <d v="2025-01-16T00:00:00"/>
    <s v="Local Transport"/>
    <x v="0"/>
    <x v="0"/>
    <n v="12000"/>
    <n v="3.183868400106129"/>
    <n v="3769"/>
    <s v="i93"/>
  </r>
  <r>
    <d v="2025-01-16T00:00:00"/>
    <s v="Local Transport"/>
    <x v="0"/>
    <x v="0"/>
    <n v="25000"/>
    <n v="6.6330591668877688"/>
    <n v="3769"/>
    <s v="i93"/>
  </r>
  <r>
    <d v="2025-01-16T00:00:00"/>
    <s v="Trust building"/>
    <x v="2"/>
    <x v="0"/>
    <n v="20000"/>
    <n v="5.3064473335102145"/>
    <n v="3769"/>
    <s v="i93"/>
  </r>
  <r>
    <d v="2025-01-16T00:00:00"/>
    <s v="Local Transport"/>
    <x v="0"/>
    <x v="3"/>
    <n v="25000"/>
    <n v="6.6330591668877688"/>
    <n v="3769"/>
    <s v="Raff"/>
  </r>
  <r>
    <d v="2025-01-16T00:00:00"/>
    <s v="Local Transport"/>
    <x v="0"/>
    <x v="3"/>
    <n v="25000"/>
    <n v="6.6330591668877688"/>
    <n v="3769"/>
    <s v="Raff"/>
  </r>
  <r>
    <d v="2025-01-16T00:00:00"/>
    <s v="Local Transport"/>
    <x v="0"/>
    <x v="4"/>
    <n v="15000"/>
    <n v="3.9798355001326611"/>
    <n v="3769"/>
    <s v="Babra"/>
  </r>
  <r>
    <d v="2025-01-16T00:00:00"/>
    <s v="Local Transport"/>
    <x v="0"/>
    <x v="4"/>
    <n v="15000"/>
    <n v="3.9798355001326611"/>
    <n v="3769"/>
    <s v="Babra"/>
  </r>
  <r>
    <d v="2025-01-16T00:00:00"/>
    <s v="Local Transport"/>
    <x v="0"/>
    <x v="0"/>
    <n v="20000"/>
    <n v="5.3064473335102145"/>
    <n v="3769"/>
    <s v="i04"/>
  </r>
  <r>
    <d v="2025-01-16T00:00:00"/>
    <s v="Local Transport"/>
    <x v="0"/>
    <x v="0"/>
    <n v="15000"/>
    <n v="3.9798355001326611"/>
    <n v="3769"/>
    <s v="i04"/>
  </r>
  <r>
    <d v="2025-01-16T00:00:00"/>
    <s v="Local Transport"/>
    <x v="0"/>
    <x v="0"/>
    <n v="6000"/>
    <n v="1.5919342000530645"/>
    <n v="3769"/>
    <s v="i04"/>
  </r>
  <r>
    <d v="2025-01-16T00:00:00"/>
    <s v="Local Transport"/>
    <x v="0"/>
    <x v="0"/>
    <n v="6000"/>
    <n v="1.5919342000530645"/>
    <n v="3769"/>
    <s v="i04"/>
  </r>
  <r>
    <d v="2025-01-16T00:00:00"/>
    <s v="Local Transport"/>
    <x v="0"/>
    <x v="0"/>
    <n v="15000"/>
    <n v="3.9798355001326611"/>
    <n v="3769"/>
    <s v="i04"/>
  </r>
  <r>
    <d v="2025-01-16T00:00:00"/>
    <s v="Trust building"/>
    <x v="2"/>
    <x v="0"/>
    <n v="20000"/>
    <n v="5.3064473335102145"/>
    <n v="3769"/>
    <s v="i04"/>
  </r>
  <r>
    <d v="2025-01-16T00:00:00"/>
    <s v="Local Transport"/>
    <x v="0"/>
    <x v="0"/>
    <n v="18000"/>
    <n v="4.7758026001591931"/>
    <n v="3769"/>
    <s v="i69"/>
  </r>
  <r>
    <d v="2025-01-16T00:00:00"/>
    <s v="Local Transport"/>
    <x v="0"/>
    <x v="0"/>
    <n v="14000"/>
    <n v="3.7145131334571504"/>
    <n v="3769"/>
    <s v="i69"/>
  </r>
  <r>
    <d v="2025-01-16T00:00:00"/>
    <s v="Local Transport"/>
    <x v="0"/>
    <x v="0"/>
    <n v="8000"/>
    <n v="2.1225789334040859"/>
    <n v="3769"/>
    <s v="i69"/>
  </r>
  <r>
    <d v="2025-01-16T00:00:00"/>
    <s v="Local Transport"/>
    <x v="0"/>
    <x v="0"/>
    <n v="4000"/>
    <n v="1.0612894667020429"/>
    <n v="3769"/>
    <s v="i69"/>
  </r>
  <r>
    <d v="2025-01-16T00:00:00"/>
    <s v="Local Transport"/>
    <x v="0"/>
    <x v="0"/>
    <n v="20000"/>
    <n v="5.3064473335102145"/>
    <n v="3769"/>
    <s v="i69"/>
  </r>
  <r>
    <d v="2025-01-16T00:00:00"/>
    <s v="Trust building"/>
    <x v="2"/>
    <x v="0"/>
    <n v="19000"/>
    <n v="5.0411249668347038"/>
    <n v="3769"/>
    <s v="i69"/>
  </r>
  <r>
    <d v="2025-01-16T00:00:00"/>
    <s v="Hire of  car( Bugolobi-Mukono and back)"/>
    <x v="0"/>
    <x v="2"/>
    <n v="200000"/>
    <n v="53.06447333510215"/>
    <n v="3769"/>
    <s v="Lydia"/>
  </r>
  <r>
    <d v="2025-01-17T00:00:00"/>
    <s v="Bank Charge chq;416"/>
    <x v="8"/>
    <x v="1"/>
    <n v="30000"/>
    <n v="7.9596710002653221"/>
    <n v="3769"/>
    <s v="Bank Opp"/>
  </r>
  <r>
    <d v="2025-01-17T00:00:00"/>
    <s v="Local Transport"/>
    <x v="0"/>
    <x v="3"/>
    <n v="28000"/>
    <n v="7.4290262669143008"/>
    <n v="3769"/>
    <s v="Raff"/>
  </r>
  <r>
    <d v="2025-01-17T00:00:00"/>
    <s v="Local Transport"/>
    <x v="0"/>
    <x v="3"/>
    <n v="28000"/>
    <n v="7.4290262669143008"/>
    <n v="3769"/>
    <s v="Raff"/>
  </r>
  <r>
    <d v="2025-01-17T00:00:00"/>
    <s v="Local Transport"/>
    <x v="0"/>
    <x v="0"/>
    <n v="25000"/>
    <n v="6.6330591668877688"/>
    <n v="3769"/>
    <s v="i93"/>
  </r>
  <r>
    <d v="2025-01-17T00:00:00"/>
    <s v="Local Transport"/>
    <x v="0"/>
    <x v="0"/>
    <n v="25000"/>
    <n v="6.6330591668877688"/>
    <n v="3769"/>
    <s v="i93"/>
  </r>
  <r>
    <d v="2025-01-17T00:00:00"/>
    <s v="Local Transport"/>
    <x v="0"/>
    <x v="0"/>
    <n v="18000"/>
    <n v="4.7758026001591931"/>
    <n v="3769"/>
    <s v="i93"/>
  </r>
  <r>
    <d v="2025-01-17T00:00:00"/>
    <s v="Local Transport"/>
    <x v="0"/>
    <x v="0"/>
    <n v="5000"/>
    <n v="1.3266118333775536"/>
    <n v="3769"/>
    <s v="i93"/>
  </r>
  <r>
    <d v="2025-01-17T00:00:00"/>
    <s v="Local Transport"/>
    <x v="0"/>
    <x v="0"/>
    <n v="13000"/>
    <n v="3.4491907667816397"/>
    <n v="3769"/>
    <s v="i93"/>
  </r>
  <r>
    <d v="2025-01-17T00:00:00"/>
    <s v="Trust building"/>
    <x v="2"/>
    <x v="0"/>
    <n v="20000"/>
    <n v="5.3064473335102145"/>
    <n v="3769"/>
    <s v="i93"/>
  </r>
  <r>
    <d v="2025-01-17T00:00:00"/>
    <s v="Local Transport"/>
    <x v="0"/>
    <x v="4"/>
    <n v="15000"/>
    <n v="3.9798355001326611"/>
    <n v="3769"/>
    <s v="Babra"/>
  </r>
  <r>
    <d v="2025-01-17T00:00:00"/>
    <s v="Local Transport"/>
    <x v="0"/>
    <x v="4"/>
    <n v="17000"/>
    <n v="4.5104802334836824"/>
    <n v="3769"/>
    <s v="Babra"/>
  </r>
  <r>
    <d v="2025-01-17T00:00:00"/>
    <s v="Local Transport"/>
    <x v="0"/>
    <x v="0"/>
    <n v="18000"/>
    <n v="4.7758026001591931"/>
    <n v="3769"/>
    <s v="i69"/>
  </r>
  <r>
    <d v="2025-01-17T00:00:00"/>
    <s v="Local Transport"/>
    <x v="0"/>
    <x v="0"/>
    <n v="19000"/>
    <n v="5.0411249668347038"/>
    <n v="3769"/>
    <s v="i69"/>
  </r>
  <r>
    <d v="2025-01-17T00:00:00"/>
    <s v="Local Transport"/>
    <x v="0"/>
    <x v="0"/>
    <n v="8000"/>
    <n v="2.1225789334040859"/>
    <n v="3769"/>
    <s v="i69"/>
  </r>
  <r>
    <d v="2025-01-17T00:00:00"/>
    <s v="Local Transport"/>
    <x v="0"/>
    <x v="0"/>
    <n v="5000"/>
    <n v="1.3266118333775536"/>
    <n v="3769"/>
    <s v="i69"/>
  </r>
  <r>
    <d v="2025-01-17T00:00:00"/>
    <s v="Local Transport"/>
    <x v="0"/>
    <x v="0"/>
    <n v="17000"/>
    <n v="4.5104802334836824"/>
    <n v="3769"/>
    <s v="i69"/>
  </r>
  <r>
    <d v="2025-01-17T00:00:00"/>
    <s v="Trust building"/>
    <x v="2"/>
    <x v="0"/>
    <n v="19000"/>
    <n v="5.0411249668347038"/>
    <n v="3769"/>
    <s v="i69"/>
  </r>
  <r>
    <d v="2025-01-17T00:00:00"/>
    <s v="Local Transport"/>
    <x v="0"/>
    <x v="0"/>
    <n v="20000"/>
    <n v="5.3064473335102145"/>
    <n v="3769"/>
    <s v="i04"/>
  </r>
  <r>
    <d v="2025-01-17T00:00:00"/>
    <s v="Local Transport"/>
    <x v="0"/>
    <x v="0"/>
    <n v="20000"/>
    <n v="5.3064473335102145"/>
    <n v="3769"/>
    <s v="i04"/>
  </r>
  <r>
    <d v="2025-01-17T00:00:00"/>
    <s v="Local Transport"/>
    <x v="0"/>
    <x v="0"/>
    <n v="14000"/>
    <n v="3.7145131334571504"/>
    <n v="3769"/>
    <s v="i04"/>
  </r>
  <r>
    <d v="2025-01-17T00:00:00"/>
    <s v="Local Transport"/>
    <x v="0"/>
    <x v="0"/>
    <n v="5000"/>
    <n v="1.3266118333775536"/>
    <n v="3769"/>
    <s v="i04"/>
  </r>
  <r>
    <d v="2025-01-17T00:00:00"/>
    <s v="Local Transport"/>
    <x v="0"/>
    <x v="0"/>
    <n v="15000"/>
    <n v="3.9798355001326611"/>
    <n v="3769"/>
    <s v="i04"/>
  </r>
  <r>
    <d v="2025-01-17T00:00:00"/>
    <s v="Trust building"/>
    <x v="2"/>
    <x v="0"/>
    <n v="20000"/>
    <n v="5.3064473335102145"/>
    <n v="3769"/>
    <s v="i04"/>
  </r>
  <r>
    <d v="2025-01-17T00:00:00"/>
    <s v="Hire of Interview venue(lydia)"/>
    <x v="1"/>
    <x v="2"/>
    <n v="50000"/>
    <n v="13.266118333775538"/>
    <n v="3769"/>
    <s v="Lydia"/>
  </r>
  <r>
    <d v="2025-01-17T00:00:00"/>
    <s v="Local Transport"/>
    <x v="0"/>
    <x v="2"/>
    <n v="1000"/>
    <n v="0.26532236667551073"/>
    <n v="3769"/>
    <s v="Lydia"/>
  </r>
  <r>
    <d v="2025-01-17T00:00:00"/>
    <s v="Local Transport"/>
    <x v="0"/>
    <x v="2"/>
    <n v="2000"/>
    <n v="0.53064473335102147"/>
    <n v="3769"/>
    <s v="Lydia"/>
  </r>
  <r>
    <d v="2025-01-17T00:00:00"/>
    <s v="Minute maid(refreshment)"/>
    <x v="1"/>
    <x v="2"/>
    <n v="10000"/>
    <n v="2.6532236667551072"/>
    <n v="3769"/>
    <s v="Lydia"/>
  </r>
  <r>
    <d v="2025-01-17T00:00:00"/>
    <s v="Lunch"/>
    <x v="1"/>
    <x v="2"/>
    <n v="5000"/>
    <n v="1.3266118333775536"/>
    <n v="3769"/>
    <s v="Lydia"/>
  </r>
  <r>
    <d v="2025-01-17T00:00:00"/>
    <s v="Bananas"/>
    <x v="1"/>
    <x v="2"/>
    <n v="1000"/>
    <n v="0.26532236667551073"/>
    <n v="3769"/>
    <s v="Lydia"/>
  </r>
  <r>
    <d v="2025-01-17T00:00:00"/>
    <s v="2 bottles of water"/>
    <x v="1"/>
    <x v="2"/>
    <n v="2000"/>
    <n v="0.53064473335102147"/>
    <n v="3769"/>
    <s v="Lydia"/>
  </r>
  <r>
    <d v="2025-01-20T00:00:00"/>
    <s v="Minute maid"/>
    <x v="1"/>
    <x v="2"/>
    <n v="10000"/>
    <n v="2.6532236667551072"/>
    <n v="3769"/>
    <s v="Lydia"/>
  </r>
  <r>
    <d v="2025-01-20T00:00:00"/>
    <s v="Lunch"/>
    <x v="1"/>
    <x v="2"/>
    <n v="5000"/>
    <n v="1.3266118333775536"/>
    <n v="3769"/>
    <s v="Lydia"/>
  </r>
  <r>
    <d v="2025-01-20T00:00:00"/>
    <s v="Local Transport"/>
    <x v="0"/>
    <x v="2"/>
    <n v="2000"/>
    <n v="0.53064473335102147"/>
    <n v="3769"/>
    <s v="Lydia"/>
  </r>
  <r>
    <d v="2025-01-20T00:00:00"/>
    <s v="Local Transport"/>
    <x v="0"/>
    <x v="2"/>
    <n v="2000"/>
    <n v="0.53064473335102147"/>
    <n v="3769"/>
    <s v="Lydia"/>
  </r>
  <r>
    <d v="2025-01-20T00:00:00"/>
    <s v="Local Transport"/>
    <x v="0"/>
    <x v="0"/>
    <n v="25000"/>
    <n v="6.6330591668877688"/>
    <n v="3769"/>
    <s v="i93"/>
  </r>
  <r>
    <d v="2025-01-20T00:00:00"/>
    <s v="Local Transport"/>
    <x v="0"/>
    <x v="0"/>
    <n v="10000"/>
    <n v="2.6532236667551072"/>
    <n v="3769"/>
    <s v="i93"/>
  </r>
  <r>
    <d v="2025-01-20T00:00:00"/>
    <s v="Local Transport"/>
    <x v="0"/>
    <x v="0"/>
    <n v="8000"/>
    <n v="2.1225789334040859"/>
    <n v="3769"/>
    <s v="i93"/>
  </r>
  <r>
    <d v="2025-01-20T00:00:00"/>
    <s v="Local Transport"/>
    <x v="0"/>
    <x v="0"/>
    <n v="10000"/>
    <n v="2.6532236667551072"/>
    <n v="3769"/>
    <s v="i93"/>
  </r>
  <r>
    <d v="2025-01-20T00:00:00"/>
    <s v="Local Transport"/>
    <x v="0"/>
    <x v="0"/>
    <n v="25000"/>
    <n v="6.6330591668877688"/>
    <n v="3769"/>
    <s v="i93"/>
  </r>
  <r>
    <d v="2025-01-20T00:00:00"/>
    <s v="Trust building"/>
    <x v="2"/>
    <x v="0"/>
    <n v="20000"/>
    <n v="5.3064473335102145"/>
    <n v="3769"/>
    <s v="i93"/>
  </r>
  <r>
    <d v="2025-01-20T00:00:00"/>
    <s v="Hire of Interview venue(lydia)"/>
    <x v="1"/>
    <x v="2"/>
    <n v="50000"/>
    <n v="13.266118333775538"/>
    <n v="3769"/>
    <s v="Lydia"/>
  </r>
  <r>
    <d v="2025-01-20T00:00:00"/>
    <s v="Local Transport"/>
    <x v="0"/>
    <x v="4"/>
    <n v="15000"/>
    <n v="3.9798355001326611"/>
    <n v="3769"/>
    <s v="Babra"/>
  </r>
  <r>
    <d v="2025-01-20T00:00:00"/>
    <s v="Local Transport"/>
    <x v="0"/>
    <x v="4"/>
    <n v="17000"/>
    <n v="4.5104802334836824"/>
    <n v="3769"/>
    <s v="Babra"/>
  </r>
  <r>
    <d v="2025-01-20T00:00:00"/>
    <s v="Local Transport"/>
    <x v="0"/>
    <x v="3"/>
    <n v="18000"/>
    <n v="4.7758026001591931"/>
    <n v="3769"/>
    <s v="Raff"/>
  </r>
  <r>
    <d v="2025-01-20T00:00:00"/>
    <s v="Local Transport"/>
    <x v="0"/>
    <x v="3"/>
    <n v="18000"/>
    <n v="4.7758026001591931"/>
    <n v="3769"/>
    <s v="Raff"/>
  </r>
  <r>
    <d v="2025-01-20T00:00:00"/>
    <s v="Sending Audit report (Courier services)"/>
    <x v="0"/>
    <x v="2"/>
    <n v="15000"/>
    <n v="3.9798355001326611"/>
    <n v="3769"/>
    <s v="Lydia"/>
  </r>
  <r>
    <d v="2025-01-20T00:00:00"/>
    <s v="Local Transport"/>
    <x v="0"/>
    <x v="3"/>
    <n v="25000"/>
    <n v="6.6330591668877688"/>
    <n v="3769"/>
    <s v="Raff"/>
  </r>
  <r>
    <d v="2025-01-20T00:00:00"/>
    <s v="Local Transport"/>
    <x v="0"/>
    <x v="2"/>
    <n v="1000"/>
    <n v="0.26532236667551073"/>
    <n v="3769"/>
    <s v="Lydia"/>
  </r>
  <r>
    <d v="2025-01-20T00:00:00"/>
    <s v="Local Transport"/>
    <x v="0"/>
    <x v="2"/>
    <n v="2000"/>
    <n v="0.53064473335102147"/>
    <n v="3769"/>
    <s v="Lydia"/>
  </r>
  <r>
    <d v="2025-01-20T00:00:00"/>
    <s v="Local Transport"/>
    <x v="0"/>
    <x v="2"/>
    <n v="7000"/>
    <n v="1.8572565667285752"/>
    <n v="3769"/>
    <s v="Lydia"/>
  </r>
  <r>
    <d v="2025-01-20T00:00:00"/>
    <s v="Local Transport"/>
    <x v="0"/>
    <x v="2"/>
    <n v="5000"/>
    <n v="1.3266118333775536"/>
    <n v="3769"/>
    <s v="Lydia"/>
  </r>
  <r>
    <d v="2025-01-20T00:00:00"/>
    <s v="Local Transport"/>
    <x v="0"/>
    <x v="2"/>
    <n v="5000"/>
    <n v="1.3266118333775536"/>
    <n v="3769"/>
    <s v="Lydia"/>
  </r>
  <r>
    <d v="2025-01-20T00:00:00"/>
    <s v="Local Transport"/>
    <x v="0"/>
    <x v="2"/>
    <n v="14000"/>
    <n v="3.7145131334571504"/>
    <n v="3769"/>
    <s v="Lydia"/>
  </r>
  <r>
    <d v="2025-01-20T00:00:00"/>
    <s v="Local Transport"/>
    <x v="0"/>
    <x v="2"/>
    <n v="2000"/>
    <n v="0.53064473335102147"/>
    <n v="3769"/>
    <s v="Lydia"/>
  </r>
  <r>
    <d v="2025-01-20T00:00:00"/>
    <s v="Local Transport"/>
    <x v="0"/>
    <x v="2"/>
    <n v="2000"/>
    <n v="0.53064473335102147"/>
    <n v="3769"/>
    <s v="Lydia"/>
  </r>
  <r>
    <d v="2025-01-20T00:00:00"/>
    <s v="Local Transport"/>
    <x v="0"/>
    <x v="0"/>
    <n v="19000"/>
    <n v="5.0411249668347038"/>
    <n v="3769"/>
    <s v="i04"/>
  </r>
  <r>
    <d v="2025-01-20T00:00:00"/>
    <s v="Local Transport"/>
    <x v="0"/>
    <x v="0"/>
    <n v="20000"/>
    <n v="5.3064473335102145"/>
    <n v="3769"/>
    <s v="i04"/>
  </r>
  <r>
    <d v="2025-01-20T00:00:00"/>
    <s v="Local Transport"/>
    <x v="0"/>
    <x v="0"/>
    <n v="10000"/>
    <n v="2.6532236667551072"/>
    <n v="3769"/>
    <s v="i04"/>
  </r>
  <r>
    <d v="2025-01-20T00:00:00"/>
    <s v="Local Transport"/>
    <x v="0"/>
    <x v="0"/>
    <n v="5000"/>
    <n v="1.3266118333775536"/>
    <n v="3769"/>
    <s v="i04"/>
  </r>
  <r>
    <d v="2025-01-20T00:00:00"/>
    <s v="Local Transport"/>
    <x v="0"/>
    <x v="0"/>
    <n v="16000"/>
    <n v="4.2451578668081718"/>
    <n v="3769"/>
    <s v="i04"/>
  </r>
  <r>
    <d v="2025-01-20T00:00:00"/>
    <s v="Trust building"/>
    <x v="2"/>
    <x v="0"/>
    <n v="19000"/>
    <n v="5.0411249668347038"/>
    <n v="3769"/>
    <s v="i04"/>
  </r>
  <r>
    <d v="2025-01-20T00:00:00"/>
    <s v="Local Transport"/>
    <x v="0"/>
    <x v="0"/>
    <n v="18000"/>
    <n v="4.7758026001591931"/>
    <n v="3769"/>
    <s v="i69"/>
  </r>
  <r>
    <d v="2025-01-20T00:00:00"/>
    <s v="Local Transport"/>
    <x v="0"/>
    <x v="0"/>
    <n v="15000"/>
    <n v="3.9798355001326611"/>
    <n v="3769"/>
    <s v="i69"/>
  </r>
  <r>
    <d v="2025-01-20T00:00:00"/>
    <s v="Local Transport"/>
    <x v="0"/>
    <x v="0"/>
    <n v="23000"/>
    <n v="6.1024144335367474"/>
    <n v="3769"/>
    <s v="i69"/>
  </r>
  <r>
    <d v="2025-01-20T00:00:00"/>
    <s v="Local Transport"/>
    <x v="0"/>
    <x v="0"/>
    <n v="7000"/>
    <n v="1.8572565667285752"/>
    <n v="3769"/>
    <s v="i69"/>
  </r>
  <r>
    <d v="2025-01-20T00:00:00"/>
    <s v="Local Transport"/>
    <x v="0"/>
    <x v="0"/>
    <n v="7000"/>
    <n v="1.8572565667285752"/>
    <n v="3769"/>
    <s v="i69"/>
  </r>
  <r>
    <d v="2025-01-20T00:00:00"/>
    <s v="Local Transport"/>
    <x v="0"/>
    <x v="0"/>
    <n v="15000"/>
    <n v="3.9798355001326611"/>
    <n v="3769"/>
    <s v="i69"/>
  </r>
  <r>
    <d v="2025-01-20T00:00:00"/>
    <s v="Local Transport"/>
    <x v="0"/>
    <x v="0"/>
    <n v="10000"/>
    <n v="2.6532236667551072"/>
    <n v="3769"/>
    <s v="i69"/>
  </r>
  <r>
    <d v="2025-01-20T00:00:00"/>
    <s v="Local Transport"/>
    <x v="0"/>
    <x v="0"/>
    <n v="10000"/>
    <n v="2.6532236667551072"/>
    <n v="3769"/>
    <s v="i69"/>
  </r>
  <r>
    <d v="2025-01-20T00:00:00"/>
    <s v="Trust building"/>
    <x v="2"/>
    <x v="0"/>
    <n v="20000"/>
    <n v="5.3064473335102145"/>
    <n v="3769"/>
    <s v="i69"/>
  </r>
  <r>
    <d v="2025-01-20T00:00:00"/>
    <s v="Airtime for Lydia"/>
    <x v="5"/>
    <x v="2"/>
    <n v="50000"/>
    <n v="13.266118333775538"/>
    <n v="3769"/>
    <s v="Lydia"/>
  </r>
  <r>
    <d v="2025-01-20T00:00:00"/>
    <s v="Airtime for Mary"/>
    <x v="5"/>
    <x v="2"/>
    <n v="30000"/>
    <n v="7.9596710002653221"/>
    <n v="3769"/>
    <s v="Mary"/>
  </r>
  <r>
    <d v="2025-01-20T00:00:00"/>
    <s v="Airtime to Raff"/>
    <x v="5"/>
    <x v="3"/>
    <n v="20000"/>
    <n v="5.3064473335102145"/>
    <n v="3769"/>
    <s v="Raff"/>
  </r>
  <r>
    <d v="2025-01-20T00:00:00"/>
    <s v="Airtime for i93"/>
    <x v="5"/>
    <x v="0"/>
    <n v="25000"/>
    <n v="6.6330591668877688"/>
    <n v="3769"/>
    <s v="i93"/>
  </r>
  <r>
    <d v="2025-01-20T00:00:00"/>
    <s v="Airtime for i04"/>
    <x v="5"/>
    <x v="0"/>
    <n v="25000"/>
    <n v="6.6330591668877688"/>
    <n v="3769"/>
    <s v="i04"/>
  </r>
  <r>
    <d v="2025-01-20T00:00:00"/>
    <s v="Airtime for i69"/>
    <x v="5"/>
    <x v="0"/>
    <n v="25000"/>
    <n v="6.6330591668877688"/>
    <n v="3769"/>
    <s v="i69"/>
  </r>
  <r>
    <d v="2025-01-20T00:00:00"/>
    <s v="Airtime for Babra"/>
    <x v="5"/>
    <x v="4"/>
    <n v="20000"/>
    <n v="5.3064473335102145"/>
    <n v="3769"/>
    <s v="Babra"/>
  </r>
  <r>
    <d v="2025-01-20T00:00:00"/>
    <s v="Full cream milk powder"/>
    <x v="6"/>
    <x v="1"/>
    <n v="84000"/>
    <n v="22.287078800742904"/>
    <n v="3769"/>
    <s v="Lydia"/>
  </r>
  <r>
    <d v="2025-01-20T00:00:00"/>
    <s v="4 boxes Rwenzori drinking water"/>
    <x v="6"/>
    <x v="1"/>
    <n v="70000"/>
    <n v="18.572565667285751"/>
    <n v="3769"/>
    <s v="Lydia"/>
  </r>
  <r>
    <d v="2025-01-20T00:00:00"/>
    <s v="Tea spices (Tea masala,nescafe,soya)"/>
    <x v="6"/>
    <x v="1"/>
    <n v="60000"/>
    <n v="15.919342000530644"/>
    <n v="3769"/>
    <s v="Lydia"/>
  </r>
  <r>
    <d v="2025-01-20T00:00:00"/>
    <s v="Disposable seat covers"/>
    <x v="6"/>
    <x v="1"/>
    <n v="75000"/>
    <n v="19.899177500663306"/>
    <n v="3769"/>
    <s v="Lydia"/>
  </r>
  <r>
    <d v="2025-01-20T00:00:00"/>
    <s v="Toilet disinfectants"/>
    <x v="6"/>
    <x v="1"/>
    <n v="30800"/>
    <n v="8.171928893605731"/>
    <n v="3769"/>
    <s v="Lydia"/>
  </r>
  <r>
    <d v="2025-01-20T00:00:00"/>
    <s v="Toilet moth"/>
    <x v="6"/>
    <x v="1"/>
    <n v="43500"/>
    <n v="11.541522950384717"/>
    <n v="3769"/>
    <s v="Lydia"/>
  </r>
  <r>
    <d v="2025-01-20T00:00:00"/>
    <s v="Toilet seat covers"/>
    <x v="6"/>
    <x v="1"/>
    <n v="50000"/>
    <n v="13.266118333775538"/>
    <n v="3769"/>
    <s v="Lydia"/>
  </r>
  <r>
    <d v="2025-01-21T00:00:00"/>
    <s v="Payment of Office water bill (Nov,Dec,Jan)"/>
    <x v="7"/>
    <x v="1"/>
    <n v="82900"/>
    <n v="21.995224197399843"/>
    <n v="3769"/>
    <s v="Lydia"/>
  </r>
  <r>
    <d v="2025-01-21T00:00:00"/>
    <s v="Mobile money charges"/>
    <x v="3"/>
    <x v="1"/>
    <n v="3500"/>
    <n v="0.9286282833642876"/>
    <n v="3769"/>
    <s v="Lydia"/>
  </r>
  <r>
    <d v="2025-01-21T00:00:00"/>
    <s v="Local Transport"/>
    <x v="0"/>
    <x v="3"/>
    <n v="10000"/>
    <n v="2.6532236667551072"/>
    <n v="3769"/>
    <s v="Raff"/>
  </r>
  <r>
    <d v="2025-01-21T00:00:00"/>
    <s v="Local Transport"/>
    <x v="0"/>
    <x v="3"/>
    <n v="15000"/>
    <n v="3.9798355001326611"/>
    <n v="3769"/>
    <s v="Raff"/>
  </r>
  <r>
    <d v="2025-01-21T00:00:00"/>
    <s v="Local Transport"/>
    <x v="0"/>
    <x v="3"/>
    <n v="16000"/>
    <n v="4.2451578668081718"/>
    <n v="3769"/>
    <s v="Raff"/>
  </r>
  <r>
    <d v="2025-01-21T00:00:00"/>
    <s v="Local Transport"/>
    <x v="0"/>
    <x v="4"/>
    <n v="15000"/>
    <n v="3.9798355001326611"/>
    <n v="3769"/>
    <s v="Babra"/>
  </r>
  <r>
    <d v="2025-01-21T00:00:00"/>
    <s v="Local Transport"/>
    <x v="0"/>
    <x v="4"/>
    <n v="17000"/>
    <n v="4.5104802334836824"/>
    <n v="3769"/>
    <s v="Babra"/>
  </r>
  <r>
    <d v="2025-01-21T00:00:00"/>
    <s v="Local Transport"/>
    <x v="0"/>
    <x v="0"/>
    <n v="18000"/>
    <n v="4.7758026001591931"/>
    <n v="3769"/>
    <s v="i69"/>
  </r>
  <r>
    <d v="2025-01-21T00:00:00"/>
    <s v="Local Transport"/>
    <x v="0"/>
    <x v="0"/>
    <n v="14000"/>
    <n v="3.7145131334571504"/>
    <n v="3769"/>
    <s v="i69"/>
  </r>
  <r>
    <d v="2025-01-21T00:00:00"/>
    <s v="Local Transport"/>
    <x v="0"/>
    <x v="0"/>
    <n v="15000"/>
    <n v="3.9798355001326611"/>
    <n v="3769"/>
    <s v="i69"/>
  </r>
  <r>
    <d v="2025-01-21T00:00:00"/>
    <s v="Local Transport"/>
    <x v="0"/>
    <x v="0"/>
    <n v="16000"/>
    <n v="4.2451578668081718"/>
    <n v="3769"/>
    <s v="i69"/>
  </r>
  <r>
    <d v="2025-01-21T00:00:00"/>
    <s v="Local Transport"/>
    <x v="0"/>
    <x v="0"/>
    <n v="2000"/>
    <n v="0.53064473335102147"/>
    <n v="3769"/>
    <s v="i69"/>
  </r>
  <r>
    <d v="2025-01-21T00:00:00"/>
    <s v="Local Transport"/>
    <x v="0"/>
    <x v="0"/>
    <n v="3000"/>
    <n v="0.79596710002653226"/>
    <n v="3769"/>
    <s v="i69"/>
  </r>
  <r>
    <d v="2025-01-21T00:00:00"/>
    <s v="Local Transport"/>
    <x v="0"/>
    <x v="0"/>
    <n v="17000"/>
    <n v="4.5104802334836824"/>
    <n v="3769"/>
    <s v="i69"/>
  </r>
  <r>
    <d v="2025-01-21T00:00:00"/>
    <s v="Trust building"/>
    <x v="2"/>
    <x v="0"/>
    <n v="18000"/>
    <n v="4.7758026001591931"/>
    <n v="3769"/>
    <s v="i69"/>
  </r>
  <r>
    <d v="2025-01-21T00:00:00"/>
    <s v="Local Transport"/>
    <x v="0"/>
    <x v="0"/>
    <n v="20000"/>
    <n v="5.3064473335102145"/>
    <n v="3769"/>
    <s v="i04"/>
  </r>
  <r>
    <d v="2025-01-21T00:00:00"/>
    <s v="Local Transport"/>
    <x v="0"/>
    <x v="0"/>
    <n v="30000"/>
    <n v="7.9596710002653221"/>
    <n v="3769"/>
    <s v="i04"/>
  </r>
  <r>
    <d v="2025-01-21T00:00:00"/>
    <s v="Local Transport"/>
    <x v="0"/>
    <x v="0"/>
    <n v="35000"/>
    <n v="9.2862828336428755"/>
    <n v="3769"/>
    <s v="i04"/>
  </r>
  <r>
    <d v="2025-01-21T00:00:00"/>
    <s v="Local Transport"/>
    <x v="0"/>
    <x v="0"/>
    <n v="19000"/>
    <n v="5.0411249668347038"/>
    <n v="3769"/>
    <s v="i04"/>
  </r>
  <r>
    <d v="2025-01-21T00:00:00"/>
    <s v="Trust building"/>
    <x v="2"/>
    <x v="0"/>
    <n v="10000"/>
    <n v="2.6532236667551072"/>
    <n v="3769"/>
    <s v="i04"/>
  </r>
  <r>
    <d v="2025-01-21T00:00:00"/>
    <s v="Local Transport"/>
    <x v="0"/>
    <x v="0"/>
    <n v="10000"/>
    <n v="2.6532236667551072"/>
    <n v="3769"/>
    <s v="i04"/>
  </r>
  <r>
    <d v="2025-01-21T00:00:00"/>
    <s v="Local Transport"/>
    <x v="0"/>
    <x v="0"/>
    <n v="15000"/>
    <n v="3.9798355001326611"/>
    <n v="3769"/>
    <s v="i04"/>
  </r>
  <r>
    <d v="2025-01-21T00:00:00"/>
    <s v="Breakfast for i04"/>
    <x v="1"/>
    <x v="0"/>
    <n v="14500"/>
    <n v="3.8471743167949057"/>
    <n v="3769"/>
    <s v="i04"/>
  </r>
  <r>
    <d v="2025-01-21T00:00:00"/>
    <s v="Drinks for i04"/>
    <x v="1"/>
    <x v="0"/>
    <n v="8500"/>
    <n v="2.2552401167418412"/>
    <n v="3769"/>
    <s v="i04"/>
  </r>
  <r>
    <d v="2025-01-21T00:00:00"/>
    <s v="Lunch for i04"/>
    <x v="1"/>
    <x v="0"/>
    <n v="27000"/>
    <n v="7.1637039002387901"/>
    <n v="3769"/>
    <s v="i04"/>
  </r>
  <r>
    <d v="2025-01-21T00:00:00"/>
    <s v="Entrance fees"/>
    <x v="1"/>
    <x v="0"/>
    <n v="40000"/>
    <n v="10.612894667020429"/>
    <n v="3769"/>
    <s v="i04"/>
  </r>
  <r>
    <d v="2025-01-21T00:00:00"/>
    <s v="Trust building"/>
    <x v="2"/>
    <x v="0"/>
    <n v="14500"/>
    <n v="3.8471743167949057"/>
    <n v="3769"/>
    <s v="i04"/>
  </r>
  <r>
    <d v="2025-01-21T00:00:00"/>
    <s v="Trust building"/>
    <x v="2"/>
    <x v="0"/>
    <n v="19000"/>
    <n v="5.0411249668347038"/>
    <n v="3769"/>
    <s v="i04"/>
  </r>
  <r>
    <d v="2025-01-21T00:00:00"/>
    <s v="Trust building"/>
    <x v="2"/>
    <x v="0"/>
    <n v="17000"/>
    <n v="4.5104802334836824"/>
    <n v="3769"/>
    <s v="i04"/>
  </r>
  <r>
    <d v="2025-01-21T00:00:00"/>
    <s v="Trust building"/>
    <x v="2"/>
    <x v="0"/>
    <n v="20000"/>
    <n v="5.3064473335102145"/>
    <n v="3769"/>
    <s v="i04"/>
  </r>
  <r>
    <d v="2025-01-21T00:00:00"/>
    <s v="Car hire(Kampala /Nakasongola/Kampala )"/>
    <x v="0"/>
    <x v="0"/>
    <n v="200000"/>
    <n v="53.06447333510215"/>
    <n v="3769"/>
    <s v="i04"/>
  </r>
  <r>
    <d v="2025-01-21T00:00:00"/>
    <s v="Fuel(Kampala/Nakasongola/Kampala)"/>
    <x v="0"/>
    <x v="0"/>
    <n v="250000"/>
    <n v="66.330591668877688"/>
    <n v="3769"/>
    <s v="i04"/>
  </r>
  <r>
    <d v="2025-01-21T00:00:00"/>
    <s v="Allowance to driver(Kampala/Nakasongola)"/>
    <x v="0"/>
    <x v="0"/>
    <n v="100000"/>
    <n v="26.532236667551075"/>
    <n v="3769"/>
    <s v="i04"/>
  </r>
  <r>
    <d v="2025-01-21T00:00:00"/>
    <s v="Local Transport"/>
    <x v="0"/>
    <x v="0"/>
    <n v="24000"/>
    <n v="6.3677368002122581"/>
    <n v="3769"/>
    <s v="i93"/>
  </r>
  <r>
    <d v="2025-01-21T00:00:00"/>
    <s v="Local Transport"/>
    <x v="0"/>
    <x v="0"/>
    <n v="7000"/>
    <n v="1.8572565667285752"/>
    <n v="3769"/>
    <s v="i93"/>
  </r>
  <r>
    <d v="2025-01-21T00:00:00"/>
    <s v="Local Transport"/>
    <x v="0"/>
    <x v="0"/>
    <n v="25000"/>
    <n v="6.6330591668877688"/>
    <n v="3769"/>
    <s v="i93"/>
  </r>
  <r>
    <d v="2025-01-21T00:00:00"/>
    <s v="Local Transport"/>
    <x v="0"/>
    <x v="0"/>
    <n v="15000"/>
    <n v="3.9798355001326611"/>
    <n v="3769"/>
    <s v="i93"/>
  </r>
  <r>
    <d v="2025-01-21T00:00:00"/>
    <s v="Local Transport"/>
    <x v="0"/>
    <x v="0"/>
    <n v="25000"/>
    <n v="6.6330591668877688"/>
    <n v="3769"/>
    <s v="i93"/>
  </r>
  <r>
    <d v="2025-01-21T00:00:00"/>
    <s v="Trust building"/>
    <x v="2"/>
    <x v="0"/>
    <n v="20000"/>
    <n v="5.3064473335102145"/>
    <n v="3769"/>
    <s v="i93"/>
  </r>
  <r>
    <d v="2025-01-22T00:00:00"/>
    <s v="Local Transport"/>
    <x v="0"/>
    <x v="0"/>
    <n v="9000"/>
    <n v="2.3879013000795966"/>
    <n v="3769"/>
    <s v="Raff"/>
  </r>
  <r>
    <d v="2025-01-22T00:00:00"/>
    <s v="Local Transport"/>
    <x v="0"/>
    <x v="3"/>
    <n v="9000"/>
    <n v="2.3879013000795966"/>
    <n v="3769"/>
    <s v="Raff"/>
  </r>
  <r>
    <d v="2025-01-22T00:00:00"/>
    <s v="Local Transport"/>
    <x v="0"/>
    <x v="0"/>
    <n v="18000"/>
    <n v="4.7758026001591931"/>
    <n v="3769"/>
    <s v="i69"/>
  </r>
  <r>
    <d v="2025-01-22T00:00:00"/>
    <s v="Local Transport"/>
    <x v="0"/>
    <x v="0"/>
    <n v="10000"/>
    <n v="2.6532236667551072"/>
    <n v="3769"/>
    <s v="i69"/>
  </r>
  <r>
    <d v="2025-01-22T00:00:00"/>
    <s v="Local Transport"/>
    <x v="0"/>
    <x v="0"/>
    <n v="6000"/>
    <n v="1.5919342000530645"/>
    <n v="3769"/>
    <s v="i69"/>
  </r>
  <r>
    <d v="2025-01-22T00:00:00"/>
    <s v="Local Transport"/>
    <x v="0"/>
    <x v="0"/>
    <n v="4000"/>
    <n v="1.0612894667020429"/>
    <n v="3769"/>
    <s v="i69"/>
  </r>
  <r>
    <d v="2025-01-22T00:00:00"/>
    <s v="Local Transport"/>
    <x v="0"/>
    <x v="0"/>
    <n v="10000"/>
    <n v="2.6532236667551072"/>
    <n v="3769"/>
    <s v="i69"/>
  </r>
  <r>
    <d v="2025-01-22T00:00:00"/>
    <s v="Local Transport"/>
    <x v="0"/>
    <x v="0"/>
    <n v="12000"/>
    <n v="3.183868400106129"/>
    <n v="3769"/>
    <s v="i69"/>
  </r>
  <r>
    <d v="2025-01-22T00:00:00"/>
    <s v="Local Transport"/>
    <x v="0"/>
    <x v="0"/>
    <n v="18000"/>
    <n v="4.7758026001591931"/>
    <n v="3769"/>
    <s v="i69"/>
  </r>
  <r>
    <d v="2025-01-22T00:00:00"/>
    <s v="Trust building"/>
    <x v="2"/>
    <x v="0"/>
    <n v="20000"/>
    <n v="5.3064473335102145"/>
    <n v="3769"/>
    <s v="i69"/>
  </r>
  <r>
    <d v="2025-01-22T00:00:00"/>
    <s v="Local Transport"/>
    <x v="0"/>
    <x v="0"/>
    <n v="25000"/>
    <n v="6.6330591668877688"/>
    <n v="3769"/>
    <s v="i93"/>
  </r>
  <r>
    <d v="2025-01-22T00:00:00"/>
    <s v="Local Transport"/>
    <x v="0"/>
    <x v="0"/>
    <n v="20000"/>
    <n v="5.3064473335102145"/>
    <n v="3769"/>
    <s v="i93"/>
  </r>
  <r>
    <d v="2025-01-22T00:00:00"/>
    <s v="Local Transport"/>
    <x v="0"/>
    <x v="0"/>
    <n v="10000"/>
    <n v="2.6532236667551072"/>
    <n v="3769"/>
    <s v="i93"/>
  </r>
  <r>
    <d v="2025-01-22T00:00:00"/>
    <s v="Local Transport"/>
    <x v="0"/>
    <x v="0"/>
    <n v="7000"/>
    <n v="1.8572565667285752"/>
    <n v="3769"/>
    <s v="i93"/>
  </r>
  <r>
    <d v="2025-01-22T00:00:00"/>
    <s v="Local Transport"/>
    <x v="0"/>
    <x v="0"/>
    <n v="25000"/>
    <n v="6.6330591668877688"/>
    <n v="3769"/>
    <s v="i93"/>
  </r>
  <r>
    <d v="2025-01-22T00:00:00"/>
    <s v="Trust building"/>
    <x v="2"/>
    <x v="0"/>
    <n v="20000"/>
    <n v="5.3064473335102145"/>
    <n v="3769"/>
    <s v="i93"/>
  </r>
  <r>
    <d v="2025-01-23T00:00:00"/>
    <s v="Local Transport"/>
    <x v="0"/>
    <x v="0"/>
    <n v="25000"/>
    <n v="6.6330591668877688"/>
    <n v="3769"/>
    <s v="i93"/>
  </r>
  <r>
    <d v="2025-01-23T00:00:00"/>
    <s v="Intercity transport(Kampala/Arua)"/>
    <x v="0"/>
    <x v="0"/>
    <n v="50000"/>
    <n v="13.266118333775538"/>
    <n v="3769"/>
    <s v="i93"/>
  </r>
  <r>
    <d v="2025-01-23T00:00:00"/>
    <s v="Accomodation"/>
    <x v="1"/>
    <x v="0"/>
    <n v="60000"/>
    <n v="15.919342000530644"/>
    <n v="3769"/>
    <s v="i93"/>
  </r>
  <r>
    <d v="2025-01-23T00:00:00"/>
    <s v="Breakfast"/>
    <x v="1"/>
    <x v="0"/>
    <n v="20000"/>
    <n v="5.3064473335102145"/>
    <n v="3769"/>
    <s v="i93"/>
  </r>
  <r>
    <d v="2025-01-22T00:00:00"/>
    <s v="Local Transport"/>
    <x v="0"/>
    <x v="4"/>
    <n v="15000"/>
    <n v="3.9798355001326611"/>
    <n v="3769"/>
    <s v="Babra"/>
  </r>
  <r>
    <d v="2025-01-22T00:00:00"/>
    <s v="Local Transport"/>
    <x v="0"/>
    <x v="4"/>
    <n v="16000"/>
    <n v="4.2451578668081718"/>
    <n v="3769"/>
    <s v="Babra"/>
  </r>
  <r>
    <d v="2025-01-22T00:00:00"/>
    <s v="Local Transport"/>
    <x v="0"/>
    <x v="4"/>
    <n v="9000"/>
    <n v="2.3879013000795966"/>
    <n v="3769"/>
    <s v="Babra"/>
  </r>
  <r>
    <d v="2025-01-22T00:00:00"/>
    <s v="Purchase of 15 realms of paper"/>
    <x v="6"/>
    <x v="1"/>
    <n v="210000"/>
    <n v="55.717697001857253"/>
    <n v="3769"/>
    <s v="Lydia"/>
  </r>
  <r>
    <d v="2025-01-22T00:00:00"/>
    <s v="Local Transport"/>
    <x v="0"/>
    <x v="2"/>
    <n v="2000"/>
    <n v="0.53064473335102147"/>
    <n v="3769"/>
    <s v="Lydia"/>
  </r>
  <r>
    <d v="2025-01-22T00:00:00"/>
    <s v="Local Transport"/>
    <x v="0"/>
    <x v="2"/>
    <n v="5000"/>
    <n v="1.3266118333775536"/>
    <n v="3769"/>
    <s v="Lydia"/>
  </r>
  <r>
    <d v="2025-01-22T00:00:00"/>
    <s v="Local Transport"/>
    <x v="0"/>
    <x v="2"/>
    <n v="5000"/>
    <n v="1.3266118333775536"/>
    <n v="3769"/>
    <s v="Lydia"/>
  </r>
  <r>
    <d v="2025-01-22T00:00:00"/>
    <s v="Local Transport"/>
    <x v="0"/>
    <x v="2"/>
    <n v="4000"/>
    <n v="1.0612894667020429"/>
    <n v="3769"/>
    <s v="Lydia"/>
  </r>
  <r>
    <d v="2025-01-22T00:00:00"/>
    <s v="Local Transport"/>
    <x v="0"/>
    <x v="2"/>
    <n v="4000"/>
    <n v="1.0612894667020429"/>
    <n v="3769"/>
    <s v="Lydia"/>
  </r>
  <r>
    <d v="2025-01-22T00:00:00"/>
    <s v="Local Transport"/>
    <x v="0"/>
    <x v="2"/>
    <n v="2000"/>
    <n v="0.53064473335102147"/>
    <n v="3769"/>
    <s v="Lydia"/>
  </r>
  <r>
    <d v="2025-01-22T00:00:00"/>
    <s v="Local Transport"/>
    <x v="0"/>
    <x v="2"/>
    <n v="5000"/>
    <n v="1.3266118333775536"/>
    <n v="3769"/>
    <s v="Lydia"/>
  </r>
  <r>
    <d v="2025-01-22T00:00:00"/>
    <s v="Local Transport"/>
    <x v="0"/>
    <x v="2"/>
    <n v="3000"/>
    <n v="0.79596710002653226"/>
    <n v="3769"/>
    <s v="Lydia"/>
  </r>
  <r>
    <d v="2025-01-22T00:00:00"/>
    <s v="Local Transport"/>
    <x v="0"/>
    <x v="2"/>
    <n v="3000"/>
    <n v="0.79596710002653226"/>
    <n v="3769"/>
    <s v="Lydia"/>
  </r>
  <r>
    <d v="2025-01-22T00:00:00"/>
    <s v="Local Transport"/>
    <x v="0"/>
    <x v="2"/>
    <n v="4000"/>
    <n v="1.0612894667020429"/>
    <n v="3769"/>
    <s v="Lydia"/>
  </r>
  <r>
    <d v="2025-01-22T00:00:00"/>
    <s v="Local Transport"/>
    <x v="0"/>
    <x v="2"/>
    <n v="14000"/>
    <n v="3.7145131334571504"/>
    <n v="3769"/>
    <s v="Lydia"/>
  </r>
  <r>
    <d v="2025-01-22T00:00:00"/>
    <s v="Local Transport"/>
    <x v="0"/>
    <x v="2"/>
    <n v="2000"/>
    <n v="0.53064473335102147"/>
    <n v="3769"/>
    <s v="Lydia"/>
  </r>
  <r>
    <d v="2025-01-22T00:00:00"/>
    <s v="Local Transport"/>
    <x v="0"/>
    <x v="2"/>
    <n v="2000"/>
    <n v="0.53064473335102147"/>
    <n v="3769"/>
    <s v="Lydia"/>
  </r>
  <r>
    <d v="2025-01-22T00:00:00"/>
    <s v="Refreshments( 4 people)"/>
    <x v="1"/>
    <x v="2"/>
    <n v="18000"/>
    <n v="4.7758026001591931"/>
    <n v="3769"/>
    <s v="Lydia"/>
  </r>
  <r>
    <d v="2025-01-22T00:00:00"/>
    <s v="Transport(Namanya,Akashaba)"/>
    <x v="0"/>
    <x v="2"/>
    <n v="45000"/>
    <n v="11.939506500397984"/>
    <n v="3769"/>
    <s v="Lydia"/>
  </r>
  <r>
    <d v="2025-01-23T00:00:00"/>
    <s v="Lunch"/>
    <x v="1"/>
    <x v="0"/>
    <n v="20000"/>
    <n v="5.3064473335102145"/>
    <n v="3769"/>
    <s v="i93"/>
  </r>
  <r>
    <d v="2025-01-23T00:00:00"/>
    <s v="Dinner"/>
    <x v="1"/>
    <x v="0"/>
    <n v="10000"/>
    <n v="2.6532236667551072"/>
    <n v="3769"/>
    <s v="i93"/>
  </r>
  <r>
    <d v="2025-01-23T00:00:00"/>
    <s v="Local Transport"/>
    <x v="0"/>
    <x v="0"/>
    <n v="8000"/>
    <n v="2.1225789334040859"/>
    <n v="3769"/>
    <s v="i93"/>
  </r>
  <r>
    <d v="2025-01-23T00:00:00"/>
    <s v="Local Transport"/>
    <x v="0"/>
    <x v="0"/>
    <n v="7000"/>
    <n v="1.8572565667285752"/>
    <n v="3769"/>
    <s v="i93"/>
  </r>
  <r>
    <d v="2025-01-23T00:00:00"/>
    <s v="Local Transport"/>
    <x v="0"/>
    <x v="0"/>
    <n v="8000"/>
    <n v="2.1225789334040859"/>
    <n v="3769"/>
    <s v="i93"/>
  </r>
  <r>
    <d v="2025-01-23T00:00:00"/>
    <s v="Trust building"/>
    <x v="2"/>
    <x v="0"/>
    <n v="20000"/>
    <n v="5.3064473335102145"/>
    <n v="3769"/>
    <s v="i93"/>
  </r>
  <r>
    <d v="2025-01-23T00:00:00"/>
    <s v="Local Transport"/>
    <x v="0"/>
    <x v="0"/>
    <n v="18000"/>
    <n v="4.7758026001591931"/>
    <n v="3769"/>
    <s v="i69"/>
  </r>
  <r>
    <d v="2025-01-23T00:00:00"/>
    <s v="Local Transport"/>
    <x v="0"/>
    <x v="0"/>
    <n v="13000"/>
    <n v="3.4491907667816397"/>
    <n v="3769"/>
    <s v="i69"/>
  </r>
  <r>
    <d v="2025-01-23T00:00:00"/>
    <s v="Local Transport"/>
    <x v="0"/>
    <x v="0"/>
    <n v="16000"/>
    <n v="4.2451578668081718"/>
    <n v="3769"/>
    <s v="i69"/>
  </r>
  <r>
    <d v="2025-01-23T00:00:00"/>
    <s v="Local Transport"/>
    <x v="0"/>
    <x v="0"/>
    <n v="25000"/>
    <n v="6.6330591668877688"/>
    <n v="3769"/>
    <s v="i69"/>
  </r>
  <r>
    <d v="2025-01-23T00:00:00"/>
    <s v="Trust building"/>
    <x v="2"/>
    <x v="0"/>
    <n v="18000"/>
    <n v="4.7758026001591931"/>
    <n v="3769"/>
    <s v="i69"/>
  </r>
  <r>
    <d v="2025-01-24T00:00:00"/>
    <s v="Accomodation"/>
    <x v="1"/>
    <x v="0"/>
    <n v="60000"/>
    <n v="15.919342000530644"/>
    <n v="3769"/>
    <s v="i93"/>
  </r>
  <r>
    <d v="2025-01-24T00:00:00"/>
    <s v="Breakfast"/>
    <x v="1"/>
    <x v="0"/>
    <n v="10000"/>
    <n v="2.6532236667551072"/>
    <n v="3769"/>
    <s v="i93"/>
  </r>
  <r>
    <d v="2025-01-24T00:00:00"/>
    <s v="Bought gonja"/>
    <x v="1"/>
    <x v="0"/>
    <n v="5000"/>
    <n v="1.3266118333775536"/>
    <n v="3769"/>
    <s v="i93"/>
  </r>
  <r>
    <d v="2025-01-24T00:00:00"/>
    <s v="Lunch"/>
    <x v="1"/>
    <x v="0"/>
    <n v="6000"/>
    <n v="1.5919342000530645"/>
    <n v="3769"/>
    <s v="i93"/>
  </r>
  <r>
    <d v="2025-01-24T00:00:00"/>
    <s v="Supper"/>
    <x v="1"/>
    <x v="0"/>
    <n v="29000"/>
    <n v="7.6943486335898115"/>
    <n v="3769"/>
    <s v="i93"/>
  </r>
  <r>
    <d v="2025-01-24T00:00:00"/>
    <s v="Local Transport"/>
    <x v="0"/>
    <x v="0"/>
    <n v="9000"/>
    <n v="2.3879013000795966"/>
    <n v="3769"/>
    <s v="i93"/>
  </r>
  <r>
    <d v="2025-01-24T00:00:00"/>
    <s v="Local Transport"/>
    <x v="0"/>
    <x v="0"/>
    <n v="10000"/>
    <n v="2.6532236667551072"/>
    <n v="3769"/>
    <s v="i93"/>
  </r>
  <r>
    <d v="2025-01-24T00:00:00"/>
    <s v="Local Transport"/>
    <x v="0"/>
    <x v="0"/>
    <n v="15000"/>
    <n v="3.9798355001326611"/>
    <n v="3769"/>
    <s v="i93"/>
  </r>
  <r>
    <d v="2025-01-24T00:00:00"/>
    <s v="Local Transport"/>
    <x v="0"/>
    <x v="0"/>
    <n v="20000"/>
    <n v="5.3064473335102145"/>
    <n v="3769"/>
    <s v="i93"/>
  </r>
  <r>
    <d v="2025-01-24T00:00:00"/>
    <s v="Local Transport"/>
    <x v="0"/>
    <x v="0"/>
    <n v="25000"/>
    <n v="6.6330591668877688"/>
    <n v="3769"/>
    <s v="i93"/>
  </r>
  <r>
    <d v="2025-01-24T00:00:00"/>
    <s v="Local Transport"/>
    <x v="0"/>
    <x v="0"/>
    <n v="15000"/>
    <n v="3.9798355001326611"/>
    <n v="3769"/>
    <s v="i93"/>
  </r>
  <r>
    <d v="2025-01-24T00:00:00"/>
    <s v="Local Transport"/>
    <x v="0"/>
    <x v="0"/>
    <n v="4000"/>
    <n v="1.0612894667020429"/>
    <n v="3769"/>
    <s v="i93"/>
  </r>
  <r>
    <d v="2025-01-24T00:00:00"/>
    <s v="Trust building"/>
    <x v="2"/>
    <x v="0"/>
    <n v="15000"/>
    <n v="3.9798355001326611"/>
    <n v="3769"/>
    <s v="i93"/>
  </r>
  <r>
    <d v="2025-01-24T00:00:00"/>
    <s v="Trust building"/>
    <x v="2"/>
    <x v="0"/>
    <n v="5000"/>
    <n v="1.3266118333775536"/>
    <n v="3769"/>
    <s v="i93"/>
  </r>
  <r>
    <d v="2025-01-23T00:00:00"/>
    <s v="Local Transport"/>
    <x v="0"/>
    <x v="0"/>
    <n v="20000"/>
    <n v="5.3064473335102145"/>
    <n v="3769"/>
    <s v="i04"/>
  </r>
  <r>
    <d v="2025-01-23T00:00:00"/>
    <s v="Local Transport"/>
    <x v="0"/>
    <x v="0"/>
    <n v="20000"/>
    <n v="5.3064473335102145"/>
    <n v="3769"/>
    <s v="i04"/>
  </r>
  <r>
    <d v="2025-01-23T00:00:00"/>
    <s v="Local Transport"/>
    <x v="0"/>
    <x v="0"/>
    <n v="9000"/>
    <n v="2.3879013000795966"/>
    <n v="3769"/>
    <s v="i04"/>
  </r>
  <r>
    <d v="2025-01-23T00:00:00"/>
    <s v="Local Transport"/>
    <x v="0"/>
    <x v="0"/>
    <n v="5000"/>
    <n v="1.3266118333775536"/>
    <n v="3769"/>
    <s v="i04"/>
  </r>
  <r>
    <d v="2025-01-23T00:00:00"/>
    <s v="Local Transport"/>
    <x v="0"/>
    <x v="0"/>
    <n v="18000"/>
    <n v="4.7758026001591931"/>
    <n v="3769"/>
    <s v="i04"/>
  </r>
  <r>
    <d v="2025-01-23T00:00:00"/>
    <s v="Trust building"/>
    <x v="2"/>
    <x v="0"/>
    <n v="20000"/>
    <n v="5.3064473335102145"/>
    <n v="3769"/>
    <s v="i04"/>
  </r>
  <r>
    <d v="2025-01-23T00:00:00"/>
    <s v="Local Transport"/>
    <x v="0"/>
    <x v="3"/>
    <n v="9000"/>
    <n v="2.3879013000795966"/>
    <n v="3769"/>
    <s v="Raff"/>
  </r>
  <r>
    <d v="2025-01-23T00:00:00"/>
    <s v="Local Transport"/>
    <x v="0"/>
    <x v="3"/>
    <n v="9000"/>
    <n v="2.3879013000795966"/>
    <n v="3769"/>
    <s v="Raff"/>
  </r>
  <r>
    <d v="2025-01-23T00:00:00"/>
    <s v="Local Transport"/>
    <x v="0"/>
    <x v="4"/>
    <n v="15000"/>
    <n v="3.9798355001326611"/>
    <n v="3769"/>
    <s v="Babra"/>
  </r>
  <r>
    <d v="2025-01-23T00:00:00"/>
    <s v="Local Transport"/>
    <x v="0"/>
    <x v="4"/>
    <n v="9000"/>
    <n v="2.3879013000795966"/>
    <n v="3769"/>
    <s v="Babra"/>
  </r>
  <r>
    <d v="2025-01-23T00:00:00"/>
    <s v="Local Transport"/>
    <x v="0"/>
    <x v="4"/>
    <n v="16000"/>
    <n v="4.2451578668081718"/>
    <n v="3769"/>
    <s v="Babra"/>
  </r>
  <r>
    <d v="2025-01-23T00:00:00"/>
    <s v="Local Transport"/>
    <x v="0"/>
    <x v="2"/>
    <n v="2000"/>
    <n v="0.53064473335102147"/>
    <n v="3769"/>
    <s v="Lydia"/>
  </r>
  <r>
    <d v="2025-01-23T00:00:00"/>
    <s v="Local Transport"/>
    <x v="0"/>
    <x v="2"/>
    <n v="4000"/>
    <n v="1.0612894667020429"/>
    <n v="3769"/>
    <s v="Lydia"/>
  </r>
  <r>
    <d v="2025-01-23T00:00:00"/>
    <s v="Local Transport"/>
    <x v="0"/>
    <x v="2"/>
    <n v="7000"/>
    <n v="1.8572565667285752"/>
    <n v="3769"/>
    <s v="Lydia"/>
  </r>
  <r>
    <d v="2025-01-23T00:00:00"/>
    <s v="Local Transport"/>
    <x v="0"/>
    <x v="2"/>
    <n v="8000"/>
    <n v="2.1225789334040859"/>
    <n v="3769"/>
    <s v="Lydia"/>
  </r>
  <r>
    <d v="2025-01-23T00:00:00"/>
    <s v="Local Transport"/>
    <x v="0"/>
    <x v="0"/>
    <n v="20000"/>
    <n v="5.3064473335102145"/>
    <n v="3769"/>
    <s v="i04"/>
  </r>
  <r>
    <d v="2025-01-24T00:00:00"/>
    <s v="Local Transport"/>
    <x v="0"/>
    <x v="0"/>
    <n v="13000"/>
    <n v="3.4491907667816397"/>
    <n v="3769"/>
    <s v="i04"/>
  </r>
  <r>
    <d v="2025-01-24T00:00:00"/>
    <s v="Local Transport"/>
    <x v="0"/>
    <x v="0"/>
    <n v="8000"/>
    <n v="2.1225789334040859"/>
    <n v="3769"/>
    <s v="i04"/>
  </r>
  <r>
    <d v="2025-01-24T00:00:00"/>
    <s v="Local Transport"/>
    <x v="0"/>
    <x v="0"/>
    <n v="7000"/>
    <n v="1.8572565667285752"/>
    <n v="3769"/>
    <s v="i04"/>
  </r>
  <r>
    <d v="2025-01-24T00:00:00"/>
    <s v="Local Transport"/>
    <x v="0"/>
    <x v="0"/>
    <n v="17000"/>
    <n v="4.5104802334836824"/>
    <n v="3769"/>
    <s v="i04"/>
  </r>
  <r>
    <d v="2025-01-24T00:00:00"/>
    <s v="Trust building"/>
    <x v="2"/>
    <x v="0"/>
    <n v="18000"/>
    <n v="4.7758026001591931"/>
    <n v="3769"/>
    <s v="i04"/>
  </r>
  <r>
    <d v="2025-01-24T00:00:00"/>
    <s v="Local Transport"/>
    <x v="0"/>
    <x v="4"/>
    <n v="15000"/>
    <n v="3.9798355001326611"/>
    <n v="3769"/>
    <s v="Babra"/>
  </r>
  <r>
    <d v="2025-01-24T00:00:00"/>
    <s v="Local Transport"/>
    <x v="0"/>
    <x v="4"/>
    <n v="17000"/>
    <n v="4.5104802334836824"/>
    <n v="3769"/>
    <s v="Babra"/>
  </r>
  <r>
    <d v="2025-01-24T00:00:00"/>
    <s v="Local Transport"/>
    <x v="0"/>
    <x v="0"/>
    <n v="18000"/>
    <n v="4.7758026001591931"/>
    <n v="3769"/>
    <s v="i69"/>
  </r>
  <r>
    <d v="2025-01-24T00:00:00"/>
    <s v="Local Transport"/>
    <x v="0"/>
    <x v="0"/>
    <n v="16000"/>
    <n v="4.2451578668081718"/>
    <n v="3769"/>
    <s v="i69"/>
  </r>
  <r>
    <d v="2025-01-24T00:00:00"/>
    <s v="Local Transport"/>
    <x v="0"/>
    <x v="0"/>
    <n v="10000"/>
    <n v="2.6532236667551072"/>
    <n v="3769"/>
    <s v="i69"/>
  </r>
  <r>
    <d v="2025-01-24T00:00:00"/>
    <s v="Local Transport"/>
    <x v="0"/>
    <x v="0"/>
    <n v="4000"/>
    <n v="1.0612894667020429"/>
    <n v="3769"/>
    <s v="i69"/>
  </r>
  <r>
    <d v="2025-01-24T00:00:00"/>
    <s v="Local Transport"/>
    <x v="0"/>
    <x v="0"/>
    <n v="14000"/>
    <n v="3.7145131334571504"/>
    <n v="3769"/>
    <s v="i69"/>
  </r>
  <r>
    <d v="2025-01-24T00:00:00"/>
    <s v="Local Transport"/>
    <x v="0"/>
    <x v="0"/>
    <n v="5000"/>
    <n v="1.3266118333775536"/>
    <n v="3769"/>
    <s v="i69"/>
  </r>
  <r>
    <d v="2025-01-24T00:00:00"/>
    <s v="Local Transport"/>
    <x v="0"/>
    <x v="0"/>
    <n v="13000"/>
    <n v="3.4491907667816397"/>
    <n v="3769"/>
    <s v="i69"/>
  </r>
  <r>
    <d v="2025-01-24T00:00:00"/>
    <s v="Trust building"/>
    <x v="2"/>
    <x v="0"/>
    <n v="16000"/>
    <n v="4.2451578668081718"/>
    <n v="3769"/>
    <s v="i69"/>
  </r>
  <r>
    <d v="2025-01-25T00:00:00"/>
    <s v="Local Transport"/>
    <x v="0"/>
    <x v="0"/>
    <n v="20000"/>
    <n v="5.3064473335102145"/>
    <n v="3769"/>
    <s v="i04"/>
  </r>
  <r>
    <d v="2025-01-25T00:00:00"/>
    <s v="Local Transport"/>
    <x v="0"/>
    <x v="0"/>
    <n v="10000"/>
    <n v="2.6532236667551072"/>
    <n v="3769"/>
    <s v="i04"/>
  </r>
  <r>
    <d v="2025-01-25T00:00:00"/>
    <s v="Local Transport"/>
    <x v="0"/>
    <x v="0"/>
    <n v="3000"/>
    <n v="0.79596710002653226"/>
    <n v="3769"/>
    <s v="i04"/>
  </r>
  <r>
    <d v="2025-01-25T00:00:00"/>
    <s v="Local Transport"/>
    <x v="0"/>
    <x v="0"/>
    <n v="17000"/>
    <n v="4.5104802334836824"/>
    <n v="3769"/>
    <s v="i04"/>
  </r>
  <r>
    <d v="2025-01-25T00:00:00"/>
    <s v="Local Transport"/>
    <x v="0"/>
    <x v="0"/>
    <n v="20000"/>
    <n v="5.3064473335102145"/>
    <n v="3769"/>
    <s v="i04"/>
  </r>
  <r>
    <d v="2025-01-25T00:00:00"/>
    <s v="Local Transport"/>
    <x v="0"/>
    <x v="0"/>
    <n v="25000"/>
    <n v="6.6330591668877688"/>
    <n v="3769"/>
    <s v="i04"/>
  </r>
  <r>
    <d v="2025-01-25T00:00:00"/>
    <s v="Trust building"/>
    <x v="2"/>
    <x v="0"/>
    <n v="20000"/>
    <n v="5.3064473335102145"/>
    <n v="3769"/>
    <s v="i04"/>
  </r>
  <r>
    <d v="2025-01-25T00:00:00"/>
    <s v="Trust building"/>
    <x v="2"/>
    <x v="0"/>
    <n v="30000"/>
    <n v="7.9596710002653221"/>
    <n v="3769"/>
    <s v="i04"/>
  </r>
  <r>
    <d v="2025-01-25T00:00:00"/>
    <s v="Trust building"/>
    <x v="2"/>
    <x v="0"/>
    <n v="20000"/>
    <n v="5.3064473335102145"/>
    <n v="3769"/>
    <s v="i04"/>
  </r>
  <r>
    <d v="2025-01-25T00:00:00"/>
    <s v="Local Transport"/>
    <x v="0"/>
    <x v="4"/>
    <n v="15000"/>
    <n v="3.9798355001326611"/>
    <n v="3769"/>
    <s v="Babra"/>
  </r>
  <r>
    <d v="2025-01-25T00:00:00"/>
    <s v="Local Transport"/>
    <x v="0"/>
    <x v="4"/>
    <n v="17000"/>
    <n v="4.5104802334836824"/>
    <n v="3769"/>
    <s v="Babra"/>
  </r>
  <r>
    <d v="2025-01-25T00:00:00"/>
    <s v="Local Transport"/>
    <x v="0"/>
    <x v="0"/>
    <n v="20000"/>
    <n v="5.3064473335102145"/>
    <n v="3769"/>
    <s v="i93"/>
  </r>
  <r>
    <d v="2025-01-25T00:00:00"/>
    <s v="Breakfast"/>
    <x v="1"/>
    <x v="0"/>
    <n v="10000"/>
    <n v="2.6532236667551072"/>
    <n v="3769"/>
    <s v="i93"/>
  </r>
  <r>
    <d v="2025-01-25T00:00:00"/>
    <s v="Lunch"/>
    <x v="1"/>
    <x v="0"/>
    <n v="18000"/>
    <n v="4.7758026001591931"/>
    <n v="3769"/>
    <s v="i93"/>
  </r>
  <r>
    <d v="2025-01-25T00:00:00"/>
    <s v="Supper"/>
    <x v="1"/>
    <x v="0"/>
    <n v="10000"/>
    <n v="2.6532236667551072"/>
    <n v="3769"/>
    <s v="i93"/>
  </r>
  <r>
    <d v="2025-01-25T00:00:00"/>
    <s v="Trust building"/>
    <x v="2"/>
    <x v="0"/>
    <n v="15000"/>
    <n v="3.9798355001326611"/>
    <n v="3769"/>
    <s v="i93"/>
  </r>
  <r>
    <d v="2025-01-25T00:00:00"/>
    <s v="Local Transport"/>
    <x v="0"/>
    <x v="0"/>
    <n v="15000"/>
    <n v="3.9798355001326611"/>
    <n v="3769"/>
    <s v="i93"/>
  </r>
  <r>
    <d v="2025-01-25T00:00:00"/>
    <s v="Local Transport"/>
    <x v="0"/>
    <x v="0"/>
    <n v="15000"/>
    <n v="3.9798355001326611"/>
    <n v="3769"/>
    <s v="i93"/>
  </r>
  <r>
    <d v="2025-01-25T00:00:00"/>
    <s v="Intercity transport (  Packwach/Kampala)"/>
    <x v="0"/>
    <x v="0"/>
    <n v="50000"/>
    <n v="13.266118333775538"/>
    <n v="3769"/>
    <s v="i93"/>
  </r>
  <r>
    <d v="2025-01-25T00:00:00"/>
    <s v="Mobile money charges"/>
    <x v="3"/>
    <x v="0"/>
    <n v="8450"/>
    <n v="2.2419739984080658"/>
    <n v="3769"/>
    <s v="i93"/>
  </r>
  <r>
    <d v="2025-01-25T00:00:00"/>
    <s v="Mobile money charges"/>
    <x v="3"/>
    <x v="0"/>
    <n v="1000"/>
    <n v="0.26532236667551073"/>
    <n v="3769"/>
    <s v="i93"/>
  </r>
  <r>
    <d v="2025-01-25T00:00:00"/>
    <s v="Mobile money charges"/>
    <x v="3"/>
    <x v="0"/>
    <n v="1000"/>
    <n v="0.26532236667551073"/>
    <n v="3769"/>
    <s v="i93"/>
  </r>
  <r>
    <d v="2025-01-27T00:00:00"/>
    <s v="Airtime for i93"/>
    <x v="5"/>
    <x v="0"/>
    <n v="25000"/>
    <n v="6.6330591668877688"/>
    <n v="3769"/>
    <s v="i93"/>
  </r>
  <r>
    <d v="2025-01-25T00:00:00"/>
    <s v="Breakfast"/>
    <x v="0"/>
    <x v="0"/>
    <n v="18000"/>
    <n v="4.7758026001591931"/>
    <n v="3769"/>
    <s v="i69"/>
  </r>
  <r>
    <d v="2025-01-25T00:00:00"/>
    <s v="Lunch"/>
    <x v="0"/>
    <x v="0"/>
    <n v="18000"/>
    <n v="4.7758026001591931"/>
    <n v="3769"/>
    <s v="i69"/>
  </r>
  <r>
    <d v="2025-01-25T00:00:00"/>
    <s v="Supper"/>
    <x v="0"/>
    <x v="0"/>
    <n v="16000"/>
    <n v="4.2451578668081718"/>
    <n v="3769"/>
    <s v="i69"/>
  </r>
  <r>
    <d v="2025-01-25T00:00:00"/>
    <s v="Trust building"/>
    <x v="0"/>
    <x v="0"/>
    <n v="5000"/>
    <n v="1.3266118333775536"/>
    <n v="3769"/>
    <s v="i69"/>
  </r>
  <r>
    <d v="2025-01-25T00:00:00"/>
    <s v="Local Transport"/>
    <x v="0"/>
    <x v="0"/>
    <n v="10000"/>
    <n v="2.6532236667551072"/>
    <n v="3769"/>
    <s v="i69"/>
  </r>
  <r>
    <d v="2025-01-25T00:00:00"/>
    <s v="Local Transport"/>
    <x v="0"/>
    <x v="0"/>
    <n v="15000"/>
    <n v="3.9798355001326611"/>
    <n v="3769"/>
    <s v="i69"/>
  </r>
  <r>
    <d v="2025-01-25T00:00:00"/>
    <s v="Intercity transport (  Packwach/Kampala)"/>
    <x v="0"/>
    <x v="0"/>
    <n v="55000"/>
    <n v="14.592730167153091"/>
    <n v="3769"/>
    <s v="i69"/>
  </r>
  <r>
    <d v="2025-01-25T00:00:00"/>
    <s v="Mobile money charges"/>
    <x v="3"/>
    <x v="1"/>
    <n v="20000"/>
    <n v="5.3064473335102145"/>
    <n v="3769"/>
    <s v="i69"/>
  </r>
  <r>
    <d v="2025-01-25T00:00:00"/>
    <s v="Mobile money charges"/>
    <x v="3"/>
    <x v="1"/>
    <n v="4648000"/>
    <n v="1233.218360307774"/>
    <n v="3769"/>
    <s v="Bank Opp"/>
  </r>
  <r>
    <d v="2025-01-25T00:00:00"/>
    <s v="Mobile money charges"/>
    <x v="3"/>
    <x v="1"/>
    <n v="1050000"/>
    <n v="278.58848500928627"/>
    <n v="3769"/>
    <s v="Bank Opp"/>
  </r>
  <r>
    <d v="2025-01-25T00:00:00"/>
    <s v="Lydia's Jan  PAYE chq:415"/>
    <x v="9"/>
    <x v="2"/>
    <n v="2002000"/>
    <n v="531.17537808437248"/>
    <n v="3769"/>
    <s v="Bank Opp"/>
  </r>
  <r>
    <d v="2025-01-25T00:00:00"/>
    <s v="Raff's Jan salary chq:420"/>
    <x v="9"/>
    <x v="3"/>
    <n v="1500000"/>
    <n v="397.9835500132661"/>
    <n v="3769"/>
    <s v="Bank Opp"/>
  </r>
  <r>
    <d v="2025-01-25T00:00:00"/>
    <s v="Bank charges chq;418"/>
    <x v="8"/>
    <x v="1"/>
    <n v="3000"/>
    <n v="0.79596710002653226"/>
    <n v="3769"/>
    <s v="Bank Opp"/>
  </r>
  <r>
    <d v="2025-01-25T00:00:00"/>
    <s v="Bank charges chq;420"/>
    <x v="8"/>
    <x v="1"/>
    <n v="3000"/>
    <n v="0.79596710002653226"/>
    <n v="3769"/>
    <s v="Bank Opp"/>
  </r>
  <r>
    <d v="2025-01-25T00:00:00"/>
    <s v="Trust building"/>
    <x v="2"/>
    <x v="0"/>
    <n v="20000"/>
    <n v="5.3064473335102145"/>
    <n v="3769"/>
    <s v="i69"/>
  </r>
  <r>
    <d v="2025-01-26T00:00:00"/>
    <s v="Local Transport"/>
    <x v="0"/>
    <x v="0"/>
    <n v="15000"/>
    <n v="3.9798355001326611"/>
    <n v="3769"/>
    <s v="i69"/>
  </r>
  <r>
    <d v="2025-01-26T00:00:00"/>
    <s v="Local Transport"/>
    <x v="0"/>
    <x v="0"/>
    <n v="13000"/>
    <n v="3.4491907667816397"/>
    <n v="3769"/>
    <s v="i69"/>
  </r>
  <r>
    <d v="2025-01-26T00:00:00"/>
    <s v="Local Transport"/>
    <x v="0"/>
    <x v="0"/>
    <n v="60000"/>
    <n v="15.919342000530644"/>
    <n v="3769"/>
    <s v="i69"/>
  </r>
  <r>
    <d v="2025-01-26T00:00:00"/>
    <s v="Local Transport"/>
    <x v="0"/>
    <x v="0"/>
    <n v="7000"/>
    <n v="1.8572565667285752"/>
    <n v="3769"/>
    <s v="i69"/>
  </r>
  <r>
    <d v="2025-01-26T00:00:00"/>
    <s v="Local Transport"/>
    <x v="0"/>
    <x v="0"/>
    <n v="8000"/>
    <n v="2.1225789334040859"/>
    <n v="3769"/>
    <s v="i69"/>
  </r>
  <r>
    <d v="2025-01-26T00:00:00"/>
    <s v="Local Transport"/>
    <x v="0"/>
    <x v="0"/>
    <n v="8000"/>
    <n v="2.1225789334040859"/>
    <n v="3769"/>
    <s v="i69"/>
  </r>
  <r>
    <d v="2025-01-26T00:00:00"/>
    <s v="Trust building"/>
    <x v="2"/>
    <x v="0"/>
    <n v="13500"/>
    <n v="3.5818519501193951"/>
    <n v="3769"/>
    <s v="i69"/>
  </r>
  <r>
    <d v="2025-01-26T00:00:00"/>
    <s v="Trust building"/>
    <x v="2"/>
    <x v="0"/>
    <n v="17000"/>
    <n v="4.5104802334836824"/>
    <n v="3769"/>
    <s v="i69"/>
  </r>
  <r>
    <d v="2025-01-26T00:00:00"/>
    <s v="Trust building"/>
    <x v="2"/>
    <x v="0"/>
    <n v="10000"/>
    <n v="2.6532236667551072"/>
    <n v="3769"/>
    <s v="i69"/>
  </r>
  <r>
    <d v="2025-01-26T00:00:00"/>
    <s v="Trust building"/>
    <x v="2"/>
    <x v="0"/>
    <n v="5000"/>
    <n v="1.3266118333775536"/>
    <n v="3769"/>
    <s v="i69"/>
  </r>
  <r>
    <d v="2025-01-27T00:00:00"/>
    <s v="Local Transport"/>
    <x v="0"/>
    <x v="0"/>
    <n v="18000"/>
    <n v="4.7758026001591931"/>
    <n v="3769"/>
    <s v="i69"/>
  </r>
  <r>
    <d v="2025-01-27T00:00:00"/>
    <s v="Local Transport"/>
    <x v="0"/>
    <x v="0"/>
    <n v="10000"/>
    <n v="2.6532236667551072"/>
    <n v="3769"/>
    <s v="i69"/>
  </r>
  <r>
    <d v="2025-01-27T00:00:00"/>
    <s v="Local Transport"/>
    <x v="0"/>
    <x v="0"/>
    <n v="7000"/>
    <n v="1.8572565667285752"/>
    <n v="3769"/>
    <s v="i69"/>
  </r>
  <r>
    <d v="2025-01-27T00:00:00"/>
    <s v="Local Transport"/>
    <x v="0"/>
    <x v="0"/>
    <n v="10000"/>
    <n v="2.6532236667551072"/>
    <n v="3769"/>
    <s v="i69"/>
  </r>
  <r>
    <d v="2025-01-27T00:00:00"/>
    <s v="Local Transport"/>
    <x v="0"/>
    <x v="0"/>
    <n v="14000"/>
    <n v="3.7145131334571504"/>
    <n v="3769"/>
    <s v="i69"/>
  </r>
  <r>
    <d v="2025-01-27T00:00:00"/>
    <s v="Trust building"/>
    <x v="2"/>
    <x v="0"/>
    <n v="24000"/>
    <n v="6.3677368002122581"/>
    <n v="3769"/>
    <s v="i69"/>
  </r>
  <r>
    <d v="2025-01-27T00:00:00"/>
    <s v="Trust building"/>
    <x v="2"/>
    <x v="0"/>
    <n v="12000"/>
    <n v="3.183868400106129"/>
    <n v="3769"/>
    <s v="i69"/>
  </r>
  <r>
    <d v="2025-01-27T00:00:00"/>
    <s v="Trust building"/>
    <x v="2"/>
    <x v="0"/>
    <n v="21000"/>
    <n v="5.571769700185726"/>
    <n v="3769"/>
    <s v="i69"/>
  </r>
  <r>
    <d v="2025-01-27T00:00:00"/>
    <s v="Local Transport"/>
    <x v="0"/>
    <x v="3"/>
    <n v="9000"/>
    <n v="2.3879013000795966"/>
    <n v="3769"/>
    <s v="Raff"/>
  </r>
  <r>
    <d v="2025-01-27T00:00:00"/>
    <s v="Local Transport"/>
    <x v="0"/>
    <x v="3"/>
    <n v="10000"/>
    <n v="2.6532236667551072"/>
    <n v="3769"/>
    <s v="Raff"/>
  </r>
  <r>
    <d v="2025-01-27T00:00:00"/>
    <s v="Local Transport"/>
    <x v="0"/>
    <x v="4"/>
    <n v="15000"/>
    <n v="3.9798355001326611"/>
    <n v="3769"/>
    <s v="Babra"/>
  </r>
  <r>
    <d v="2025-01-27T00:00:00"/>
    <s v="Local Transport"/>
    <x v="0"/>
    <x v="4"/>
    <n v="17000"/>
    <n v="4.5104802334836824"/>
    <n v="3769"/>
    <s v="Babra"/>
  </r>
  <r>
    <d v="2025-01-27T00:00:00"/>
    <s v="Airtime for Lydia"/>
    <x v="5"/>
    <x v="2"/>
    <n v="50000"/>
    <n v="13.266118333775538"/>
    <n v="3769"/>
    <s v="Lydia"/>
  </r>
  <r>
    <d v="2025-01-27T00:00:00"/>
    <s v="Airtime for Mary"/>
    <x v="5"/>
    <x v="2"/>
    <n v="30000"/>
    <n v="7.9596710002653221"/>
    <n v="3769"/>
    <s v="Mary"/>
  </r>
  <r>
    <d v="2025-01-27T00:00:00"/>
    <s v="Airtime to Raff"/>
    <x v="5"/>
    <x v="3"/>
    <n v="20000"/>
    <n v="5.3064473335102145"/>
    <n v="3769"/>
    <s v="Raff"/>
  </r>
  <r>
    <d v="2025-01-27T00:00:00"/>
    <s v="Airtime for i04"/>
    <x v="5"/>
    <x v="0"/>
    <n v="25000"/>
    <n v="6.6330591668877688"/>
    <n v="3769"/>
    <s v="i04"/>
  </r>
  <r>
    <d v="2025-01-27T00:00:00"/>
    <s v="Airtime for i69"/>
    <x v="5"/>
    <x v="0"/>
    <n v="40000"/>
    <n v="10.612894667020429"/>
    <n v="3769"/>
    <s v="i69"/>
  </r>
  <r>
    <d v="2025-01-27T00:00:00"/>
    <s v="Airtime for Babra"/>
    <x v="5"/>
    <x v="4"/>
    <n v="20000"/>
    <n v="5.3064473335102145"/>
    <n v="3769"/>
    <s v="Babra"/>
  </r>
  <r>
    <d v="2025-01-27T00:00:00"/>
    <s v="Local Transport"/>
    <x v="0"/>
    <x v="0"/>
    <n v="20000"/>
    <n v="5.3064473335102145"/>
    <n v="3769"/>
    <s v="i04"/>
  </r>
  <r>
    <d v="2025-01-27T00:00:00"/>
    <s v="Local Transport"/>
    <x v="0"/>
    <x v="0"/>
    <n v="12000"/>
    <n v="3.183868400106129"/>
    <n v="3769"/>
    <s v="i04"/>
  </r>
  <r>
    <d v="2025-01-27T00:00:00"/>
    <s v="Local Transport"/>
    <x v="0"/>
    <x v="0"/>
    <n v="11000"/>
    <n v="2.9185460334306184"/>
    <n v="3769"/>
    <s v="i04"/>
  </r>
  <r>
    <d v="2025-01-27T00:00:00"/>
    <s v="Local Transport"/>
    <x v="0"/>
    <x v="0"/>
    <n v="15000"/>
    <n v="3.9798355001326611"/>
    <n v="3769"/>
    <s v="i04"/>
  </r>
  <r>
    <d v="2025-01-27T00:00:00"/>
    <s v="Trust building"/>
    <x v="2"/>
    <x v="0"/>
    <n v="20000"/>
    <n v="5.3064473335102145"/>
    <n v="3769"/>
    <s v="i04"/>
  </r>
  <r>
    <d v="2025-01-27T00:00:00"/>
    <s v="Mary's Jan salary cq'417"/>
    <x v="9"/>
    <x v="2"/>
    <n v="1500000"/>
    <n v="397.9835500132661"/>
    <n v="3769"/>
    <s v="Bank Opp"/>
  </r>
  <r>
    <d v="2025-01-27T00:00:00"/>
    <s v="Bank charges chq;417"/>
    <x v="8"/>
    <x v="1"/>
    <n v="3000"/>
    <n v="0.79596710002653226"/>
    <n v="3769"/>
    <s v="Bank Opp"/>
  </r>
  <r>
    <d v="2025-01-28T00:00:00"/>
    <s v="Intercity transport(Kampala/Nebbi)"/>
    <x v="0"/>
    <x v="0"/>
    <n v="50000"/>
    <n v="13.266118333775538"/>
    <n v="3769"/>
    <s v="i04"/>
  </r>
  <r>
    <d v="2025-01-28T00:00:00"/>
    <s v="Breakfast"/>
    <x v="1"/>
    <x v="0"/>
    <n v="5000"/>
    <n v="1.3266118333775536"/>
    <n v="3769"/>
    <s v="i04"/>
  </r>
  <r>
    <d v="2025-01-28T00:00:00"/>
    <s v="Lunch"/>
    <x v="1"/>
    <x v="0"/>
    <n v="15000"/>
    <n v="3.9798355001326611"/>
    <n v="3769"/>
    <s v="i04"/>
  </r>
  <r>
    <d v="2025-01-28T00:00:00"/>
    <s v="Supper"/>
    <x v="1"/>
    <x v="0"/>
    <n v="21000"/>
    <n v="5.571769700185726"/>
    <n v="3769"/>
    <s v="i04"/>
  </r>
  <r>
    <d v="2025-01-28T00:00:00"/>
    <s v="Accomodation"/>
    <x v="1"/>
    <x v="0"/>
    <n v="60000"/>
    <n v="15.919342000530644"/>
    <n v="3769"/>
    <s v="i04"/>
  </r>
  <r>
    <d v="2025-01-28T00:00:00"/>
    <s v="Local Transport"/>
    <x v="0"/>
    <x v="0"/>
    <n v="5000"/>
    <n v="1.3266118333775536"/>
    <n v="3769"/>
    <s v="i04"/>
  </r>
  <r>
    <d v="2025-01-28T00:00:00"/>
    <s v="Local Transport"/>
    <x v="0"/>
    <x v="0"/>
    <n v="5000"/>
    <n v="1.3266118333775536"/>
    <n v="3769"/>
    <s v="i04"/>
  </r>
  <r>
    <d v="2025-01-28T00:00:00"/>
    <s v="Local Transport"/>
    <x v="0"/>
    <x v="0"/>
    <n v="15000"/>
    <n v="3.9798355001326611"/>
    <n v="3769"/>
    <s v="i04"/>
  </r>
  <r>
    <d v="2025-01-28T00:00:00"/>
    <s v="Trust building"/>
    <x v="2"/>
    <x v="0"/>
    <n v="4000"/>
    <n v="1.0612894667020429"/>
    <n v="3769"/>
    <s v="i04"/>
  </r>
  <r>
    <d v="2025-01-28T00:00:00"/>
    <s v="Trust building"/>
    <x v="2"/>
    <x v="0"/>
    <n v="16000"/>
    <n v="4.2451578668081718"/>
    <n v="3769"/>
    <s v="i04"/>
  </r>
  <r>
    <d v="2025-01-28T00:00:00"/>
    <s v="Slashing cpd  and trimming  flowers"/>
    <x v="10"/>
    <x v="1"/>
    <n v="90000"/>
    <n v="23.879013000795968"/>
    <n v="3769"/>
    <s v="Mary"/>
  </r>
  <r>
    <d v="2025-01-28T00:00:00"/>
    <s v="Purchase computer Hp Elite(Investigations)"/>
    <x v="11"/>
    <x v="0"/>
    <n v="1550000"/>
    <n v="411.24966834704168"/>
    <n v="3769"/>
    <s v="Lydia"/>
  </r>
  <r>
    <d v="2025-01-28T00:00:00"/>
    <s v="Local Transport"/>
    <x v="0"/>
    <x v="4"/>
    <n v="15000"/>
    <n v="3.9798355001326611"/>
    <n v="3769"/>
    <s v="Babra"/>
  </r>
  <r>
    <d v="2025-01-28T00:00:00"/>
    <s v="Local Transport"/>
    <x v="0"/>
    <x v="4"/>
    <n v="17000"/>
    <n v="4.5104802334836824"/>
    <n v="3769"/>
    <s v="Babra"/>
  </r>
  <r>
    <d v="2025-01-28T00:00:00"/>
    <s v="Local Transport"/>
    <x v="0"/>
    <x v="3"/>
    <n v="8000"/>
    <n v="2.1225789334040859"/>
    <n v="3769"/>
    <s v="Raff"/>
  </r>
  <r>
    <d v="2025-01-28T00:00:00"/>
    <s v="Local Transport"/>
    <x v="0"/>
    <x v="3"/>
    <n v="8000"/>
    <n v="2.1225789334040859"/>
    <n v="3769"/>
    <s v="Raff"/>
  </r>
  <r>
    <d v="2025-01-28T00:00:00"/>
    <s v="Lydia's home Internet subscription Jan"/>
    <x v="4"/>
    <x v="1"/>
    <n v="75000"/>
    <n v="19.899177500663306"/>
    <n v="3769"/>
    <s v="Lydia"/>
  </r>
  <r>
    <d v="2025-01-28T00:00:00"/>
    <s v="Local Transport"/>
    <x v="0"/>
    <x v="0"/>
    <n v="18000"/>
    <n v="4.7758026001591931"/>
    <n v="3769"/>
    <s v="i69"/>
  </r>
  <r>
    <d v="2025-01-28T00:00:00"/>
    <s v="Local Transport"/>
    <x v="0"/>
    <x v="0"/>
    <n v="55000"/>
    <n v="14.592730167153091"/>
    <n v="3769"/>
    <s v="i69"/>
  </r>
  <r>
    <d v="2025-01-28T00:00:00"/>
    <s v="Local Transport"/>
    <x v="0"/>
    <x v="0"/>
    <n v="10000"/>
    <n v="2.6532236667551072"/>
    <n v="3769"/>
    <s v="i69"/>
  </r>
  <r>
    <d v="2025-01-28T00:00:00"/>
    <s v="Accomodation"/>
    <x v="1"/>
    <x v="0"/>
    <n v="100000"/>
    <n v="26.532236667551075"/>
    <n v="3769"/>
    <s v="i69"/>
  </r>
  <r>
    <d v="2025-01-28T00:00:00"/>
    <s v="Breakfast"/>
    <x v="1"/>
    <x v="0"/>
    <n v="16000"/>
    <n v="4.2451578668081718"/>
    <n v="3769"/>
    <s v="i69"/>
  </r>
  <r>
    <d v="2025-01-28T00:00:00"/>
    <s v="Lunch"/>
    <x v="1"/>
    <x v="0"/>
    <n v="12000"/>
    <n v="3.183868400106129"/>
    <n v="3769"/>
    <s v="i69"/>
  </r>
  <r>
    <d v="2025-01-28T00:00:00"/>
    <s v="Supper"/>
    <x v="1"/>
    <x v="0"/>
    <n v="14000"/>
    <n v="3.7145131334571504"/>
    <n v="3769"/>
    <s v="i69"/>
  </r>
  <r>
    <d v="2025-01-28T00:00:00"/>
    <s v="Mobile money charges"/>
    <x v="3"/>
    <x v="1"/>
    <n v="1000"/>
    <n v="0.26532236667551073"/>
    <n v="3769"/>
    <s v="Mary"/>
  </r>
  <r>
    <d v="2025-01-28T00:00:00"/>
    <s v="Mobile money charges"/>
    <x v="3"/>
    <x v="1"/>
    <n v="1000"/>
    <n v="0.26532236667551073"/>
    <n v="3769"/>
    <s v="Mary"/>
  </r>
  <r>
    <d v="2025-01-29T00:00:00"/>
    <s v="Local Transport"/>
    <x v="0"/>
    <x v="2"/>
    <n v="6000"/>
    <n v="1.5919342000530645"/>
    <n v="3769"/>
    <s v="Lydia"/>
  </r>
  <r>
    <d v="2025-01-29T00:00:00"/>
    <s v="Local Transport"/>
    <x v="0"/>
    <x v="2"/>
    <n v="2000"/>
    <n v="0.53064473335102147"/>
    <n v="3769"/>
    <s v="Lydia"/>
  </r>
  <r>
    <d v="2025-01-29T00:00:00"/>
    <s v="Local Transport"/>
    <x v="0"/>
    <x v="2"/>
    <n v="3000"/>
    <n v="0.79596710002653226"/>
    <n v="3769"/>
    <s v="Lydia"/>
  </r>
  <r>
    <d v="2025-01-29T00:00:00"/>
    <s v="Local Transport"/>
    <x v="0"/>
    <x v="2"/>
    <n v="3000"/>
    <n v="0.79596710002653226"/>
    <n v="3769"/>
    <s v="Lydia"/>
  </r>
  <r>
    <d v="2025-01-29T00:00:00"/>
    <s v="Local Transport"/>
    <x v="0"/>
    <x v="2"/>
    <n v="8000"/>
    <n v="2.1225789334040859"/>
    <n v="3769"/>
    <s v="Lydia"/>
  </r>
  <r>
    <d v="2025-01-29T00:00:00"/>
    <s v="Drinking water(Lydia with Afande)"/>
    <x v="1"/>
    <x v="2"/>
    <n v="4000"/>
    <n v="1.0612894667020429"/>
    <n v="3769"/>
    <s v="Lydia"/>
  </r>
  <r>
    <d v="2025-01-29T00:00:00"/>
    <s v=" Transport(Afande)"/>
    <x v="1"/>
    <x v="2"/>
    <n v="30000"/>
    <n v="7.9596710002653221"/>
    <n v="3769"/>
    <s v="Lydia"/>
  </r>
  <r>
    <d v="2025-01-29T00:00:00"/>
    <s v="Local Transport"/>
    <x v="0"/>
    <x v="3"/>
    <n v="10000"/>
    <n v="2.6532236667551072"/>
    <n v="3769"/>
    <s v="Raff"/>
  </r>
  <r>
    <d v="2025-01-29T00:00:00"/>
    <s v="Local Transport"/>
    <x v="0"/>
    <x v="3"/>
    <n v="25000"/>
    <n v="6.6330591668877688"/>
    <n v="3769"/>
    <s v="Raff"/>
  </r>
  <r>
    <d v="2025-01-29T00:00:00"/>
    <s v="Purchase of 3 Cash books"/>
    <x v="6"/>
    <x v="1"/>
    <n v="85000"/>
    <n v="22.552401167418413"/>
    <n v="3769"/>
    <s v="Lydia"/>
  </r>
  <r>
    <d v="2025-01-29T00:00:00"/>
    <s v="Local Transport"/>
    <x v="0"/>
    <x v="0"/>
    <n v="4000"/>
    <n v="1.0612894667020429"/>
    <n v="3769"/>
    <s v="i69"/>
  </r>
  <r>
    <d v="2025-01-29T00:00:00"/>
    <s v="Local Transport"/>
    <x v="0"/>
    <x v="0"/>
    <n v="3000"/>
    <n v="0.79596710002653226"/>
    <n v="3769"/>
    <s v="i69"/>
  </r>
  <r>
    <d v="2025-01-29T00:00:00"/>
    <s v="Local Transport"/>
    <x v="0"/>
    <x v="0"/>
    <n v="10000"/>
    <n v="2.6532236667551072"/>
    <n v="3769"/>
    <s v="i69"/>
  </r>
  <r>
    <d v="2025-01-29T00:00:00"/>
    <s v="Local Transport"/>
    <x v="0"/>
    <x v="0"/>
    <n v="8000"/>
    <n v="2.1225789334040859"/>
    <n v="3769"/>
    <s v="i69"/>
  </r>
  <r>
    <d v="2025-01-29T00:00:00"/>
    <s v="Local Transport"/>
    <x v="0"/>
    <x v="0"/>
    <n v="4000"/>
    <n v="1.0612894667020429"/>
    <n v="3769"/>
    <s v="i69"/>
  </r>
  <r>
    <d v="2025-01-29T00:00:00"/>
    <s v="Intercity transport(Lamwo/Kitgum)"/>
    <x v="0"/>
    <x v="0"/>
    <n v="25000"/>
    <n v="6.6330591668877688"/>
    <n v="3769"/>
    <s v="i69"/>
  </r>
  <r>
    <d v="2025-01-29T00:00:00"/>
    <s v="Local Transport"/>
    <x v="0"/>
    <x v="0"/>
    <n v="3000"/>
    <n v="0.79596710002653226"/>
    <n v="3769"/>
    <s v="i69"/>
  </r>
  <r>
    <d v="2025-01-29T00:00:00"/>
    <s v="Local Transport"/>
    <x v="0"/>
    <x v="0"/>
    <n v="4000"/>
    <n v="1.0612894667020429"/>
    <n v="3769"/>
    <s v="i69"/>
  </r>
  <r>
    <d v="2025-01-29T00:00:00"/>
    <s v="Local Transport"/>
    <x v="0"/>
    <x v="0"/>
    <n v="6000"/>
    <n v="1.5919342000530645"/>
    <n v="3769"/>
    <s v="i69"/>
  </r>
  <r>
    <d v="2025-01-29T00:00:00"/>
    <s v="Accomodation"/>
    <x v="1"/>
    <x v="0"/>
    <n v="60000"/>
    <n v="15.919342000530644"/>
    <n v="3769"/>
    <s v="i69"/>
  </r>
  <r>
    <d v="2025-01-29T00:00:00"/>
    <s v="Breakfast"/>
    <x v="1"/>
    <x v="0"/>
    <n v="22000"/>
    <n v="5.8370920668612367"/>
    <n v="3769"/>
    <s v="i69"/>
  </r>
  <r>
    <d v="2025-01-29T00:00:00"/>
    <s v="Lunch"/>
    <x v="1"/>
    <x v="0"/>
    <n v="22000"/>
    <n v="5.8370920668612367"/>
    <n v="3769"/>
    <s v="i69"/>
  </r>
  <r>
    <d v="2025-01-29T00:00:00"/>
    <s v="Supper"/>
    <x v="1"/>
    <x v="0"/>
    <n v="6000"/>
    <n v="1.5919342000530645"/>
    <n v="3769"/>
    <s v="i69"/>
  </r>
  <r>
    <d v="2025-01-29T00:00:00"/>
    <s v="Trust building"/>
    <x v="2"/>
    <x v="0"/>
    <n v="10000"/>
    <n v="2.6532236667551072"/>
    <n v="3769"/>
    <s v="i69"/>
  </r>
  <r>
    <d v="2025-01-29T00:00:00"/>
    <s v="Trust building"/>
    <x v="2"/>
    <x v="0"/>
    <n v="10000"/>
    <n v="2.6532236667551072"/>
    <n v="3769"/>
    <s v="i69"/>
  </r>
  <r>
    <d v="2025-01-29T00:00:00"/>
    <s v="Local Transport"/>
    <x v="0"/>
    <x v="0"/>
    <n v="5000"/>
    <n v="1.3266118333775536"/>
    <n v="3769"/>
    <s v="i04"/>
  </r>
  <r>
    <d v="2025-01-29T00:00:00"/>
    <s v="Intercity transport(Nebbi/Paidah)"/>
    <x v="0"/>
    <x v="0"/>
    <n v="20000"/>
    <n v="5.3064473335102145"/>
    <n v="3769"/>
    <s v="i04"/>
  </r>
  <r>
    <d v="2025-01-29T00:00:00"/>
    <s v="Local Transport"/>
    <x v="0"/>
    <x v="0"/>
    <n v="5000"/>
    <n v="1.3266118333775536"/>
    <n v="3769"/>
    <s v="i04"/>
  </r>
  <r>
    <d v="2025-01-29T00:00:00"/>
    <s v="Local Transport"/>
    <x v="0"/>
    <x v="0"/>
    <n v="5000"/>
    <n v="1.3266118333775536"/>
    <n v="3769"/>
    <s v="i04"/>
  </r>
  <r>
    <d v="2025-01-29T00:00:00"/>
    <s v="Local Transport"/>
    <x v="0"/>
    <x v="0"/>
    <n v="9000"/>
    <n v="2.3879013000795966"/>
    <n v="3769"/>
    <s v="i04"/>
  </r>
  <r>
    <d v="2025-01-29T00:00:00"/>
    <s v="Local Transport"/>
    <x v="0"/>
    <x v="0"/>
    <n v="5000"/>
    <n v="1.3266118333775536"/>
    <n v="3769"/>
    <s v="i04"/>
  </r>
  <r>
    <d v="2025-01-29T00:00:00"/>
    <s v="Trust building"/>
    <x v="2"/>
    <x v="0"/>
    <n v="10000"/>
    <n v="2.6532236667551072"/>
    <n v="3769"/>
    <s v="i04"/>
  </r>
  <r>
    <d v="2025-01-29T00:00:00"/>
    <s v="Trust building"/>
    <x v="2"/>
    <x v="0"/>
    <n v="5000"/>
    <n v="1.3266118333775536"/>
    <n v="3769"/>
    <s v="i04"/>
  </r>
  <r>
    <d v="2025-01-29T00:00:00"/>
    <s v="Trust building"/>
    <x v="2"/>
    <x v="0"/>
    <n v="5000"/>
    <n v="1.3266118333775536"/>
    <n v="3769"/>
    <s v="i04"/>
  </r>
  <r>
    <d v="2025-01-29T00:00:00"/>
    <s v="Breakfast"/>
    <x v="1"/>
    <x v="0"/>
    <n v="10000"/>
    <n v="2.6532236667551072"/>
    <n v="3769"/>
    <s v="i04"/>
  </r>
  <r>
    <d v="2025-01-29T00:00:00"/>
    <s v="Lunch"/>
    <x v="1"/>
    <x v="0"/>
    <n v="21000"/>
    <n v="5.571769700185726"/>
    <n v="3769"/>
    <s v="i04"/>
  </r>
  <r>
    <d v="2025-01-29T00:00:00"/>
    <s v="Supper"/>
    <x v="1"/>
    <x v="0"/>
    <n v="19000"/>
    <n v="5.0411249668347038"/>
    <n v="3769"/>
    <s v="i04"/>
  </r>
  <r>
    <d v="2025-01-29T00:00:00"/>
    <s v="Accomodation"/>
    <x v="1"/>
    <x v="0"/>
    <n v="60000"/>
    <n v="15.919342000530644"/>
    <n v="3769"/>
    <s v="i04"/>
  </r>
  <r>
    <d v="2025-01-30T00:00:00"/>
    <s v="Local Transport"/>
    <x v="0"/>
    <x v="0"/>
    <n v="4000"/>
    <n v="1.0612894667020429"/>
    <n v="3769"/>
    <s v="i69"/>
  </r>
  <r>
    <d v="2025-01-30T00:00:00"/>
    <s v="Local Transport"/>
    <x v="0"/>
    <x v="0"/>
    <n v="4000"/>
    <n v="1.0612894667020429"/>
    <n v="3769"/>
    <s v="i69"/>
  </r>
  <r>
    <d v="2025-01-30T00:00:00"/>
    <s v="Local Transport"/>
    <x v="0"/>
    <x v="0"/>
    <n v="3000"/>
    <n v="0.79596710002653226"/>
    <n v="3769"/>
    <s v="i69"/>
  </r>
  <r>
    <d v="2025-01-30T00:00:00"/>
    <s v="Intercity transport(Kitgum/Pader)"/>
    <x v="0"/>
    <x v="0"/>
    <n v="20000"/>
    <n v="5.3064473335102145"/>
    <n v="3769"/>
    <s v="i69"/>
  </r>
  <r>
    <d v="2025-01-30T00:00:00"/>
    <s v="Local Transport"/>
    <x v="0"/>
    <x v="0"/>
    <n v="4000"/>
    <n v="1.0612894667020429"/>
    <n v="3769"/>
    <s v="i69"/>
  </r>
  <r>
    <d v="2025-01-30T00:00:00"/>
    <s v="Accomodation"/>
    <x v="1"/>
    <x v="0"/>
    <n v="50000"/>
    <n v="13.266118333775538"/>
    <n v="3769"/>
    <s v="i69"/>
  </r>
  <r>
    <d v="2025-01-30T00:00:00"/>
    <s v="Breakfast"/>
    <x v="1"/>
    <x v="0"/>
    <n v="17000"/>
    <n v="4.5104802334836824"/>
    <n v="3769"/>
    <s v="i69"/>
  </r>
  <r>
    <d v="2025-01-30T00:00:00"/>
    <s v="Lunch"/>
    <x v="1"/>
    <x v="0"/>
    <n v="18000"/>
    <n v="4.7758026001591931"/>
    <n v="3769"/>
    <s v="i69"/>
  </r>
  <r>
    <d v="2025-01-30T00:00:00"/>
    <s v="Supper"/>
    <x v="1"/>
    <x v="0"/>
    <n v="6500"/>
    <n v="1.7245953833908199"/>
    <n v="3769"/>
    <s v="i69"/>
  </r>
  <r>
    <d v="2025-01-30T00:00:00"/>
    <s v="Trust building"/>
    <x v="2"/>
    <x v="0"/>
    <n v="10000"/>
    <n v="2.6532236667551072"/>
    <n v="3769"/>
    <s v="i69"/>
  </r>
  <r>
    <d v="2025-01-30T00:00:00"/>
    <s v="Local Transport"/>
    <x v="0"/>
    <x v="3"/>
    <n v="8000"/>
    <n v="2.1225789334040859"/>
    <n v="3769"/>
    <s v="Raff"/>
  </r>
  <r>
    <d v="2025-01-30T00:00:00"/>
    <s v="Local Transport"/>
    <x v="0"/>
    <x v="3"/>
    <n v="7000"/>
    <n v="1.8572565667285752"/>
    <n v="3769"/>
    <s v="Raff"/>
  </r>
  <r>
    <d v="2025-01-30T00:00:00"/>
    <s v="Local Transport"/>
    <x v="0"/>
    <x v="3"/>
    <n v="10000"/>
    <n v="2.6532236667551072"/>
    <n v="3769"/>
    <s v="Raff"/>
  </r>
  <r>
    <d v="2025-01-30T00:00:00"/>
    <s v="Intercity transport(Paidah/Zombo)"/>
    <x v="0"/>
    <x v="0"/>
    <n v="25000"/>
    <n v="6.6330591668877688"/>
    <n v="3769"/>
    <s v="i04"/>
  </r>
  <r>
    <d v="2025-01-30T00:00:00"/>
    <s v="Local Transport"/>
    <x v="0"/>
    <x v="0"/>
    <n v="5000"/>
    <n v="1.3266118333775536"/>
    <n v="3769"/>
    <s v="i04"/>
  </r>
  <r>
    <d v="2025-01-30T00:00:00"/>
    <s v="Local Transport"/>
    <x v="0"/>
    <x v="0"/>
    <n v="10000"/>
    <n v="2.6532236667551072"/>
    <n v="3769"/>
    <s v="i04"/>
  </r>
  <r>
    <d v="2025-01-30T00:00:00"/>
    <s v="Local Transport"/>
    <x v="0"/>
    <x v="0"/>
    <n v="5000"/>
    <n v="1.3266118333775536"/>
    <n v="3769"/>
    <s v="i04"/>
  </r>
  <r>
    <d v="2025-01-30T00:00:00"/>
    <s v="Local Transport"/>
    <x v="0"/>
    <x v="0"/>
    <n v="5000"/>
    <n v="1.3266118333775536"/>
    <n v="3769"/>
    <s v="i04"/>
  </r>
  <r>
    <d v="2025-01-30T00:00:00"/>
    <s v="Breakfast"/>
    <x v="1"/>
    <x v="0"/>
    <n v="8000"/>
    <n v="2.1225789334040859"/>
    <n v="3769"/>
    <s v="i04"/>
  </r>
  <r>
    <d v="2025-01-30T00:00:00"/>
    <s v="Lunch"/>
    <x v="1"/>
    <x v="0"/>
    <n v="20000"/>
    <n v="5.3064473335102145"/>
    <n v="3769"/>
    <s v="i04"/>
  </r>
  <r>
    <d v="2025-01-30T00:00:00"/>
    <s v="Supper"/>
    <x v="1"/>
    <x v="0"/>
    <n v="20000"/>
    <n v="5.3064473335102145"/>
    <n v="3769"/>
    <s v="i04"/>
  </r>
  <r>
    <d v="2025-01-30T00:00:00"/>
    <s v="Accomodation"/>
    <x v="1"/>
    <x v="0"/>
    <n v="60000"/>
    <n v="15.919342000530644"/>
    <n v="3769"/>
    <s v="i04"/>
  </r>
  <r>
    <d v="2025-01-30T00:00:00"/>
    <s v="Trust building"/>
    <x v="2"/>
    <x v="0"/>
    <n v="5000"/>
    <n v="1.3266118333775536"/>
    <n v="3769"/>
    <s v="i04"/>
  </r>
  <r>
    <d v="2025-01-30T00:00:00"/>
    <s v="Trust building"/>
    <x v="2"/>
    <x v="0"/>
    <n v="10000"/>
    <n v="2.6532236667551072"/>
    <n v="3769"/>
    <s v="i04"/>
  </r>
  <r>
    <d v="2025-01-30T00:00:00"/>
    <s v="Trust building"/>
    <x v="2"/>
    <x v="0"/>
    <n v="5000"/>
    <n v="1.3266118333775536"/>
    <n v="3769"/>
    <s v="i04"/>
  </r>
  <r>
    <d v="2025-01-30T00:00:00"/>
    <s v="Local Transport"/>
    <x v="0"/>
    <x v="3"/>
    <n v="25000"/>
    <n v="6.6330591668877688"/>
    <n v="3769"/>
    <s v="Raff"/>
  </r>
  <r>
    <d v="2025-01-30T00:00:00"/>
    <s v="Kitchen rolls/towels"/>
    <x v="6"/>
    <x v="1"/>
    <n v="36000"/>
    <n v="9.5516052003183862"/>
    <n v="3769"/>
    <s v="Lydia"/>
  </r>
  <r>
    <d v="2025-01-30T00:00:00"/>
    <s v="6 kgs of Sugar"/>
    <x v="6"/>
    <x v="1"/>
    <n v="36000"/>
    <n v="9.5516052003183862"/>
    <n v="3769"/>
    <s v="Lydia"/>
  </r>
  <r>
    <d v="2025-01-30T00:00:00"/>
    <s v="Local Transport"/>
    <x v="0"/>
    <x v="2"/>
    <n v="10000"/>
    <n v="2.6532236667551072"/>
    <n v="3769"/>
    <s v="Lydia"/>
  </r>
  <r>
    <d v="2025-01-30T00:00:00"/>
    <s v="Jan security charges chq:419"/>
    <x v="10"/>
    <x v="1"/>
    <n v="1888000"/>
    <n v="500.92862828336428"/>
    <n v="3769"/>
    <s v="Bank Opp"/>
  </r>
  <r>
    <d v="2025-01-30T00:00:00"/>
    <s v="Charges chque;  421"/>
    <x v="8"/>
    <x v="1"/>
    <n v="3000"/>
    <n v="0.79596710002653226"/>
    <n v="3769"/>
    <s v="Bank Opp"/>
  </r>
  <r>
    <d v="2025-01-30T00:00:00"/>
    <s v="Charges chque;  419"/>
    <x v="8"/>
    <x v="1"/>
    <n v="3000"/>
    <n v="0.79596710002653226"/>
    <n v="3769"/>
    <s v="Bank Opp"/>
  </r>
  <r>
    <d v="2025-01-30T00:00:00"/>
    <s v="Local Transport"/>
    <x v="0"/>
    <x v="2"/>
    <n v="10000"/>
    <n v="2.6532236667551072"/>
    <n v="3769"/>
    <s v="Lydia"/>
  </r>
  <r>
    <d v="2025-01-31T00:00:00"/>
    <s v="Peninahs's January salary"/>
    <x v="10"/>
    <x v="1"/>
    <n v="300000"/>
    <n v="79.596710002653225"/>
    <n v="3769"/>
    <s v="Mary"/>
  </r>
  <r>
    <d v="2025-01-31T00:00:00"/>
    <s v="Local Transport"/>
    <x v="0"/>
    <x v="4"/>
    <n v="13000"/>
    <n v="3.4491907667816397"/>
    <n v="3769"/>
    <s v="Phillip"/>
  </r>
  <r>
    <d v="2025-01-31T00:00:00"/>
    <s v="Local Transport"/>
    <x v="0"/>
    <x v="4"/>
    <n v="10000"/>
    <n v="2.6532236667551072"/>
    <n v="3769"/>
    <s v="Phillip"/>
  </r>
  <r>
    <d v="2025-01-31T00:00:00"/>
    <s v="Local Transport"/>
    <x v="0"/>
    <x v="2"/>
    <n v="2000"/>
    <n v="0.53064473335102147"/>
    <n v="3769"/>
    <s v="Lydia"/>
  </r>
  <r>
    <d v="2025-01-31T00:00:00"/>
    <s v="Local Transport"/>
    <x v="0"/>
    <x v="2"/>
    <n v="2000"/>
    <n v="0.53064473335102147"/>
    <n v="3769"/>
    <s v="Lydia"/>
  </r>
  <r>
    <d v="2025-01-31T00:00:00"/>
    <s v="Local Transport"/>
    <x v="0"/>
    <x v="0"/>
    <n v="4000"/>
    <n v="1.0612894667020429"/>
    <n v="3769"/>
    <s v="i69"/>
  </r>
  <r>
    <d v="2025-01-31T00:00:00"/>
    <s v="Local Transport"/>
    <x v="0"/>
    <x v="0"/>
    <n v="8000"/>
    <n v="2.1225789334040859"/>
    <n v="3769"/>
    <s v="i69"/>
  </r>
  <r>
    <d v="2025-01-31T00:00:00"/>
    <s v="Local Transport"/>
    <x v="0"/>
    <x v="0"/>
    <n v="8000"/>
    <n v="2.1225789334040859"/>
    <n v="3769"/>
    <s v="i69"/>
  </r>
  <r>
    <d v="2025-01-31T00:00:00"/>
    <s v="Intercity transport(Pader/Kitgum)"/>
    <x v="0"/>
    <x v="0"/>
    <n v="50000"/>
    <n v="13.266118333775538"/>
    <n v="3769"/>
    <s v="i69"/>
  </r>
  <r>
    <d v="2025-01-31T00:00:00"/>
    <s v="Local Transport"/>
    <x v="0"/>
    <x v="0"/>
    <n v="10000"/>
    <n v="2.6532236667551072"/>
    <n v="3769"/>
    <s v="i69"/>
  </r>
  <r>
    <d v="2025-01-31T00:00:00"/>
    <s v="Local Transport"/>
    <x v="0"/>
    <x v="0"/>
    <n v="13000"/>
    <n v="3.4491907667816397"/>
    <n v="3769"/>
    <s v="i69"/>
  </r>
  <r>
    <d v="2025-01-31T00:00:00"/>
    <s v="Trust building"/>
    <x v="2"/>
    <x v="0"/>
    <n v="5000"/>
    <n v="1.3266118333775536"/>
    <n v="3769"/>
    <s v="i69"/>
  </r>
  <r>
    <d v="2025-01-31T00:00:00"/>
    <s v="Trust building"/>
    <x v="2"/>
    <x v="0"/>
    <n v="8000"/>
    <n v="2.1225789334040859"/>
    <n v="3769"/>
    <s v="i69"/>
  </r>
  <r>
    <d v="2025-01-31T00:00:00"/>
    <s v="Breakfast"/>
    <x v="1"/>
    <x v="0"/>
    <n v="12000"/>
    <n v="3.183868400106129"/>
    <n v="3769"/>
    <s v="i69"/>
  </r>
  <r>
    <d v="2025-01-31T00:00:00"/>
    <s v="Lunch"/>
    <x v="1"/>
    <x v="0"/>
    <n v="18000"/>
    <n v="4.7758026001591931"/>
    <n v="3769"/>
    <s v="i69"/>
  </r>
  <r>
    <d v="2025-01-31T00:00:00"/>
    <s v="Supper"/>
    <x v="1"/>
    <x v="0"/>
    <n v="10000"/>
    <n v="2.6532236667551072"/>
    <n v="3769"/>
    <s v="i69"/>
  </r>
  <r>
    <d v="2025-01-31T00:00:00"/>
    <s v="Mobile money charges"/>
    <x v="3"/>
    <x v="1"/>
    <n v="8750"/>
    <n v="2.3215707084107189"/>
    <n v="3769"/>
    <s v="i69"/>
  </r>
  <r>
    <d v="2025-01-31T00:00:00"/>
    <s v="Local Transport"/>
    <x v="0"/>
    <x v="0"/>
    <n v="15000"/>
    <n v="3.9798355001326611"/>
    <n v="3769"/>
    <s v="i04"/>
  </r>
  <r>
    <d v="2025-01-31T00:00:00"/>
    <s v="Local Transport"/>
    <x v="0"/>
    <x v="0"/>
    <n v="60000"/>
    <n v="15.919342000530644"/>
    <n v="3769"/>
    <s v="i04"/>
  </r>
  <r>
    <d v="2025-01-31T00:00:00"/>
    <s v="Local Transport"/>
    <x v="0"/>
    <x v="0"/>
    <n v="20000"/>
    <n v="5.3064473335102145"/>
    <n v="3769"/>
    <s v="i04"/>
  </r>
  <r>
    <d v="2025-01-31T00:00:00"/>
    <s v="Breakfast"/>
    <x v="1"/>
    <x v="0"/>
    <n v="10000"/>
    <n v="2.6532236667551072"/>
    <n v="3769"/>
    <s v="i04"/>
  </r>
  <r>
    <d v="2025-01-31T00:00:00"/>
    <s v="Lunch"/>
    <x v="1"/>
    <x v="0"/>
    <n v="20000"/>
    <n v="5.3064473335102145"/>
    <n v="3769"/>
    <s v="i04"/>
  </r>
  <r>
    <d v="2025-01-31T00:00:00"/>
    <s v="Supper"/>
    <x v="1"/>
    <x v="0"/>
    <n v="20000"/>
    <n v="5.3064473335102145"/>
    <n v="3769"/>
    <s v="i04"/>
  </r>
  <r>
    <d v="2025-01-31T00:00:00"/>
    <s v="Trust building"/>
    <x v="2"/>
    <x v="0"/>
    <n v="10000"/>
    <n v="2.6532236667551072"/>
    <n v="3769"/>
    <s v="i04"/>
  </r>
  <r>
    <d v="2025-01-31T00:00:00"/>
    <s v="Local Transport"/>
    <x v="0"/>
    <x v="0"/>
    <n v="10000"/>
    <n v="2.6532236667551072"/>
    <n v="3769"/>
    <s v="i04"/>
  </r>
  <r>
    <d v="2025-01-31T00:00:00"/>
    <s v="Mobile money charges"/>
    <x v="3"/>
    <x v="1"/>
    <n v="8825"/>
    <n v="2.3414698859113825"/>
    <n v="3769"/>
    <s v="i0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0">
  <r>
    <d v="2025-01-01T00:00:00"/>
    <s v="balance at the beginning of the month"/>
    <m/>
    <m/>
    <m/>
    <n v="9120826"/>
    <x v="0"/>
  </r>
  <r>
    <d v="2025-02-01T00:00:00"/>
    <s v="Mission budget for 1 day"/>
    <s v="Investigation"/>
    <n v="501000"/>
    <m/>
    <n v="8619826"/>
    <x v="1"/>
  </r>
  <r>
    <d v="2025-02-01T00:00:00"/>
    <s v="Mission budget for 1 day"/>
    <s v="Investigation"/>
    <n v="429000"/>
    <m/>
    <n v="8190826"/>
    <x v="2"/>
  </r>
  <r>
    <d v="2025-03-01T00:00:00"/>
    <s v="Reimbursement to the project"/>
    <s v="Investigation"/>
    <m/>
    <n v="160000"/>
    <n v="8350826"/>
    <x v="1"/>
  </r>
  <r>
    <d v="2025-09-01T00:00:00"/>
    <s v="Mission budget for 1 day"/>
    <s v="Management"/>
    <n v="320000"/>
    <m/>
    <n v="8030826"/>
    <x v="3"/>
  </r>
  <r>
    <d v="2025-09-01T00:00:00"/>
    <s v="Mission budget for 1 day"/>
    <s v="Legal"/>
    <n v="73000"/>
    <m/>
    <n v="7957826"/>
    <x v="4"/>
  </r>
  <r>
    <d v="2025-09-01T00:00:00"/>
    <s v="Mission budget for 1 day"/>
    <s v="Investigation"/>
    <n v="33000"/>
    <m/>
    <n v="7924826"/>
    <x v="5"/>
  </r>
  <r>
    <d v="2025-09-01T00:00:00"/>
    <s v="Mission budget for 1 day"/>
    <s v="Investigation"/>
    <n v="38000"/>
    <m/>
    <n v="7886826"/>
    <x v="2"/>
  </r>
  <r>
    <d v="2025-09-01T00:00:00"/>
    <s v="Mission budget for 1 day"/>
    <s v="Investigation"/>
    <n v="36000"/>
    <m/>
    <n v="7850826"/>
    <x v="1"/>
  </r>
  <r>
    <d v="2025-09-01T00:00:00"/>
    <s v="Mission budget for 1 day"/>
    <s v="Investigation"/>
    <n v="50000"/>
    <m/>
    <n v="7800826"/>
    <x v="6"/>
  </r>
  <r>
    <d v="2025-09-01T00:00:00"/>
    <s v="Mission budget for 1 day"/>
    <s v="Management"/>
    <n v="20000"/>
    <m/>
    <n v="7780826"/>
    <x v="7"/>
  </r>
  <r>
    <d v="2025-10-01T00:00:00"/>
    <s v="Mission budget for 1 day"/>
    <s v="Investigation"/>
    <n v="99000"/>
    <m/>
    <n v="7681826"/>
    <x v="6"/>
  </r>
  <r>
    <d v="2025-10-01T00:00:00"/>
    <s v="Mission budget for 1 day"/>
    <s v="Investigation"/>
    <n v="94000"/>
    <m/>
    <n v="7587826"/>
    <x v="2"/>
  </r>
  <r>
    <d v="2025-10-01T00:00:00"/>
    <s v="Mission budget for 1 day"/>
    <s v="Legal"/>
    <n v="60000"/>
    <m/>
    <n v="7527826"/>
    <x v="4"/>
  </r>
  <r>
    <d v="2025-10-01T00:00:00"/>
    <s v="Mission budget for 1 day"/>
    <s v="Investigation"/>
    <n v="88000"/>
    <m/>
    <n v="7439826"/>
    <x v="1"/>
  </r>
  <r>
    <d v="2025-10-01T00:00:00"/>
    <s v="Mission budget for 1 day"/>
    <s v="Management"/>
    <n v="6000"/>
    <m/>
    <n v="7433826"/>
    <x v="7"/>
  </r>
  <r>
    <d v="2025-10-01T00:00:00"/>
    <s v="Mission budget for 1 day"/>
    <s v="Management"/>
    <n v="20000"/>
    <m/>
    <n v="7413826"/>
    <x v="7"/>
  </r>
  <r>
    <d v="2025-10-01T00:00:00"/>
    <s v="Mission budget for 1 day"/>
    <s v="Management"/>
    <n v="60000"/>
    <m/>
    <n v="7353826"/>
    <x v="7"/>
  </r>
  <r>
    <d v="2025-10-01T00:00:00"/>
    <s v="Mission budget for 1 day"/>
    <s v="Management"/>
    <n v="6000"/>
    <m/>
    <n v="7347826"/>
    <x v="3"/>
  </r>
  <r>
    <d v="2025-10-01T00:00:00"/>
    <s v="Mission budget for 1 day"/>
    <s v="Management"/>
    <n v="360000"/>
    <m/>
    <n v="6987826"/>
    <x v="8"/>
  </r>
  <r>
    <d v="2025-10-01T00:00:00"/>
    <s v="Mission budget for 1 day"/>
    <s v="Management"/>
    <n v="36000"/>
    <m/>
    <n v="6951826"/>
    <x v="3"/>
  </r>
  <r>
    <d v="2025-10-01T00:00:00"/>
    <s v="Mission budget for 1 day"/>
    <s v="Management"/>
    <n v="30000"/>
    <m/>
    <n v="6921826"/>
    <x v="3"/>
  </r>
  <r>
    <d v="2025-10-01T00:00:00"/>
    <s v="Mission budget for 1 day"/>
    <s v="Management"/>
    <n v="325000"/>
    <m/>
    <n v="6596826"/>
    <x v="3"/>
  </r>
  <r>
    <d v="2025-10-01T00:00:00"/>
    <s v="Mission budget for 1 day"/>
    <s v="Management"/>
    <n v="200000"/>
    <m/>
    <n v="6396826"/>
    <x v="3"/>
  </r>
  <r>
    <d v="2025-10-01T00:00:00"/>
    <s v="Reimbursement to the project"/>
    <s v="Legal"/>
    <m/>
    <n v="2000"/>
    <n v="6398826"/>
    <x v="4"/>
  </r>
  <r>
    <d v="2025-10-01T00:00:00"/>
    <s v="Reimbursement to the project"/>
    <s v="Investigation"/>
    <m/>
    <n v="2000"/>
    <n v="6400826"/>
    <x v="2"/>
  </r>
  <r>
    <d v="2025-10-01T00:00:00"/>
    <s v="Reimbursement to the project"/>
    <s v="Investigation"/>
    <m/>
    <n v="4000"/>
    <n v="6404826"/>
    <x v="6"/>
  </r>
  <r>
    <d v="2025-10-01T00:00:00"/>
    <s v="Reimbursement to the project"/>
    <s v="Investigation"/>
    <m/>
    <n v="6000"/>
    <n v="6410826"/>
    <x v="1"/>
  </r>
  <r>
    <d v="2025-11-01T00:00:00"/>
    <s v="Mission budget for 1 day"/>
    <s v="Legal"/>
    <n v="50000"/>
    <m/>
    <n v="6360826"/>
    <x v="4"/>
  </r>
  <r>
    <d v="2025-11-01T00:00:00"/>
    <s v="Mission budget for 1 day"/>
    <s v="Investigation"/>
    <n v="144000"/>
    <m/>
    <n v="6216826"/>
    <x v="6"/>
  </r>
  <r>
    <d v="2025-11-01T00:00:00"/>
    <s v="Mission budget for 1 day"/>
    <s v="Investigation"/>
    <n v="150000"/>
    <m/>
    <n v="6066826"/>
    <x v="2"/>
  </r>
  <r>
    <d v="2025-11-01T00:00:00"/>
    <s v="Mission budget for 1 day"/>
    <s v="Investigation"/>
    <n v="66000"/>
    <m/>
    <n v="6000826"/>
    <x v="1"/>
  </r>
  <r>
    <d v="2025-11-01T00:00:00"/>
    <s v="Mission budget for 1 day"/>
    <s v="Management"/>
    <n v="20000"/>
    <m/>
    <n v="5980826"/>
    <x v="7"/>
  </r>
  <r>
    <d v="2025-11-01T00:00:00"/>
    <s v="Mission budget for 1 day"/>
    <s v="Investigation"/>
    <n v="52000"/>
    <m/>
    <n v="5928826"/>
    <x v="5"/>
  </r>
  <r>
    <d v="2025-11-01T00:00:00"/>
    <s v="Reimbursement to the project"/>
    <s v="Investigation"/>
    <m/>
    <n v="16000"/>
    <n v="5944826"/>
    <x v="6"/>
  </r>
  <r>
    <d v="2025-11-01T00:00:00"/>
    <s v="Reimbursement to the project"/>
    <s v="Investigation"/>
    <m/>
    <n v="18000"/>
    <n v="5962826"/>
    <x v="2"/>
  </r>
  <r>
    <d v="2025-11-01T00:00:00"/>
    <s v="Reimbursement to the project"/>
    <s v="Investigation"/>
    <m/>
    <n v="1000"/>
    <n v="5963826"/>
    <x v="1"/>
  </r>
  <r>
    <s v="13/1/2025"/>
    <s v="Mission budget for 1 day"/>
    <s v="Investigation"/>
    <n v="38000"/>
    <m/>
    <n v="5925826"/>
    <x v="5"/>
  </r>
  <r>
    <s v="13/1/2025"/>
    <s v="Mission budget for 1 day"/>
    <s v="Legal"/>
    <n v="70000"/>
    <m/>
    <n v="5855826"/>
    <x v="4"/>
  </r>
  <r>
    <s v="13/1/2025"/>
    <s v="Mission budget for 1 day"/>
    <s v="Investigation"/>
    <n v="98000"/>
    <m/>
    <n v="5757826"/>
    <x v="6"/>
  </r>
  <r>
    <s v="13/1/2025"/>
    <s v="Mission budget for 1 day"/>
    <s v="Investigation"/>
    <n v="87000"/>
    <m/>
    <n v="5670826"/>
    <x v="2"/>
  </r>
  <r>
    <s v="13/1/2025"/>
    <s v="Mission budget for 1 day"/>
    <s v="Investigation"/>
    <n v="85000"/>
    <m/>
    <n v="5585826"/>
    <x v="1"/>
  </r>
  <r>
    <s v="13/1/2025"/>
    <s v="Mission budget for 1 day"/>
    <s v="Media"/>
    <n v="22000"/>
    <m/>
    <n v="5563826"/>
    <x v="9"/>
  </r>
  <r>
    <s v="13/1/2025"/>
    <s v="Mission budget for 1 day"/>
    <s v="Management"/>
    <n v="20000"/>
    <m/>
    <n v="5543826"/>
    <x v="7"/>
  </r>
  <r>
    <s v="13/1/2025"/>
    <s v="Reimbursement to Raff"/>
    <s v="Legal"/>
    <n v="9000"/>
    <m/>
    <n v="5534826"/>
    <x v="4"/>
  </r>
  <r>
    <s v="13/1/2025"/>
    <s v="Reimbursement to i93"/>
    <s v="Investigation"/>
    <n v="4000"/>
    <m/>
    <n v="5530826"/>
    <x v="6"/>
  </r>
  <r>
    <s v="14/1/2025"/>
    <s v="Mission budget for 1 day"/>
    <s v="Legal"/>
    <n v="75000"/>
    <m/>
    <n v="5455826"/>
    <x v="4"/>
  </r>
  <r>
    <s v="14/1/2025"/>
    <s v="Mission budget for 1 day"/>
    <s v="Investigation"/>
    <n v="100000"/>
    <m/>
    <n v="5355826"/>
    <x v="6"/>
  </r>
  <r>
    <s v="14/1/2025"/>
    <s v="Mission budget for 1 day"/>
    <s v="Media"/>
    <n v="30000"/>
    <m/>
    <n v="5325826"/>
    <x v="9"/>
  </r>
  <r>
    <s v="14/1/2025"/>
    <s v="Mission budget for 1 day"/>
    <s v="Investigation"/>
    <n v="105000"/>
    <m/>
    <n v="5220826"/>
    <x v="2"/>
  </r>
  <r>
    <s v="14/1/2025"/>
    <s v="Mission budget for 1 day"/>
    <s v="Investigation"/>
    <n v="97000"/>
    <m/>
    <n v="5123826"/>
    <x v="1"/>
  </r>
  <r>
    <s v="14/1/2025"/>
    <s v="Reimbursement to the project"/>
    <s v="Legal"/>
    <m/>
    <n v="2000"/>
    <n v="5125826"/>
    <x v="4"/>
  </r>
  <r>
    <s v="14/1/2025"/>
    <s v="Reimbursement to the project"/>
    <s v="Investigation"/>
    <m/>
    <n v="2000"/>
    <n v="5127826"/>
    <x v="6"/>
  </r>
  <r>
    <s v="14/1/2025"/>
    <s v="Reimbursement to i04"/>
    <s v="Investigation"/>
    <n v="24000"/>
    <m/>
    <n v="5103826"/>
    <x v="2"/>
  </r>
  <r>
    <s v="14/1/2025"/>
    <s v="Reimbursement to the project"/>
    <s v="Investigation"/>
    <m/>
    <n v="1000"/>
    <n v="5104826"/>
    <x v="1"/>
  </r>
  <r>
    <s v="15/1/2025"/>
    <s v="Mission budget for 1 day"/>
    <s v="Media"/>
    <n v="30000"/>
    <m/>
    <n v="5074826"/>
    <x v="9"/>
  </r>
  <r>
    <s v="15/1/2025"/>
    <s v="Mission budget for 1 day"/>
    <s v="Investigation"/>
    <n v="88000"/>
    <m/>
    <n v="4986826"/>
    <x v="2"/>
  </r>
  <r>
    <s v="15/1/2025"/>
    <s v="Mission budget for 1 day"/>
    <s v="Investigation"/>
    <n v="106000"/>
    <m/>
    <n v="4880826"/>
    <x v="6"/>
  </r>
  <r>
    <s v="15/1/2025"/>
    <s v="Mission budget for 1 day"/>
    <s v="Investigation"/>
    <n v="88000"/>
    <m/>
    <n v="4792826"/>
    <x v="1"/>
  </r>
  <r>
    <s v="15/1/2025"/>
    <s v="Mission budget for 1 day"/>
    <s v="Investigation"/>
    <n v="75000"/>
    <m/>
    <n v="4717826"/>
    <x v="4"/>
  </r>
  <r>
    <s v="15/1/2025"/>
    <s v="Mission budget for 1 day"/>
    <s v="Management"/>
    <n v="195000"/>
    <m/>
    <n v="4522826"/>
    <x v="8"/>
  </r>
  <r>
    <s v="15/1/2025"/>
    <s v="Reimbursement to the project"/>
    <s v="Investigation"/>
    <m/>
    <n v="4000"/>
    <n v="4526826"/>
    <x v="1"/>
  </r>
  <r>
    <s v="15/1/2025"/>
    <s v="Reimbursement to the project"/>
    <s v="Investigation"/>
    <m/>
    <n v="2000"/>
    <n v="4528826"/>
    <x v="2"/>
  </r>
  <r>
    <s v="15/1/2025"/>
    <s v="Reimbursement to the project"/>
    <s v="Legal"/>
    <m/>
    <n v="4000"/>
    <n v="4532826"/>
    <x v="4"/>
  </r>
  <r>
    <s v="16/1/2025"/>
    <s v="Mission budget for 1 day"/>
    <s v="Management"/>
    <n v="200000"/>
    <m/>
    <n v="4332826"/>
    <x v="3"/>
  </r>
  <r>
    <s v="16/1/2025"/>
    <s v="Mission budget for 1 day"/>
    <s v="Investigation"/>
    <n v="100000"/>
    <m/>
    <n v="4232826"/>
    <x v="6"/>
  </r>
  <r>
    <s v="16/1/2025"/>
    <s v="Mission budget for 1 day"/>
    <s v="Legal"/>
    <n v="50000"/>
    <m/>
    <n v="4182826"/>
    <x v="4"/>
  </r>
  <r>
    <s v="16/1/2025"/>
    <s v="Mission budget for 1 day"/>
    <s v="Media"/>
    <n v="30000"/>
    <m/>
    <n v="4152826"/>
    <x v="9"/>
  </r>
  <r>
    <s v="16/1/2025"/>
    <s v="Mission budget for 1 day"/>
    <s v="Investigation"/>
    <n v="82000"/>
    <m/>
    <n v="4070826"/>
    <x v="2"/>
  </r>
  <r>
    <s v="16/1/2025"/>
    <s v="Mission budget for 1 day"/>
    <s v="Investigation"/>
    <n v="85000"/>
    <m/>
    <n v="3985826"/>
    <x v="1"/>
  </r>
  <r>
    <s v="16/1/2025"/>
    <s v="Mission budget for 1 day"/>
    <s v="Legal"/>
    <n v="48000"/>
    <m/>
    <n v="3937826"/>
    <x v="4"/>
  </r>
  <r>
    <s v="16/1/2025"/>
    <s v="Reimbursement to the project"/>
    <s v="Investigation"/>
    <m/>
    <n v="2000"/>
    <n v="3939826"/>
    <x v="1"/>
  </r>
  <r>
    <s v="17/1/2025"/>
    <s v="Reimbursement to Raff"/>
    <s v="Legal"/>
    <n v="8000"/>
    <m/>
    <n v="3931826"/>
    <x v="4"/>
  </r>
  <r>
    <s v="17/1/2025"/>
    <s v="Mission budget for 1 day"/>
    <s v="Management"/>
    <n v="70000"/>
    <m/>
    <n v="3861826"/>
    <x v="3"/>
  </r>
  <r>
    <s v="17/1/2025"/>
    <s v="Mission budget for 1 day"/>
    <s v="Management"/>
    <n v="40000"/>
    <m/>
    <n v="3821826"/>
    <x v="3"/>
  </r>
  <r>
    <s v="17/1/2025"/>
    <s v="Mission budget for 1 day"/>
    <s v="Investigation"/>
    <n v="104000"/>
    <m/>
    <n v="3717826"/>
    <x v="6"/>
  </r>
  <r>
    <s v="17/1/2025"/>
    <s v="Mission budget for 1 day"/>
    <s v="Investigation"/>
    <n v="87000"/>
    <m/>
    <n v="3630826"/>
    <x v="1"/>
  </r>
  <r>
    <s v="17/1/2025"/>
    <s v="Mission budget for 1 day"/>
    <s v="Investigation"/>
    <n v="94000"/>
    <m/>
    <n v="3536826"/>
    <x v="2"/>
  </r>
  <r>
    <s v="17/1/2025"/>
    <s v="Mission budget for 1 day"/>
    <s v="Media"/>
    <n v="32000"/>
    <m/>
    <n v="3504826"/>
    <x v="9"/>
  </r>
  <r>
    <s v="17/1/2025"/>
    <s v="Cathwithdraw chq;416"/>
    <s v="Management"/>
    <m/>
    <n v="12148000"/>
    <n v="15652826"/>
    <x v="0"/>
  </r>
  <r>
    <s v="17/1/2025"/>
    <s v="Reimbursement to Babra"/>
    <s v="Media"/>
    <n v="4000"/>
    <m/>
    <n v="15648826"/>
    <x v="9"/>
  </r>
  <r>
    <s v="17/1/2025"/>
    <s v="Reimbursement to the project"/>
    <s v="Investigation"/>
    <m/>
    <n v="1000"/>
    <n v="15649826"/>
    <x v="1"/>
  </r>
  <r>
    <s v="17/1/2025"/>
    <s v="Reimbursement to the project"/>
    <s v="Management"/>
    <m/>
    <n v="20000"/>
    <n v="15669826"/>
    <x v="3"/>
  </r>
  <r>
    <s v="20/1/2025"/>
    <s v="Reimbursement to the project"/>
    <s v="Management"/>
    <m/>
    <n v="5000"/>
    <n v="15674826"/>
    <x v="3"/>
  </r>
  <r>
    <s v="20/1/2025"/>
    <s v="Reimbursement to the project"/>
    <s v="Management"/>
    <m/>
    <n v="5000"/>
    <n v="15679826"/>
    <x v="3"/>
  </r>
  <r>
    <s v="20/1/2025"/>
    <s v="Mission budget for 1 day"/>
    <s v="Investigation"/>
    <n v="98000"/>
    <m/>
    <n v="15581826"/>
    <x v="6"/>
  </r>
  <r>
    <s v="20/1/2025"/>
    <s v="Mission budget for 1 day"/>
    <s v="Media"/>
    <n v="32000"/>
    <m/>
    <n v="15549826"/>
    <x v="9"/>
  </r>
  <r>
    <s v="20/1/2025"/>
    <s v="Mission budget for 1 day"/>
    <s v="Legal"/>
    <n v="60000"/>
    <m/>
    <n v="15489826"/>
    <x v="4"/>
  </r>
  <r>
    <s v="20/1/2025"/>
    <s v="Mission budget for 1 day"/>
    <s v="Investigation"/>
    <n v="92000"/>
    <m/>
    <n v="15397826"/>
    <x v="2"/>
  </r>
  <r>
    <s v="20/1/2025"/>
    <s v="Mission budget for 1 day"/>
    <s v="Investigation"/>
    <n v="130000"/>
    <m/>
    <n v="15267826"/>
    <x v="1"/>
  </r>
  <r>
    <s v="20/1/2025"/>
    <s v="Mission budget for 1 day"/>
    <s v="Management"/>
    <n v="195000"/>
    <m/>
    <n v="15072826"/>
    <x v="8"/>
  </r>
  <r>
    <s v="20/1/2025"/>
    <s v="Mission budget for 1 day"/>
    <s v="Management"/>
    <n v="214000"/>
    <m/>
    <n v="14858826"/>
    <x v="3"/>
  </r>
  <r>
    <s v="20/1/2025"/>
    <s v="Mission budget for 1 day"/>
    <s v="Management"/>
    <n v="50000"/>
    <m/>
    <n v="14808826"/>
    <x v="3"/>
  </r>
  <r>
    <s v="20/1/2025"/>
    <s v="Mission budget for 1 day"/>
    <s v="Management"/>
    <n v="210000"/>
    <m/>
    <n v="14598826"/>
    <x v="3"/>
  </r>
  <r>
    <s v="20/1/2025"/>
    <s v="Mission budget for 1 day"/>
    <s v="Management"/>
    <n v="38000"/>
    <m/>
    <n v="14560826"/>
    <x v="3"/>
  </r>
  <r>
    <s v="20/1/2025"/>
    <s v="Mission budget for 1 day"/>
    <s v="Management"/>
    <n v="20000"/>
    <m/>
    <n v="14540826"/>
    <x v="3"/>
  </r>
  <r>
    <s v="20/1/2025"/>
    <s v="Reimbursement to Raff"/>
    <s v="Legal"/>
    <n v="1000"/>
    <m/>
    <n v="14539826"/>
    <x v="4"/>
  </r>
  <r>
    <s v="20/1/2025"/>
    <s v="Reimbursement to the project"/>
    <s v="Investigation"/>
    <m/>
    <n v="5000"/>
    <n v="14544826"/>
    <x v="1"/>
  </r>
  <r>
    <s v="20/1/2025"/>
    <s v="Reimbursement to the project"/>
    <s v="Investigation"/>
    <m/>
    <n v="3000"/>
    <n v="14547826"/>
    <x v="2"/>
  </r>
  <r>
    <s v="21/1/2025"/>
    <s v="Mission budget for 1 day"/>
    <s v="Investigation"/>
    <n v="118000"/>
    <m/>
    <n v="14429826"/>
    <x v="6"/>
  </r>
  <r>
    <s v="21/1/2025"/>
    <s v="Mission budget for 1 day"/>
    <s v="Investigation"/>
    <n v="101000"/>
    <m/>
    <n v="14328826"/>
    <x v="2"/>
  </r>
  <r>
    <s v="21/1/2025"/>
    <s v="Mission budget for 1 day"/>
    <s v="Legal"/>
    <n v="50000"/>
    <m/>
    <n v="14278826"/>
    <x v="4"/>
  </r>
  <r>
    <s v="21/1/2025"/>
    <s v="Mission budget for 1 day"/>
    <s v="Investigation"/>
    <n v="107000"/>
    <m/>
    <n v="14171826"/>
    <x v="1"/>
  </r>
  <r>
    <s v="21/1/2025"/>
    <s v="Mission budget for 1 day"/>
    <s v="Media"/>
    <n v="32000"/>
    <m/>
    <n v="14139826"/>
    <x v="9"/>
  </r>
  <r>
    <s v="21/1/2025"/>
    <s v="Mission budget for 1 day"/>
    <s v="Management"/>
    <n v="82900"/>
    <m/>
    <n v="14056926"/>
    <x v="3"/>
  </r>
  <r>
    <s v="21/1/2025"/>
    <s v="Mission budget for 1 day"/>
    <s v="Investigation"/>
    <n v="215000"/>
    <m/>
    <n v="13841926"/>
    <x v="2"/>
  </r>
  <r>
    <s v="21/1/2025"/>
    <s v="Mission budget for 1 day"/>
    <s v="Investigation"/>
    <n v="550000"/>
    <m/>
    <n v="13291926"/>
    <x v="2"/>
  </r>
  <r>
    <s v="21/1/2025"/>
    <s v="Reimbursement to the project"/>
    <s v="Investigation"/>
    <m/>
    <n v="2000"/>
    <n v="13293926"/>
    <x v="6"/>
  </r>
  <r>
    <s v="21/1/2025"/>
    <s v="Reimbursement to the project"/>
    <s v="Investigation"/>
    <m/>
    <n v="4000"/>
    <n v="13297926"/>
    <x v="1"/>
  </r>
  <r>
    <s v="22/1/2025"/>
    <s v="Mission budget for 1 day"/>
    <s v="Legal"/>
    <n v="20000"/>
    <m/>
    <n v="13277926"/>
    <x v="4"/>
  </r>
  <r>
    <s v="22/1/2025"/>
    <s v="Mission budget for 1 day"/>
    <s v="Investigation"/>
    <n v="108000"/>
    <m/>
    <n v="13169926"/>
    <x v="6"/>
  </r>
  <r>
    <s v="22/1/2025"/>
    <s v="Mission budget for 1 day"/>
    <s v="Investigation"/>
    <n v="98000"/>
    <m/>
    <n v="13071926"/>
    <x v="1"/>
  </r>
  <r>
    <s v="22/1/2025"/>
    <s v="Mission budget for 1 day"/>
    <s v="Media"/>
    <n v="32000"/>
    <m/>
    <n v="13039926"/>
    <x v="9"/>
  </r>
  <r>
    <s v="22/1/2025"/>
    <s v="Mission budget for 1 day"/>
    <s v="Investigation"/>
    <n v="730000"/>
    <m/>
    <n v="12309926"/>
    <x v="6"/>
  </r>
  <r>
    <s v="22/1/2025"/>
    <s v="Mission budget for 1 day"/>
    <s v="Media"/>
    <n v="12000"/>
    <m/>
    <n v="12297926"/>
    <x v="9"/>
  </r>
  <r>
    <s v="22/1/2025"/>
    <s v="Mission budget for 1 day"/>
    <s v="Management"/>
    <n v="270000"/>
    <m/>
    <n v="12027926"/>
    <x v="3"/>
  </r>
  <r>
    <s v="22/1/2025"/>
    <s v="Mission budget for 1 day"/>
    <s v="Management"/>
    <n v="16000"/>
    <m/>
    <n v="12011926"/>
    <x v="3"/>
  </r>
  <r>
    <s v="22/1/2025"/>
    <s v="Mission budget for 1 day"/>
    <s v="Management"/>
    <n v="100000"/>
    <m/>
    <n v="11911926"/>
    <x v="3"/>
  </r>
  <r>
    <s v="22/1/2025"/>
    <s v="Reimbursement to the project"/>
    <s v="Media"/>
    <m/>
    <n v="4000"/>
    <n v="11915926"/>
    <x v="9"/>
  </r>
  <r>
    <s v="22/1/2025"/>
    <s v="Reimbursement to the project"/>
    <s v="Management"/>
    <m/>
    <n v="60000"/>
    <n v="11975926"/>
    <x v="3"/>
  </r>
  <r>
    <s v="22/1/2025"/>
    <s v="Reimbursement to the project"/>
    <s v="Management"/>
    <m/>
    <n v="40000"/>
    <n v="12015926"/>
    <x v="3"/>
  </r>
  <r>
    <s v="23/1/2025"/>
    <s v="Reimbursement to the project"/>
    <s v="Investigation"/>
    <m/>
    <n v="2000"/>
    <n v="12017926"/>
    <x v="1"/>
  </r>
  <r>
    <s v="23/1/2025"/>
    <s v="Mission budget for 1 day"/>
    <s v="Investigation"/>
    <n v="92000"/>
    <m/>
    <n v="11925926"/>
    <x v="1"/>
  </r>
  <r>
    <s v="23/1/2025"/>
    <s v="Mission budget for 1 day"/>
    <s v="Legal"/>
    <n v="20000"/>
    <m/>
    <n v="11905926"/>
    <x v="4"/>
  </r>
  <r>
    <s v="23/1/2025"/>
    <s v="Mission budget for 1 day"/>
    <s v="Media"/>
    <n v="44000"/>
    <m/>
    <n v="11861926"/>
    <x v="9"/>
  </r>
  <r>
    <s v="23/1/2025"/>
    <s v="Mission budget for 1 day"/>
    <s v="Investigation"/>
    <n v="93000"/>
    <m/>
    <n v="11768926"/>
    <x v="2"/>
  </r>
  <r>
    <s v="23/1/2025"/>
    <s v="Mission budget for 1 day"/>
    <s v="Management"/>
    <n v="15000"/>
    <m/>
    <n v="11753926"/>
    <x v="3"/>
  </r>
  <r>
    <s v="23/1/2025"/>
    <s v="Reimbursement to the project"/>
    <s v="Investigation"/>
    <m/>
    <n v="1000"/>
    <n v="11754926"/>
    <x v="2"/>
  </r>
  <r>
    <s v="23/1/2025"/>
    <s v="Reimbursement to the project"/>
    <s v="Media"/>
    <m/>
    <n v="4000"/>
    <n v="11758926"/>
    <x v="9"/>
  </r>
  <r>
    <s v="24/1/2025"/>
    <s v="Mission budget for 1 day"/>
    <s v="Investigation"/>
    <n v="85000"/>
    <m/>
    <n v="11673926"/>
    <x v="2"/>
  </r>
  <r>
    <s v="24/1/2025"/>
    <s v="Mission budget for 1 day"/>
    <s v="Investigation"/>
    <n v="97000"/>
    <m/>
    <n v="11576926"/>
    <x v="1"/>
  </r>
  <r>
    <s v="24/1/2025"/>
    <s v="Mission budget for 1 day"/>
    <s v="Media"/>
    <n v="32000"/>
    <m/>
    <n v="11544926"/>
    <x v="9"/>
  </r>
  <r>
    <s v="25/1/2025"/>
    <s v="Mission budget for 1 day"/>
    <s v="Investigation"/>
    <n v="166000"/>
    <m/>
    <n v="11378926"/>
    <x v="2"/>
  </r>
  <r>
    <s v="25/1/2025"/>
    <s v="Mission budget for 1 day"/>
    <s v="Media"/>
    <n v="32000"/>
    <m/>
    <n v="11346926"/>
    <x v="9"/>
  </r>
  <r>
    <s v="25/1/2025"/>
    <s v="Mission budget for 1 day"/>
    <s v="Investigation"/>
    <n v="176000"/>
    <m/>
    <n v="11170926"/>
    <x v="1"/>
  </r>
  <r>
    <s v="25/1/2025"/>
    <s v="Mission budget for 1 day"/>
    <s v="Investigation"/>
    <n v="140000"/>
    <m/>
    <n v="11030926"/>
    <x v="1"/>
  </r>
  <r>
    <s v="25/1/2025"/>
    <s v="Mission budget for 1 day"/>
    <s v="Management"/>
    <n v="93000"/>
    <m/>
    <n v="10937926"/>
    <x v="3"/>
  </r>
  <r>
    <s v="27/1/2025"/>
    <s v="Mission budget for 1 day"/>
    <s v="Legal"/>
    <n v="20000"/>
    <m/>
    <n v="10917926"/>
    <x v="4"/>
  </r>
  <r>
    <s v="27/1/2025"/>
    <s v="Mission budget for 1 day"/>
    <s v="Management"/>
    <n v="195000"/>
    <m/>
    <n v="10722926"/>
    <x v="8"/>
  </r>
  <r>
    <s v="27/1/2025"/>
    <s v="Mission budget for 1 day"/>
    <s v="Investigation"/>
    <n v="83000"/>
    <m/>
    <n v="10639926"/>
    <x v="2"/>
  </r>
  <r>
    <s v="27/1/2025"/>
    <s v="Mission budget for 1 day"/>
    <s v="Investigation"/>
    <n v="121000"/>
    <m/>
    <n v="10518926"/>
    <x v="1"/>
  </r>
  <r>
    <s v="27/1/2025"/>
    <s v="Mission budget for 1 day"/>
    <s v="Investigation"/>
    <n v="745000"/>
    <m/>
    <n v="9773926"/>
    <x v="2"/>
  </r>
  <r>
    <s v="27/1/2025"/>
    <s v="Mission budget for 1 day"/>
    <s v="Investigation"/>
    <n v="716000"/>
    <m/>
    <n v="9057926"/>
    <x v="1"/>
  </r>
  <r>
    <s v="27/1/2025"/>
    <s v="Mission budget for 1 day"/>
    <s v="Media"/>
    <n v="32000"/>
    <m/>
    <n v="9025926"/>
    <x v="9"/>
  </r>
  <r>
    <s v="27/1/2025"/>
    <s v="Reimbursement to the project"/>
    <s v="Legal"/>
    <m/>
    <n v="5000"/>
    <n v="9030926"/>
    <x v="4"/>
  </r>
  <r>
    <s v="28/1/2025"/>
    <s v="Mission budget for 1 day"/>
    <s v="Management"/>
    <n v="90000"/>
    <m/>
    <n v="8940926"/>
    <x v="7"/>
  </r>
  <r>
    <s v="28/1/2025"/>
    <s v="Mission budget for 1 day"/>
    <s v="Management"/>
    <n v="1550000"/>
    <m/>
    <n v="7390926"/>
    <x v="3"/>
  </r>
  <r>
    <s v="28/1/2025"/>
    <s v="Mission budget for 1 day"/>
    <s v="Media"/>
    <n v="32000"/>
    <m/>
    <n v="7358926"/>
    <x v="9"/>
  </r>
  <r>
    <s v="28/1/2025"/>
    <s v="Mission budget for 1 day"/>
    <s v="Legal"/>
    <n v="15000"/>
    <m/>
    <n v="7343926"/>
    <x v="4"/>
  </r>
  <r>
    <s v="28/1/2025"/>
    <s v="Mission budget for 1 day"/>
    <s v="Management"/>
    <n v="75000"/>
    <m/>
    <n v="7268926"/>
    <x v="3"/>
  </r>
  <r>
    <s v="28/1/2026"/>
    <s v="Reimbursement to Mary"/>
    <s v="Management"/>
    <n v="2000"/>
    <m/>
    <n v="7266926"/>
    <x v="7"/>
  </r>
  <r>
    <s v="29/1/2025"/>
    <s v="Mission budget for 1 day"/>
    <s v="Management"/>
    <n v="64000"/>
    <m/>
    <n v="7202926"/>
    <x v="3"/>
  </r>
  <r>
    <s v="29/1/2025"/>
    <s v="Mission budget for 1 day"/>
    <s v="Management"/>
    <n v="75000"/>
    <m/>
    <n v="7127926"/>
    <x v="3"/>
  </r>
  <r>
    <s v="29/1/2025"/>
    <s v="Mission budget for 1 day"/>
    <s v="Legal"/>
    <n v="35000"/>
    <m/>
    <n v="7092926"/>
    <x v="4"/>
  </r>
  <r>
    <s v="29/1/2025"/>
    <s v="Reimbursement to the project"/>
    <s v="Legal"/>
    <m/>
    <n v="5000"/>
    <n v="7097926"/>
    <x v="4"/>
  </r>
  <r>
    <s v="29/1/2025"/>
    <s v="Reimbursement to the project"/>
    <s v="Management"/>
    <m/>
    <n v="8500"/>
    <n v="7106426"/>
    <x v="3"/>
  </r>
  <r>
    <s v="29/1/2025"/>
    <s v="Reimbusrement to Lydia"/>
    <s v="Management"/>
    <n v="10000"/>
    <m/>
    <n v="7096426"/>
    <x v="3"/>
  </r>
  <r>
    <s v="30/1/2025"/>
    <s v="Mission budget for 1 day"/>
    <s v="Legal"/>
    <n v="55000"/>
    <m/>
    <n v="7041426"/>
    <x v="4"/>
  </r>
  <r>
    <s v="30/1/2025"/>
    <s v="Mission budget for 1 day"/>
    <s v="Management"/>
    <n v="30000"/>
    <m/>
    <n v="7011426"/>
    <x v="3"/>
  </r>
  <r>
    <s v="30/1/2025"/>
    <s v="Mission budget for 1 day"/>
    <s v="Management"/>
    <n v="24000"/>
    <m/>
    <n v="6987426"/>
    <x v="3"/>
  </r>
  <r>
    <s v="31/1/2025"/>
    <s v="Reimbursement to the project"/>
    <s v="Legal"/>
    <m/>
    <n v="30000"/>
    <n v="7017426"/>
    <x v="10"/>
  </r>
  <r>
    <s v="31/1/2025"/>
    <s v="Mission budget for 1 day"/>
    <s v="Management"/>
    <n v="300000"/>
    <m/>
    <n v="6717426"/>
    <x v="7"/>
  </r>
  <r>
    <s v="31/1/2025"/>
    <s v="Mission budget for 1 day"/>
    <s v="Management"/>
    <n v="35000"/>
    <m/>
    <n v="6682426"/>
    <x v="3"/>
  </r>
  <r>
    <s v="31/1/2025"/>
    <s v="Mission budget for 1 day"/>
    <s v="Management"/>
    <n v="4000"/>
    <m/>
    <n v="6678426"/>
    <x v="3"/>
  </r>
  <r>
    <s v="31/1/2025"/>
    <s v="Mission budget for 1 day"/>
    <s v="Media"/>
    <n v="23000"/>
    <m/>
    <n v="6655426"/>
    <x v="11"/>
  </r>
  <r>
    <s v="31/1/2025"/>
    <s v="Reimbursement to Raff"/>
    <s v="Legal"/>
    <n v="20000"/>
    <m/>
    <n v="6635426"/>
    <x v="4"/>
  </r>
  <r>
    <s v="31/1/2025"/>
    <s v="Reimbursement to the project"/>
    <s v="Legal"/>
    <m/>
    <n v="8000"/>
    <n v="6643426"/>
    <x v="4"/>
  </r>
  <r>
    <s v="31/1/2025"/>
    <s v="Reimbursement to the project"/>
    <s v="Investigation"/>
    <m/>
    <n v="15000"/>
    <n v="6658426"/>
    <x v="6"/>
  </r>
  <r>
    <s v="31/1/2025"/>
    <s v="Reimbursement to i69"/>
    <s v="Investigation"/>
    <n v="10000"/>
    <m/>
    <n v="6648426"/>
    <x v="1"/>
  </r>
  <r>
    <s v="31/1/2025"/>
    <s v="Reimbursement to the project"/>
    <s v="Investigation"/>
    <m/>
    <n v="14775"/>
    <n v="6663201"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">
  <r>
    <d v="2025-01-01T00:00:00"/>
    <s v="balance at the beginning of the month"/>
    <m/>
    <m/>
    <m/>
    <n v="55000"/>
    <x v="0"/>
  </r>
  <r>
    <d v="2025-09-01T00:00:00"/>
    <s v="Mission budget for 1 day"/>
    <s v="Management"/>
    <m/>
    <n v="360000"/>
    <n v="415000"/>
    <x v="0"/>
  </r>
  <r>
    <d v="2025-09-01T00:00:00"/>
    <s v="Airtime for Lydia"/>
    <s v="Management"/>
    <n v="50000"/>
    <m/>
    <n v="365000"/>
    <x v="1"/>
  </r>
  <r>
    <d v="2025-09-01T00:00:00"/>
    <s v="Airtime for Mary"/>
    <s v="Management"/>
    <n v="30000"/>
    <m/>
    <n v="335000"/>
    <x v="2"/>
  </r>
  <r>
    <d v="2025-09-01T00:00:00"/>
    <s v="Airtime to Raff"/>
    <s v="Legal"/>
    <n v="20000"/>
    <m/>
    <n v="315000"/>
    <x v="3"/>
  </r>
  <r>
    <d v="2025-09-01T00:00:00"/>
    <s v="Airtime for i93"/>
    <s v="Investigation"/>
    <n v="25000"/>
    <m/>
    <n v="290000"/>
    <x v="4"/>
  </r>
  <r>
    <d v="2025-09-01T00:00:00"/>
    <s v="Airtime for i41"/>
    <s v="Investigation"/>
    <n v="25000"/>
    <m/>
    <n v="265000"/>
    <x v="5"/>
  </r>
  <r>
    <d v="2025-09-01T00:00:00"/>
    <s v="Airtime for i04"/>
    <s v="Investigation"/>
    <n v="25000"/>
    <m/>
    <n v="240000"/>
    <x v="6"/>
  </r>
  <r>
    <d v="2025-09-01T00:00:00"/>
    <s v="Airtime for i69"/>
    <s v="Investigation"/>
    <n v="25000"/>
    <m/>
    <n v="215000"/>
    <x v="7"/>
  </r>
  <r>
    <d v="2025-10-01T00:00:00"/>
    <s v="Airtime for Lydia"/>
    <s v="Management"/>
    <n v="50000"/>
    <m/>
    <n v="165000"/>
    <x v="1"/>
  </r>
  <r>
    <d v="2025-10-01T00:00:00"/>
    <s v="Airtime for Mary"/>
    <s v="Management"/>
    <n v="30000"/>
    <m/>
    <n v="135000"/>
    <x v="2"/>
  </r>
  <r>
    <d v="2025-10-01T00:00:00"/>
    <s v="Airtime to Raff"/>
    <s v="Legal"/>
    <n v="20000"/>
    <m/>
    <n v="115000"/>
    <x v="3"/>
  </r>
  <r>
    <d v="2025-10-01T00:00:00"/>
    <s v="Airtime for i93"/>
    <s v="Investigation"/>
    <n v="25000"/>
    <m/>
    <n v="90000"/>
    <x v="4"/>
  </r>
  <r>
    <d v="2025-10-01T00:00:00"/>
    <s v="Airtime for i04"/>
    <s v="Investigation"/>
    <n v="25000"/>
    <m/>
    <n v="65000"/>
    <x v="6"/>
  </r>
  <r>
    <d v="2025-10-01T00:00:00"/>
    <s v="Airtime for i69"/>
    <s v="Investigation"/>
    <n v="25000"/>
    <m/>
    <n v="40000"/>
    <x v="7"/>
  </r>
  <r>
    <s v="15/1/2025"/>
    <s v="Mission budget for 1 day"/>
    <m/>
    <m/>
    <n v="195000"/>
    <n v="235000"/>
    <x v="0"/>
  </r>
  <r>
    <s v="15/1/2025"/>
    <s v="Airtime for Lydia"/>
    <s v="Management"/>
    <n v="50000"/>
    <m/>
    <n v="185000"/>
    <x v="1"/>
  </r>
  <r>
    <s v="15/1/2025"/>
    <s v="Airtime for Mary"/>
    <s v="Management"/>
    <n v="30000"/>
    <m/>
    <n v="155000"/>
    <x v="2"/>
  </r>
  <r>
    <s v="15/1/2025"/>
    <s v="Airtime to Raff"/>
    <s v="Legal"/>
    <n v="20000"/>
    <m/>
    <n v="135000"/>
    <x v="3"/>
  </r>
  <r>
    <s v="15/1/2025"/>
    <s v="Airtime for i93"/>
    <s v="Investigation"/>
    <n v="25000"/>
    <m/>
    <n v="110000"/>
    <x v="4"/>
  </r>
  <r>
    <s v="15/1/2025"/>
    <s v="Airtime for i04"/>
    <s v="Investigation"/>
    <n v="25000"/>
    <m/>
    <n v="85000"/>
    <x v="6"/>
  </r>
  <r>
    <s v="15/1/2025"/>
    <s v="Airtime for i69"/>
    <s v="Investigation"/>
    <n v="25000"/>
    <m/>
    <n v="60000"/>
    <x v="7"/>
  </r>
  <r>
    <s v="15/1/2025"/>
    <s v="Airtime for Babra"/>
    <s v="Media"/>
    <n v="20000"/>
    <m/>
    <n v="40000"/>
    <x v="8"/>
  </r>
  <r>
    <s v="20/1/2025"/>
    <s v="Mission budget for 1 day"/>
    <m/>
    <m/>
    <n v="195000"/>
    <n v="235000"/>
    <x v="0"/>
  </r>
  <r>
    <s v="20/1/2025"/>
    <s v="Airtime for Lydia"/>
    <s v="Management"/>
    <n v="50000"/>
    <m/>
    <n v="185000"/>
    <x v="1"/>
  </r>
  <r>
    <s v="20/1/2025"/>
    <s v="Airtime for Mary"/>
    <s v="Management"/>
    <n v="30000"/>
    <m/>
    <n v="155000"/>
    <x v="2"/>
  </r>
  <r>
    <s v="20/1/2025"/>
    <s v="Airtime to Raff"/>
    <s v="Legal"/>
    <n v="20000"/>
    <m/>
    <n v="135000"/>
    <x v="3"/>
  </r>
  <r>
    <s v="20/1/2025"/>
    <s v="Airtime for i93"/>
    <s v="Investigation"/>
    <n v="25000"/>
    <m/>
    <n v="110000"/>
    <x v="4"/>
  </r>
  <r>
    <s v="20/1/2025"/>
    <s v="Airtime for i04"/>
    <s v="Investigation"/>
    <n v="25000"/>
    <m/>
    <n v="85000"/>
    <x v="6"/>
  </r>
  <r>
    <s v="20/1/2025"/>
    <s v="Airtime for i69"/>
    <s v="Investigation"/>
    <n v="25000"/>
    <m/>
    <n v="60000"/>
    <x v="7"/>
  </r>
  <r>
    <s v="20/1/2025"/>
    <s v="Airtime for Babra"/>
    <s v="Media"/>
    <n v="20000"/>
    <m/>
    <n v="40000"/>
    <x v="8"/>
  </r>
  <r>
    <s v="27/1/2025"/>
    <s v="Mission budget for 1 day"/>
    <m/>
    <m/>
    <n v="195000"/>
    <n v="235000"/>
    <x v="0"/>
  </r>
  <r>
    <s v="27/1/2025"/>
    <s v="Airtime for Lydia"/>
    <s v="Management"/>
    <n v="50000"/>
    <m/>
    <n v="185000"/>
    <x v="1"/>
  </r>
  <r>
    <s v="27/1/2025"/>
    <s v="Airtime for Mary"/>
    <s v="Management"/>
    <n v="30000"/>
    <m/>
    <n v="155000"/>
    <x v="2"/>
  </r>
  <r>
    <s v="27/1/2025"/>
    <s v="Airtime to Raff"/>
    <s v="Legal"/>
    <n v="20000"/>
    <m/>
    <n v="135000"/>
    <x v="3"/>
  </r>
  <r>
    <s v="27/1/2025"/>
    <s v="Airtime for i93"/>
    <s v="Investigation"/>
    <n v="25000"/>
    <m/>
    <n v="110000"/>
    <x v="4"/>
  </r>
  <r>
    <s v="27/1/2025"/>
    <s v="Airtime for i04"/>
    <s v="Investigation"/>
    <n v="25000"/>
    <m/>
    <n v="85000"/>
    <x v="6"/>
  </r>
  <r>
    <s v="27/1/2025"/>
    <s v="Airtime for i69"/>
    <s v="Investigation"/>
    <n v="40000"/>
    <m/>
    <n v="45000"/>
    <x v="7"/>
  </r>
  <r>
    <s v="27/1/2025"/>
    <s v="Airtime for Babra"/>
    <s v="Media"/>
    <n v="20000"/>
    <m/>
    <n v="25000"/>
    <x v="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8">
  <r>
    <d v="2025-01-02T00:00:00"/>
    <s v="Local Transport"/>
    <s v="Transport"/>
    <s v="Investigation"/>
    <n v="15000"/>
    <n v="3.9798355001326611"/>
    <n v="3769"/>
    <x v="0"/>
    <s v="Jan_i69_V1"/>
  </r>
  <r>
    <d v="2025-01-02T00:00:00"/>
    <s v="Local Transport"/>
    <s v="Transport"/>
    <s v="Investigation"/>
    <n v="4000"/>
    <n v="1.0612894667020429"/>
    <n v="3769"/>
    <x v="0"/>
    <s v="Jan_i69_V1"/>
  </r>
  <r>
    <d v="2025-01-02T00:00:00"/>
    <s v="Intercity transport(Kla-Wobulenzi)"/>
    <s v="Transport"/>
    <s v="Investigation"/>
    <n v="18000"/>
    <n v="4.7758026001591931"/>
    <n v="3769"/>
    <x v="0"/>
    <s v="Jan_i69_V1"/>
  </r>
  <r>
    <d v="2025-01-02T00:00:00"/>
    <s v="Intercity transport(Wobulenzi-Kikuyasa"/>
    <s v="Transport"/>
    <s v="Investigation"/>
    <n v="15000"/>
    <n v="3.9798355001326611"/>
    <n v="3769"/>
    <x v="0"/>
    <s v="Jan_i69_V1"/>
  </r>
  <r>
    <d v="2025-01-02T00:00:00"/>
    <s v="Accomodation"/>
    <s v="Travel subsistance"/>
    <s v="Investigation"/>
    <n v="60000"/>
    <n v="15.919342000530644"/>
    <n v="3769"/>
    <x v="0"/>
    <s v="Jan_i69_R1"/>
  </r>
  <r>
    <d v="2025-01-02T00:00:00"/>
    <s v="Lunch (for i69)"/>
    <s v="Travel subsistance"/>
    <s v="Investigation"/>
    <n v="34000"/>
    <n v="9.0209604669673649"/>
    <n v="3769"/>
    <x v="0"/>
    <s v="Jan_i69_R2"/>
  </r>
  <r>
    <d v="2025-01-02T00:00:00"/>
    <s v="Local Transport"/>
    <s v="Transport"/>
    <s v="Investigation"/>
    <n v="8000"/>
    <n v="2.1225789334040859"/>
    <n v="3769"/>
    <x v="0"/>
    <s v="Jan_i69_V1"/>
  </r>
  <r>
    <d v="2025-01-02T00:00:00"/>
    <s v="Local Transport"/>
    <s v="Transport"/>
    <s v="Investigation"/>
    <n v="10000"/>
    <n v="2.6532236667551072"/>
    <n v="3769"/>
    <x v="0"/>
    <s v="Jan_i69_V1"/>
  </r>
  <r>
    <d v="2025-01-02T00:00:00"/>
    <s v="Local Transport"/>
    <s v="Transport"/>
    <s v="Investigation"/>
    <n v="13000"/>
    <n v="3.4491907667816397"/>
    <n v="3769"/>
    <x v="0"/>
    <s v="Jan_i69_V1"/>
  </r>
  <r>
    <d v="2025-01-02T00:00:00"/>
    <s v="Local Transport"/>
    <s v="Transport"/>
    <s v="Investigation"/>
    <n v="7000"/>
    <n v="1.8572565667285752"/>
    <n v="3769"/>
    <x v="0"/>
    <s v="Jan_i69_V1"/>
  </r>
  <r>
    <d v="2025-01-02T00:00:00"/>
    <s v="Trust building"/>
    <s v="Trust building"/>
    <s v="Investigation"/>
    <n v="10000"/>
    <n v="2.6532236667551072"/>
    <n v="3769"/>
    <x v="0"/>
    <s v="Jan_i69_V1"/>
  </r>
  <r>
    <d v="2025-01-02T00:00:00"/>
    <s v="Trust building"/>
    <s v="Trust building"/>
    <s v="Investigation"/>
    <n v="11200"/>
    <n v="2.9716105067657201"/>
    <n v="3769"/>
    <x v="0"/>
    <s v="Jan_i69_V1"/>
  </r>
  <r>
    <d v="2025-01-03T00:00:00"/>
    <s v="Local Transport"/>
    <s v="Transport"/>
    <s v="Investigation"/>
    <n v="5000"/>
    <n v="1.3266118333775536"/>
    <n v="3769"/>
    <x v="0"/>
    <s v="Jan_i69_V1"/>
  </r>
  <r>
    <d v="2025-01-03T00:00:00"/>
    <s v="Local Transport"/>
    <s v="Transport"/>
    <s v="Investigation"/>
    <n v="6000"/>
    <n v="1.5919342000530645"/>
    <n v="3769"/>
    <x v="0"/>
    <s v="Jan_i69_V1"/>
  </r>
  <r>
    <d v="2025-01-03T00:00:00"/>
    <s v="Local Transport"/>
    <s v="Transport"/>
    <s v="Investigation"/>
    <n v="18000"/>
    <n v="4.7758026001591931"/>
    <n v="3769"/>
    <x v="0"/>
    <s v="Jan_i69_V1"/>
  </r>
  <r>
    <d v="2025-01-03T00:00:00"/>
    <s v="Local Transport"/>
    <s v="Transport"/>
    <s v="Investigation"/>
    <n v="13000"/>
    <n v="3.4491907667816397"/>
    <n v="3769"/>
    <x v="0"/>
    <s v="Jan_i69_V1"/>
  </r>
  <r>
    <d v="2025-01-03T00:00:00"/>
    <s v="Intercity transport(Luwero-Kampala)"/>
    <s v="Transport"/>
    <s v="Investigation"/>
    <n v="13000"/>
    <n v="3.4491907667816397"/>
    <n v="3769"/>
    <x v="0"/>
    <s v="Jan_i69_V1"/>
  </r>
  <r>
    <d v="2025-01-03T00:00:00"/>
    <s v="Local Transport"/>
    <s v="Transport"/>
    <s v="Investigation"/>
    <n v="16000"/>
    <n v="4.2451578668081718"/>
    <n v="3769"/>
    <x v="0"/>
    <s v="Jan_i69_V1"/>
  </r>
  <r>
    <d v="2025-01-03T00:00:00"/>
    <s v="Breakfast for i69"/>
    <s v="Travel subsistance"/>
    <s v="Investigation"/>
    <n v="10000"/>
    <n v="2.6532236667551072"/>
    <n v="3769"/>
    <x v="0"/>
    <s v="Jan_i69_R3"/>
  </r>
  <r>
    <d v="2025-01-03T00:00:00"/>
    <s v="Lunch for i69"/>
    <s v="Travel subsistance"/>
    <s v="Investigation"/>
    <n v="30000"/>
    <n v="7.9596710002653221"/>
    <n v="3769"/>
    <x v="0"/>
    <s v="Jan_i69_R3"/>
  </r>
  <r>
    <d v="2025-01-03T00:00:00"/>
    <s v="Supper for i69"/>
    <s v="Travel subsistance"/>
    <s v="Investigation"/>
    <n v="10000"/>
    <n v="2.6532236667551072"/>
    <n v="3769"/>
    <x v="0"/>
    <s v="Jan_i69_R3"/>
  </r>
  <r>
    <d v="2025-01-03T00:00:00"/>
    <s v="Trust building"/>
    <s v="Trust building"/>
    <s v="Investigation"/>
    <n v="10000"/>
    <n v="2.6532236667551072"/>
    <n v="3769"/>
    <x v="0"/>
    <s v="Jan_i69_V1"/>
  </r>
  <r>
    <d v="2025-01-03T00:00:00"/>
    <s v="Mobile money charges"/>
    <s v="Transfer fees"/>
    <s v="Office"/>
    <n v="4835"/>
    <n v="1.2828336428760945"/>
    <n v="3769"/>
    <x v="0"/>
    <s v="Jan_i69_V1"/>
  </r>
  <r>
    <d v="2025-01-03T00:00:00"/>
    <s v="Local Transport"/>
    <s v="Transport"/>
    <s v="Investigation"/>
    <n v="15000"/>
    <n v="3.9798355001326611"/>
    <n v="3769"/>
    <x v="1"/>
    <s v="Jan_i04_V1"/>
  </r>
  <r>
    <d v="2025-01-03T00:00:00"/>
    <s v="Intercity transport(Kamp-Kanungu)"/>
    <s v="Transport"/>
    <s v="Investigation"/>
    <n v="70000"/>
    <n v="18.572565667285751"/>
    <n v="3769"/>
    <x v="1"/>
    <s v="Jan_i04_R1"/>
  </r>
  <r>
    <d v="2025-01-03T00:00:00"/>
    <s v="Local Transport"/>
    <s v="Transport"/>
    <s v="Investigation"/>
    <n v="10000"/>
    <n v="2.6532236667551072"/>
    <n v="3769"/>
    <x v="1"/>
    <s v="Jan_i04_V1"/>
  </r>
  <r>
    <d v="2025-01-03T00:00:00"/>
    <s v="Local Transport"/>
    <s v="Transport"/>
    <s v="Investigation"/>
    <n v="15000"/>
    <n v="3.9798355001326611"/>
    <n v="3769"/>
    <x v="1"/>
    <s v="Jan_i04_V1"/>
  </r>
  <r>
    <d v="2025-01-03T00:00:00"/>
    <s v="Local Transport"/>
    <s v="Transport"/>
    <s v="Investigation"/>
    <n v="20000"/>
    <n v="5.3064473335102145"/>
    <n v="3769"/>
    <x v="1"/>
    <s v="Jan_i04_V1"/>
  </r>
  <r>
    <d v="2025-01-03T00:00:00"/>
    <s v="Breakfast for i04"/>
    <s v="Travel subsistance"/>
    <s v="Investigation"/>
    <n v="10000"/>
    <n v="2.6532236667551072"/>
    <n v="3769"/>
    <x v="1"/>
    <s v="Jan_i04_V1"/>
  </r>
  <r>
    <d v="2025-01-03T00:00:00"/>
    <s v="Lunch for i04"/>
    <s v="Travel subsistance"/>
    <s v="Investigation"/>
    <n v="25000"/>
    <n v="6.6330591668877688"/>
    <n v="3769"/>
    <x v="1"/>
    <s v="Jan_i04_V1"/>
  </r>
  <r>
    <d v="2025-01-03T00:00:00"/>
    <s v="Accomodation"/>
    <s v="Travel subsistance"/>
    <s v="Investigation"/>
    <n v="60000"/>
    <n v="15.919342000530644"/>
    <n v="3769"/>
    <x v="1"/>
    <s v="Jan_i04_R2"/>
  </r>
  <r>
    <d v="2025-01-03T00:00:00"/>
    <s v="Supper for i04"/>
    <s v="Travel subsistance"/>
    <s v="Investigation"/>
    <n v="15000"/>
    <n v="3.9798355001326611"/>
    <n v="3769"/>
    <x v="1"/>
    <s v="Jan_i04_V1"/>
  </r>
  <r>
    <d v="2025-01-04T00:00:00"/>
    <s v="Local Transport"/>
    <s v="Transport"/>
    <s v="Investigation"/>
    <n v="15000"/>
    <n v="3.9798355001326611"/>
    <n v="3769"/>
    <x v="1"/>
    <s v="Jan_i04_V1"/>
  </r>
  <r>
    <d v="2025-01-04T00:00:00"/>
    <s v="Local Transport"/>
    <s v="Transport"/>
    <s v="Investigation"/>
    <n v="15000"/>
    <n v="3.9798355001326611"/>
    <n v="3769"/>
    <x v="1"/>
    <s v="Jan_i04_V1"/>
  </r>
  <r>
    <d v="2025-01-04T00:00:00"/>
    <s v="Local Transport"/>
    <s v="Transport"/>
    <s v="Investigation"/>
    <n v="10000"/>
    <n v="2.6532236667551072"/>
    <n v="3769"/>
    <x v="1"/>
    <s v="Jan_i04_V1"/>
  </r>
  <r>
    <d v="2025-01-04T00:00:00"/>
    <s v="Intercity transport(Kanungu-Kamp)"/>
    <s v="Transport"/>
    <s v="Investigation"/>
    <n v="55000"/>
    <n v="14.592730167153091"/>
    <n v="3769"/>
    <x v="1"/>
    <s v="Jan_i04_R3"/>
  </r>
  <r>
    <d v="2025-01-04T00:00:00"/>
    <s v="Local Transport"/>
    <s v="Transport"/>
    <s v="Investigation"/>
    <n v="20000"/>
    <n v="5.3064473335102145"/>
    <n v="3769"/>
    <x v="1"/>
    <s v="Jan_i04_V1"/>
  </r>
  <r>
    <d v="2025-01-04T00:00:00"/>
    <s v="Trust building"/>
    <s v="Trust building"/>
    <s v="Investigation"/>
    <n v="18000"/>
    <n v="4.7758026001591931"/>
    <n v="3769"/>
    <x v="1"/>
    <s v="Jan_i04_V1"/>
  </r>
  <r>
    <d v="2025-01-04T00:00:00"/>
    <s v="Breakfast for i04"/>
    <s v="Travel subsistance"/>
    <s v="Investigation"/>
    <n v="15000"/>
    <n v="3.9798355001326611"/>
    <n v="3769"/>
    <x v="1"/>
    <s v="Jan_i04_V1"/>
  </r>
  <r>
    <d v="2025-01-04T00:00:00"/>
    <s v="Lunch for i04"/>
    <s v="Travel subsistance"/>
    <s v="Investigation"/>
    <n v="19400"/>
    <n v="5.1472539135049082"/>
    <n v="3769"/>
    <x v="1"/>
    <s v="Jan_i04_V1"/>
  </r>
  <r>
    <d v="2025-01-04T00:00:00"/>
    <s v="Supper for i04"/>
    <s v="Travel subsistance"/>
    <s v="Investigation"/>
    <n v="10000"/>
    <n v="2.6532236667551072"/>
    <n v="3769"/>
    <x v="1"/>
    <s v="Jan_i04_V1"/>
  </r>
  <r>
    <d v="2025-01-04T00:00:00"/>
    <s v="Mobile money charges"/>
    <s v="Transfer fees"/>
    <s v="Office"/>
    <n v="11600"/>
    <n v="3.0777394534359246"/>
    <n v="3769"/>
    <x v="1"/>
    <s v="Jan_i04_R4"/>
  </r>
  <r>
    <d v="2025-01-09T00:00:00"/>
    <s v="Office internet subscription(Jan/Feb)"/>
    <s v="Internet"/>
    <s v="Office"/>
    <n v="316500"/>
    <n v="83.974529052799156"/>
    <n v="3769"/>
    <x v="2"/>
    <s v="Jan_L_R1"/>
  </r>
  <r>
    <d v="2025-01-09T00:00:00"/>
    <s v="Local Transport"/>
    <s v="Transport"/>
    <s v="Management"/>
    <n v="3500"/>
    <n v="0.9286282833642876"/>
    <n v="3769"/>
    <x v="2"/>
    <s v="Jan_L_R1"/>
  </r>
  <r>
    <d v="2025-01-09T00:00:00"/>
    <s v="Local Transport"/>
    <s v="Transport"/>
    <s v="Management"/>
    <n v="12000"/>
    <n v="3.183868400106129"/>
    <n v="3769"/>
    <x v="2"/>
    <s v="Jan_L_V1"/>
  </r>
  <r>
    <d v="2025-01-09T00:00:00"/>
    <s v="Local Transport"/>
    <s v="Transport"/>
    <s v="Management"/>
    <n v="12000"/>
    <n v="3.183868400106129"/>
    <n v="3769"/>
    <x v="2"/>
    <s v="Jan_L_V1"/>
  </r>
  <r>
    <d v="2025-01-09T00:00:00"/>
    <s v="Local Transport"/>
    <s v="Transport"/>
    <s v="Legal"/>
    <n v="25000"/>
    <n v="6.6330591668877688"/>
    <n v="3769"/>
    <x v="3"/>
    <s v="Jan_R_V1"/>
  </r>
  <r>
    <d v="2025-01-09T00:00:00"/>
    <s v="Local Transport"/>
    <s v="Transport"/>
    <s v="Legal"/>
    <n v="8000"/>
    <n v="2.1225789334040859"/>
    <n v="3769"/>
    <x v="3"/>
    <s v="Jan_R_V1"/>
  </r>
  <r>
    <d v="2025-01-09T00:00:00"/>
    <s v="Local Transport"/>
    <s v="Transport"/>
    <s v="Legal"/>
    <n v="15000"/>
    <n v="3.9798355001326611"/>
    <n v="3769"/>
    <x v="3"/>
    <s v="Jan_R_V1"/>
  </r>
  <r>
    <d v="2025-01-09T00:00:00"/>
    <s v="Local Transport"/>
    <s v="Transport"/>
    <s v="Legal"/>
    <n v="25000"/>
    <n v="6.6330591668877688"/>
    <n v="3769"/>
    <x v="3"/>
    <s v="Jan_R_V1"/>
  </r>
  <r>
    <d v="2025-01-09T00:00:00"/>
    <s v="Local Transport"/>
    <s v="Transport"/>
    <s v="Investigation"/>
    <n v="18000"/>
    <n v="4.7758026001591931"/>
    <n v="3769"/>
    <x v="4"/>
    <s v="Jan_i41_V1"/>
  </r>
  <r>
    <d v="2025-01-09T00:00:00"/>
    <s v="Local Transport"/>
    <s v="Transport"/>
    <s v="Investigation"/>
    <n v="15000"/>
    <n v="3.9798355001326611"/>
    <n v="3769"/>
    <x v="4"/>
    <s v="Jan_i41_V1"/>
  </r>
  <r>
    <d v="2025-01-09T00:00:00"/>
    <s v="Local Transport"/>
    <s v="Transport"/>
    <s v="Investigation"/>
    <n v="20000"/>
    <n v="5.3064473335102145"/>
    <n v="3769"/>
    <x v="1"/>
    <s v="Jan_i04_V2"/>
  </r>
  <r>
    <d v="2025-01-09T00:00:00"/>
    <s v="Local Transport"/>
    <s v="Transport"/>
    <s v="Investigation"/>
    <n v="18000"/>
    <n v="4.7758026001591931"/>
    <n v="3769"/>
    <x v="1"/>
    <s v="Jan_i04_V2"/>
  </r>
  <r>
    <d v="2025-01-09T00:00:00"/>
    <s v="Local Transport"/>
    <s v="Transport"/>
    <s v="Investigation"/>
    <n v="18000"/>
    <n v="4.7758026001591931"/>
    <n v="3769"/>
    <x v="0"/>
    <s v="Jan_i69_V2"/>
  </r>
  <r>
    <d v="2025-01-09T00:00:00"/>
    <s v="Local Transport"/>
    <s v="Transport"/>
    <s v="Investigation"/>
    <n v="18000"/>
    <n v="4.7758026001591931"/>
    <n v="3769"/>
    <x v="0"/>
    <s v="Jan_i69_V2"/>
  </r>
  <r>
    <d v="2025-01-09T00:00:00"/>
    <s v="Local Transport"/>
    <s v="Transport"/>
    <s v="Investigation"/>
    <n v="25000"/>
    <n v="6.6330591668877688"/>
    <n v="3769"/>
    <x v="5"/>
    <s v="Jan_i93_V1"/>
  </r>
  <r>
    <d v="2025-01-09T00:00:00"/>
    <s v="Local Transport"/>
    <s v="Transport"/>
    <s v="Investigation"/>
    <n v="25000"/>
    <n v="6.6330591668877688"/>
    <n v="3769"/>
    <x v="5"/>
    <s v="Jan_i93_V1"/>
  </r>
  <r>
    <d v="2025-01-09T00:00:00"/>
    <s v="Local Transport"/>
    <s v="Transport"/>
    <s v="Management"/>
    <n v="10000"/>
    <n v="2.6532236667551072"/>
    <n v="3769"/>
    <x v="6"/>
    <s v="Jan_M_V1"/>
  </r>
  <r>
    <d v="2025-01-09T00:00:00"/>
    <s v="Local Transport"/>
    <s v="Transport"/>
    <s v="Management"/>
    <n v="10000"/>
    <n v="2.6532236667551072"/>
    <n v="3769"/>
    <x v="6"/>
    <s v="Jan_M_V1"/>
  </r>
  <r>
    <d v="2025-01-09T00:00:00"/>
    <s v="Airtime for Lydia"/>
    <s v="Telephone"/>
    <s v="Management"/>
    <n v="50000"/>
    <n v="13.266118333775538"/>
    <n v="3769"/>
    <x v="2"/>
    <s v="Jan_L_R2"/>
  </r>
  <r>
    <d v="2025-01-09T00:00:00"/>
    <s v="Airtime for Mary"/>
    <s v="Telephone"/>
    <s v="Management"/>
    <n v="30000"/>
    <n v="7.9596710002653221"/>
    <n v="3769"/>
    <x v="6"/>
    <s v="Jan_L_R2"/>
  </r>
  <r>
    <d v="2025-01-09T00:00:00"/>
    <s v="Airtime to Raff"/>
    <s v="Telephone"/>
    <s v="Legal"/>
    <n v="20000"/>
    <n v="5.3064473335102145"/>
    <n v="3769"/>
    <x v="3"/>
    <s v="Jan_L_R2"/>
  </r>
  <r>
    <d v="2025-01-09T00:00:00"/>
    <s v="Airtime for i93"/>
    <s v="Telephone"/>
    <s v="Investigation"/>
    <n v="25000"/>
    <n v="6.6330591668877688"/>
    <n v="3769"/>
    <x v="5"/>
    <s v="Jan_L_R2"/>
  </r>
  <r>
    <d v="2025-01-09T00:00:00"/>
    <s v="Airtime for i41"/>
    <s v="Telephone"/>
    <s v="Investigation"/>
    <n v="25000"/>
    <n v="6.6330591668877688"/>
    <n v="3769"/>
    <x v="4"/>
    <s v="Jan_L_R2"/>
  </r>
  <r>
    <d v="2025-01-09T00:00:00"/>
    <s v="Airtime for i04"/>
    <s v="Telephone"/>
    <s v="Investigation"/>
    <n v="25000"/>
    <n v="6.6330591668877688"/>
    <n v="3769"/>
    <x v="1"/>
    <s v="Jan_L_R2"/>
  </r>
  <r>
    <d v="2025-01-09T00:00:00"/>
    <s v="Airtime for i69"/>
    <s v="Telephone"/>
    <s v="Investigation"/>
    <n v="25000"/>
    <n v="6.6330591668877688"/>
    <n v="3769"/>
    <x v="0"/>
    <s v="Jan_L_R2"/>
  </r>
  <r>
    <d v="2025-01-10T00:00:00"/>
    <s v="Airtime for Lydia"/>
    <s v="Telephone"/>
    <s v="Management"/>
    <n v="50000"/>
    <n v="13.266118333775538"/>
    <n v="3769"/>
    <x v="2"/>
    <s v="Jan_L_R3"/>
  </r>
  <r>
    <d v="2025-01-10T00:00:00"/>
    <s v="Airtime for Mary"/>
    <s v="Telephone"/>
    <s v="Management"/>
    <n v="30000"/>
    <n v="7.9596710002653221"/>
    <n v="3769"/>
    <x v="6"/>
    <s v="Jan_L_R3"/>
  </r>
  <r>
    <d v="2025-01-10T00:00:00"/>
    <s v="Airtime to Raff"/>
    <s v="Telephone"/>
    <s v="Legal"/>
    <n v="20000"/>
    <n v="5.3064473335102145"/>
    <n v="3769"/>
    <x v="3"/>
    <s v="Jan_L_R3"/>
  </r>
  <r>
    <d v="2025-01-10T00:00:00"/>
    <s v="Airtime for i93"/>
    <s v="Telephone"/>
    <s v="Investigation"/>
    <n v="25000"/>
    <n v="6.6330591668877688"/>
    <n v="3769"/>
    <x v="5"/>
    <s v="Jan_L_R3"/>
  </r>
  <r>
    <d v="2025-01-10T00:00:00"/>
    <s v="Airtime for i04"/>
    <s v="Telephone"/>
    <s v="Investigation"/>
    <n v="25000"/>
    <n v="6.6330591668877688"/>
    <n v="3769"/>
    <x v="1"/>
    <s v="Jan_L_R3"/>
  </r>
  <r>
    <d v="2025-01-10T00:00:00"/>
    <s v="Airtime for i69"/>
    <s v="Telephone"/>
    <s v="Investigation"/>
    <n v="25000"/>
    <n v="6.6330591668877688"/>
    <n v="3769"/>
    <x v="0"/>
    <s v="Jan_L_R3"/>
  </r>
  <r>
    <d v="2025-01-10T00:00:00"/>
    <s v="Local Transport"/>
    <s v="Transport"/>
    <s v="Investigation"/>
    <n v="25000"/>
    <n v="6.6330591668877688"/>
    <n v="3769"/>
    <x v="5"/>
    <s v="Jan_i93_V2"/>
  </r>
  <r>
    <d v="2025-01-10T00:00:00"/>
    <s v="Local Transport"/>
    <s v="Transport"/>
    <s v="Investigation"/>
    <n v="15000"/>
    <n v="3.9798355001326611"/>
    <n v="3769"/>
    <x v="5"/>
    <s v="Jan_i93_V2"/>
  </r>
  <r>
    <d v="2025-01-10T00:00:00"/>
    <s v="Local Transport"/>
    <s v="Transport"/>
    <s v="Investigation"/>
    <n v="5000"/>
    <n v="1.3266118333775536"/>
    <n v="3769"/>
    <x v="5"/>
    <s v="Jan_i93_V2"/>
  </r>
  <r>
    <d v="2025-01-10T00:00:00"/>
    <s v="Local Transport"/>
    <s v="Transport"/>
    <s v="Investigation"/>
    <n v="5000"/>
    <n v="1.3266118333775536"/>
    <n v="3769"/>
    <x v="5"/>
    <s v="Jan_i93_V2"/>
  </r>
  <r>
    <d v="2025-01-10T00:00:00"/>
    <s v="Local Transport"/>
    <s v="Transport"/>
    <s v="Investigation"/>
    <n v="25000"/>
    <n v="6.6330591668877688"/>
    <n v="3769"/>
    <x v="5"/>
    <s v="Jan_i93_V2"/>
  </r>
  <r>
    <d v="2025-01-10T00:00:00"/>
    <s v="Trust building"/>
    <s v="Trust building"/>
    <s v="Investigation"/>
    <n v="20000"/>
    <n v="5.3064473335102145"/>
    <n v="3769"/>
    <x v="5"/>
    <s v="Jan_i93_V2"/>
  </r>
  <r>
    <d v="2025-01-10T00:00:00"/>
    <s v="Local Transport"/>
    <s v="Transport"/>
    <s v="Investigation"/>
    <n v="20000"/>
    <n v="5.3064473335102145"/>
    <n v="3769"/>
    <x v="1"/>
    <s v="Jan_i04_V3"/>
  </r>
  <r>
    <d v="2025-01-10T00:00:00"/>
    <s v="Local Transport"/>
    <s v="Transport"/>
    <s v="Investigation"/>
    <n v="20000"/>
    <n v="5.3064473335102145"/>
    <n v="3769"/>
    <x v="1"/>
    <s v="Jan_i04_V3"/>
  </r>
  <r>
    <d v="2025-01-10T00:00:00"/>
    <s v="Local Transport"/>
    <s v="Transport"/>
    <s v="Investigation"/>
    <n v="11000"/>
    <n v="2.9185460334306184"/>
    <n v="3769"/>
    <x v="1"/>
    <s v="Jan_i04_V3"/>
  </r>
  <r>
    <d v="2025-01-10T00:00:00"/>
    <s v="Local Transport"/>
    <s v="Transport"/>
    <s v="Investigation"/>
    <n v="6000"/>
    <n v="1.5919342000530645"/>
    <n v="3769"/>
    <x v="1"/>
    <s v="Jan_i04_V3"/>
  </r>
  <r>
    <d v="2025-01-10T00:00:00"/>
    <s v="Local Transport"/>
    <s v="Transport"/>
    <s v="Investigation"/>
    <n v="20000"/>
    <n v="5.3064473335102145"/>
    <n v="3769"/>
    <x v="1"/>
    <s v="Jan_i04_V3"/>
  </r>
  <r>
    <d v="2025-01-10T00:00:00"/>
    <s v="Trust building"/>
    <s v="Trust building"/>
    <s v="Investigation"/>
    <n v="15000"/>
    <n v="3.9798355001326611"/>
    <n v="3769"/>
    <x v="1"/>
    <s v="Jan_i04_V3"/>
  </r>
  <r>
    <d v="2025-01-10T00:00:00"/>
    <s v="Local Transport"/>
    <s v="Transport"/>
    <s v="Legal"/>
    <n v="25000"/>
    <n v="6.6330591668877688"/>
    <n v="3769"/>
    <x v="3"/>
    <s v="Jan_R_V2"/>
  </r>
  <r>
    <d v="2025-01-10T00:00:00"/>
    <s v="Local Transport"/>
    <s v="Transport"/>
    <s v="Legal"/>
    <n v="8000"/>
    <n v="2.1225789334040859"/>
    <n v="3769"/>
    <x v="3"/>
    <s v="Jan_R_V2"/>
  </r>
  <r>
    <d v="2025-01-10T00:00:00"/>
    <s v="Local Transport"/>
    <s v="Transport"/>
    <s v="Legal"/>
    <n v="25000"/>
    <n v="6.6330591668877688"/>
    <n v="3769"/>
    <x v="3"/>
    <s v="Jan_R_V2"/>
  </r>
  <r>
    <d v="2025-01-10T00:00:00"/>
    <s v="Local Transport"/>
    <s v="Transport"/>
    <s v="Investigation"/>
    <n v="18000"/>
    <n v="4.7758026001591931"/>
    <n v="3769"/>
    <x v="0"/>
    <s v="Jan_i69_V3"/>
  </r>
  <r>
    <d v="2025-01-10T00:00:00"/>
    <s v="Local Transport"/>
    <s v="Transport"/>
    <s v="Investigation"/>
    <n v="16000"/>
    <n v="4.2451578668081718"/>
    <n v="3769"/>
    <x v="0"/>
    <s v="Jan_i69_V3"/>
  </r>
  <r>
    <d v="2025-01-10T00:00:00"/>
    <s v="Local Transport"/>
    <s v="Transport"/>
    <s v="Investigation"/>
    <n v="5000"/>
    <n v="1.3266118333775536"/>
    <n v="3769"/>
    <x v="0"/>
    <s v="Jan_i69_V3"/>
  </r>
  <r>
    <d v="2025-01-10T00:00:00"/>
    <s v="Local Transport"/>
    <s v="Transport"/>
    <s v="Investigation"/>
    <n v="11000"/>
    <n v="2.9185460334306184"/>
    <n v="3769"/>
    <x v="0"/>
    <s v="Jan_i69_V3"/>
  </r>
  <r>
    <d v="2025-01-10T00:00:00"/>
    <s v="Local Transport"/>
    <s v="Transport"/>
    <s v="Investigation"/>
    <n v="18000"/>
    <n v="4.7758026001591931"/>
    <n v="3769"/>
    <x v="0"/>
    <s v="Jan_i69_V3"/>
  </r>
  <r>
    <d v="2025-01-10T00:00:00"/>
    <s v="Local Transport"/>
    <s v="Transport"/>
    <s v="Management"/>
    <n v="1000"/>
    <n v="0.26532236667551073"/>
    <n v="3769"/>
    <x v="2"/>
    <s v="Jan_L_V2"/>
  </r>
  <r>
    <d v="2025-01-10T00:00:00"/>
    <s v="Local Transport"/>
    <s v="Transport"/>
    <s v="Management"/>
    <n v="2000"/>
    <n v="0.53064473335102147"/>
    <n v="3769"/>
    <x v="2"/>
    <s v="Jan_L_V2"/>
  </r>
  <r>
    <d v="2025-01-10T00:00:00"/>
    <s v="Local Transport"/>
    <s v="Transport"/>
    <s v="Management"/>
    <n v="2000"/>
    <n v="0.53064473335102147"/>
    <n v="3769"/>
    <x v="2"/>
    <s v="Jan_L_V2"/>
  </r>
  <r>
    <d v="2025-01-10T00:00:00"/>
    <s v="Local Transport"/>
    <s v="Transport"/>
    <s v="Management"/>
    <n v="2000"/>
    <n v="0.53064473335102147"/>
    <n v="3769"/>
    <x v="2"/>
    <s v="Jan_L_V2"/>
  </r>
  <r>
    <d v="2025-01-10T00:00:00"/>
    <s v="Purchase of toilet paper(2 Packets)"/>
    <s v="Office materials"/>
    <s v="Office"/>
    <n v="39800"/>
    <n v="10.559830193685327"/>
    <n v="3769"/>
    <x v="2"/>
    <s v="Jan_L_R4"/>
  </r>
  <r>
    <d v="2025-01-10T00:00:00"/>
    <s v="Purchase of 6kgs of sugar"/>
    <s v="Office materials"/>
    <s v="Office"/>
    <n v="23000"/>
    <n v="6.1024144335367474"/>
    <n v="3769"/>
    <x v="2"/>
    <s v="Jan_L_R5"/>
  </r>
  <r>
    <d v="2025-01-10T00:00:00"/>
    <s v="Office Prepaid electricity (January)"/>
    <s v="Rent &amp; Utilities"/>
    <s v="Office"/>
    <n v="195000"/>
    <n v="51.737861501724595"/>
    <n v="3769"/>
    <x v="2"/>
    <s v="Jan_L_R6"/>
  </r>
  <r>
    <d v="2025-01-10T00:00:00"/>
    <s v="Mobile money charges"/>
    <s v="Transfer fees"/>
    <s v="Office"/>
    <n v="5000"/>
    <n v="1.3266118333775536"/>
    <n v="3769"/>
    <x v="2"/>
    <s v="Jan_L_R6"/>
  </r>
  <r>
    <d v="2025-01-10T00:00:00"/>
    <s v="Trust building"/>
    <s v="Trust building"/>
    <s v="Investigation"/>
    <n v="14000"/>
    <n v="3.7145131334571504"/>
    <n v="3769"/>
    <x v="0"/>
    <s v="Jan_i69_V3"/>
  </r>
  <r>
    <d v="2025-01-10T00:00:00"/>
    <s v="Purchase of brooms for cleaning"/>
    <s v="Office materials"/>
    <s v="Office"/>
    <n v="6000"/>
    <n v="1.5919342000530645"/>
    <n v="3769"/>
    <x v="6"/>
    <s v="Jan_M_V2"/>
  </r>
  <r>
    <d v="2025-01-10T00:00:00"/>
    <s v="Local Transport"/>
    <s v="Transport"/>
    <s v="Management"/>
    <n v="10000"/>
    <n v="2.6532236667551072"/>
    <n v="3769"/>
    <x v="6"/>
    <s v="Jan_M_V3"/>
  </r>
  <r>
    <d v="2025-01-10T00:00:00"/>
    <s v="Local Transport"/>
    <s v="Transport"/>
    <s v="Management"/>
    <n v="10000"/>
    <n v="2.6532236667551072"/>
    <n v="3769"/>
    <x v="6"/>
    <s v="Jan_M_V3"/>
  </r>
  <r>
    <d v="2025-01-10T00:00:00"/>
    <s v="Dec. Collection of garbage Globe clean services"/>
    <s v="Rent &amp; Utilities"/>
    <s v="Office"/>
    <n v="60000"/>
    <n v="15.919342000530644"/>
    <n v="3769"/>
    <x v="6"/>
    <s v="Jan_M_R1"/>
  </r>
  <r>
    <d v="2025-01-10T00:00:00"/>
    <s v="15 File Folders black"/>
    <s v="Office materials"/>
    <s v="Office"/>
    <n v="127500"/>
    <n v="33.828601751127621"/>
    <n v="3769"/>
    <x v="2"/>
    <s v="Jan_L_R7"/>
  </r>
  <r>
    <d v="2025-01-10T00:00:00"/>
    <s v="1 Box of pens"/>
    <s v="Office materials"/>
    <s v="Office"/>
    <n v="26200"/>
    <n v="6.9514460068983812"/>
    <n v="3769"/>
    <x v="2"/>
    <s v="Jan_L_R7"/>
  </r>
  <r>
    <d v="2025-01-10T00:00:00"/>
    <s v="4 Stick notes"/>
    <s v="Office materials"/>
    <s v="Office"/>
    <n v="9200"/>
    <n v="2.4409657734146988"/>
    <n v="3769"/>
    <x v="2"/>
    <s v="Jan_L_R8"/>
  </r>
  <r>
    <d v="2025-01-10T00:00:00"/>
    <s v="7 Diarries"/>
    <s v="Office materials"/>
    <s v="Office"/>
    <n v="126000"/>
    <n v="33.430618201114356"/>
    <n v="3769"/>
    <x v="2"/>
    <s v="Jan_L_R9"/>
  </r>
  <r>
    <d v="2025-01-10T00:00:00"/>
    <s v="Local Transport"/>
    <s v="Transport"/>
    <s v="Legal"/>
    <n v="25000"/>
    <n v="6.6330591668877688"/>
    <n v="3769"/>
    <x v="3"/>
    <s v="Jan_R_V3"/>
  </r>
  <r>
    <d v="2025-01-10T00:00:00"/>
    <s v="Local Transport"/>
    <s v="Transport"/>
    <s v="Legal"/>
    <n v="25000"/>
    <n v="6.6330591668877688"/>
    <n v="3769"/>
    <x v="3"/>
    <s v="Jan_R_V3"/>
  </r>
  <r>
    <d v="2025-01-10T00:00:00"/>
    <s v="Local Transport"/>
    <s v="Transport"/>
    <s v="Investigation"/>
    <n v="25000"/>
    <n v="6.6330591668877688"/>
    <n v="3769"/>
    <x v="5"/>
    <s v="Jan_i93_V3"/>
  </r>
  <r>
    <d v="2025-01-10T00:00:00"/>
    <s v="Local Transport"/>
    <s v="Transport"/>
    <s v="Investigation"/>
    <n v="6000"/>
    <n v="1.5919342000530645"/>
    <n v="3769"/>
    <x v="5"/>
    <s v="Jan_i93_V3"/>
  </r>
  <r>
    <d v="2025-01-10T00:00:00"/>
    <s v="Local Transport"/>
    <s v="Transport"/>
    <s v="Investigation"/>
    <n v="6000"/>
    <n v="1.5919342000530645"/>
    <n v="3769"/>
    <x v="5"/>
    <s v="Jan_i93_V3"/>
  </r>
  <r>
    <d v="2025-01-10T00:00:00"/>
    <s v="Local Transport"/>
    <s v="Transport"/>
    <s v="Investigation"/>
    <n v="23000"/>
    <n v="6.1024144335367474"/>
    <n v="3769"/>
    <x v="5"/>
    <s v="Jan_i93_V3"/>
  </r>
  <r>
    <d v="2025-01-10T00:00:00"/>
    <s v="Local Transport"/>
    <s v="Transport"/>
    <s v="Investigation"/>
    <n v="10000"/>
    <n v="2.6532236667551072"/>
    <n v="3769"/>
    <x v="5"/>
    <s v="Jan_i93_V3"/>
  </r>
  <r>
    <d v="2025-01-10T00:00:00"/>
    <s v="Local Transport"/>
    <s v="Transport"/>
    <s v="Investigation"/>
    <n v="8000"/>
    <n v="2.1225789334040859"/>
    <n v="3769"/>
    <x v="5"/>
    <s v="Jan_i93_V3"/>
  </r>
  <r>
    <d v="2025-01-10T00:00:00"/>
    <s v="Trust building"/>
    <s v="Trust building"/>
    <s v="Investigation"/>
    <n v="30000"/>
    <n v="7.9596710002653221"/>
    <n v="3769"/>
    <x v="5"/>
    <s v="Jan_i93_V3"/>
  </r>
  <r>
    <d v="2025-01-10T00:00:00"/>
    <s v="Trust building"/>
    <s v="Trust building"/>
    <s v="Investigation"/>
    <n v="10000"/>
    <n v="2.6532236667551072"/>
    <n v="3769"/>
    <x v="5"/>
    <s v="Jan_i93_V3"/>
  </r>
  <r>
    <d v="2025-01-10T00:00:00"/>
    <s v="Trust building"/>
    <s v="Trust building"/>
    <s v="Investigation"/>
    <n v="10000"/>
    <n v="2.6532236667551072"/>
    <n v="3769"/>
    <x v="5"/>
    <s v="Jan_i93_V3"/>
  </r>
  <r>
    <d v="2025-01-10T00:00:00"/>
    <s v="Local Transport"/>
    <s v="Transport"/>
    <s v="Investigation"/>
    <n v="20000"/>
    <n v="5.3064473335102145"/>
    <n v="3769"/>
    <x v="1"/>
    <s v="Jan_i04_V4"/>
  </r>
  <r>
    <d v="2025-01-10T00:00:00"/>
    <s v="Local Transport"/>
    <s v="Transport"/>
    <s v="Investigation"/>
    <n v="8000"/>
    <n v="2.1225789334040859"/>
    <n v="3769"/>
    <x v="1"/>
    <s v="Jan_i04_V4"/>
  </r>
  <r>
    <d v="2025-01-10T00:00:00"/>
    <s v="Local Transport"/>
    <s v="Transport"/>
    <s v="Investigation"/>
    <n v="6000"/>
    <n v="1.5919342000530645"/>
    <n v="3769"/>
    <x v="1"/>
    <s v="Jan_i04_V4"/>
  </r>
  <r>
    <d v="2025-01-10T00:00:00"/>
    <s v="Local Transport"/>
    <s v="Transport"/>
    <s v="Investigation"/>
    <n v="16000"/>
    <n v="4.2451578668081718"/>
    <n v="3769"/>
    <x v="1"/>
    <s v="Jan_i04_V4"/>
  </r>
  <r>
    <d v="2025-01-10T00:00:00"/>
    <s v="Local Transport"/>
    <s v="Transport"/>
    <s v="Investigation"/>
    <n v="15000"/>
    <n v="3.9798355001326611"/>
    <n v="3769"/>
    <x v="1"/>
    <s v="Jan_i04_V4"/>
  </r>
  <r>
    <d v="2025-01-10T00:00:00"/>
    <s v="Local Transport"/>
    <s v="Transport"/>
    <s v="Investigation"/>
    <n v="24000"/>
    <n v="6.3677368002122581"/>
    <n v="3769"/>
    <x v="1"/>
    <s v="Jan_i04_V4"/>
  </r>
  <r>
    <d v="2025-01-10T00:00:00"/>
    <s v="Trust building"/>
    <s v="Trust building"/>
    <s v="Investigation"/>
    <n v="18000"/>
    <n v="4.7758026001591931"/>
    <n v="3769"/>
    <x v="1"/>
    <s v="Jan_i04_V4"/>
  </r>
  <r>
    <d v="2025-01-10T00:00:00"/>
    <s v="Trust building"/>
    <s v="Trust building"/>
    <s v="Investigation"/>
    <n v="25000"/>
    <n v="6.6330591668877688"/>
    <n v="3769"/>
    <x v="1"/>
    <s v="Jan_i04_V4"/>
  </r>
  <r>
    <d v="2025-01-10T00:00:00"/>
    <s v="Local Transport"/>
    <s v="Transport"/>
    <s v="Investigation"/>
    <n v="18000"/>
    <n v="4.7758026001591931"/>
    <n v="3769"/>
    <x v="0"/>
    <s v="Jan_i69_V4"/>
  </r>
  <r>
    <d v="2025-01-10T00:00:00"/>
    <s v="Local Transport"/>
    <s v="Transport"/>
    <s v="Investigation"/>
    <n v="13000"/>
    <n v="3.4491907667816397"/>
    <n v="3769"/>
    <x v="0"/>
    <s v="Jan_i69_V4"/>
  </r>
  <r>
    <d v="2025-01-10T00:00:00"/>
    <s v="Local Transport"/>
    <s v="Transport"/>
    <s v="Investigation"/>
    <n v="4000"/>
    <n v="1.0612894667020429"/>
    <n v="3769"/>
    <x v="0"/>
    <s v="Jan_i69_V4"/>
  </r>
  <r>
    <d v="2025-01-10T00:00:00"/>
    <s v="Local Transport"/>
    <s v="Transport"/>
    <s v="Investigation"/>
    <n v="20000"/>
    <n v="5.3064473335102145"/>
    <n v="3769"/>
    <x v="0"/>
    <s v="Jan_i69_V4"/>
  </r>
  <r>
    <d v="2025-01-10T00:00:00"/>
    <s v="Trust building"/>
    <s v="Trust building"/>
    <s v="Investigation"/>
    <n v="10000"/>
    <n v="2.6532236667551072"/>
    <n v="3769"/>
    <x v="0"/>
    <s v="Jan_i69_V4"/>
  </r>
  <r>
    <d v="2025-01-10T00:00:00"/>
    <s v="Local Transport"/>
    <s v="Transport"/>
    <s v="Management"/>
    <n v="10000"/>
    <n v="2.6532236667551072"/>
    <n v="3769"/>
    <x v="6"/>
    <s v="Jan_M_V4"/>
  </r>
  <r>
    <d v="2025-01-10T00:00:00"/>
    <s v="Local Transport"/>
    <s v="Transport"/>
    <s v="Management"/>
    <n v="10000"/>
    <n v="2.6532236667551072"/>
    <n v="3769"/>
    <x v="6"/>
    <s v="Jan_M_V4"/>
  </r>
  <r>
    <d v="2025-01-10T00:00:00"/>
    <s v="Local Transport"/>
    <s v="Transport"/>
    <s v="Investigation"/>
    <n v="17000"/>
    <n v="4.5104802334836824"/>
    <n v="3769"/>
    <x v="4"/>
    <s v="Jan_i41_V2"/>
  </r>
  <r>
    <d v="2025-01-10T00:00:00"/>
    <s v="Local Transport"/>
    <s v="Transport"/>
    <s v="Investigation"/>
    <n v="13000"/>
    <n v="3.4491907667816397"/>
    <n v="3769"/>
    <x v="4"/>
    <s v="Jan_i41_V2"/>
  </r>
  <r>
    <d v="2025-01-10T00:00:00"/>
    <s v="Local Transport"/>
    <s v="Transport"/>
    <s v="Investigation"/>
    <n v="17000"/>
    <n v="4.5104802334836824"/>
    <n v="3769"/>
    <x v="4"/>
    <s v="Jan_i41_V2"/>
  </r>
  <r>
    <d v="2025-01-10T00:00:00"/>
    <s v="Trust building"/>
    <s v="Trust building"/>
    <s v="Investigation"/>
    <n v="5000"/>
    <n v="1.3266118333775536"/>
    <n v="3769"/>
    <x v="4"/>
    <s v="Jan_i41_V2"/>
  </r>
  <r>
    <d v="2025-01-13T00:00:00"/>
    <s v="Local Transport"/>
    <s v="Transport"/>
    <s v="Investigation"/>
    <n v="18000"/>
    <n v="4.7758026001591931"/>
    <n v="3769"/>
    <x v="4"/>
    <s v="Jan_i41_V3"/>
  </r>
  <r>
    <d v="2025-01-13T00:00:00"/>
    <s v="Local Transport"/>
    <s v="Transport"/>
    <s v="Investigation"/>
    <n v="20000"/>
    <n v="5.3064473335102145"/>
    <n v="3769"/>
    <x v="4"/>
    <s v="Jan_i41_V3"/>
  </r>
  <r>
    <d v="2025-01-13T00:00:00"/>
    <s v="Local Transport"/>
    <s v="Transport"/>
    <s v="Legal"/>
    <n v="25000"/>
    <n v="6.6330591668877688"/>
    <n v="3769"/>
    <x v="3"/>
    <s v="Jan_R_V4"/>
  </r>
  <r>
    <d v="2025-01-13T00:00:00"/>
    <s v="Local Transport"/>
    <s v="Transport"/>
    <s v="Legal"/>
    <n v="7000"/>
    <n v="1.8572565667285752"/>
    <n v="3769"/>
    <x v="3"/>
    <s v="Jan_R_V4"/>
  </r>
  <r>
    <d v="2025-01-13T00:00:00"/>
    <s v="Local Transport"/>
    <s v="Transport"/>
    <s v="Legal"/>
    <n v="7000"/>
    <n v="1.8572565667285752"/>
    <n v="3769"/>
    <x v="3"/>
    <s v="Jan_R_V4"/>
  </r>
  <r>
    <d v="2025-01-13T00:00:00"/>
    <s v="Local Transport"/>
    <s v="Transport"/>
    <s v="Legal"/>
    <n v="7000"/>
    <n v="1.8572565667285752"/>
    <n v="3769"/>
    <x v="3"/>
    <s v="Jan_R_V4"/>
  </r>
  <r>
    <d v="2025-01-13T00:00:00"/>
    <s v="Local Transport"/>
    <s v="Transport"/>
    <s v="Legal"/>
    <n v="8000"/>
    <n v="2.1225789334040859"/>
    <n v="3769"/>
    <x v="3"/>
    <s v="Jan_R_V4"/>
  </r>
  <r>
    <d v="2025-01-13T00:00:00"/>
    <s v="Local Transport"/>
    <s v="Transport"/>
    <s v="Legal"/>
    <n v="25000"/>
    <n v="6.6330591668877688"/>
    <n v="3769"/>
    <x v="3"/>
    <s v="Jan_R_V4"/>
  </r>
  <r>
    <d v="2025-01-13T00:00:00"/>
    <s v="Local Transport"/>
    <s v="Transport"/>
    <s v="Investigation"/>
    <n v="25000"/>
    <n v="6.6330591668877688"/>
    <n v="3769"/>
    <x v="5"/>
    <s v="Jan_i93_V4"/>
  </r>
  <r>
    <d v="2025-01-13T00:00:00"/>
    <s v="Local Transport"/>
    <s v="Transport"/>
    <s v="Investigation"/>
    <n v="13000"/>
    <n v="3.4491907667816397"/>
    <n v="3769"/>
    <x v="5"/>
    <s v="Jan_i93_V4"/>
  </r>
  <r>
    <d v="2025-01-13T00:00:00"/>
    <s v="Local Transport"/>
    <s v="Transport"/>
    <s v="Investigation"/>
    <n v="10000"/>
    <n v="2.6532236667551072"/>
    <n v="3769"/>
    <x v="5"/>
    <s v="Jan_i93_V4"/>
  </r>
  <r>
    <d v="2025-01-13T00:00:00"/>
    <s v="Local Transport"/>
    <s v="Transport"/>
    <s v="Investigation"/>
    <n v="9000"/>
    <n v="2.3879013000795966"/>
    <n v="3769"/>
    <x v="5"/>
    <s v="Jan_i93_V4"/>
  </r>
  <r>
    <d v="2025-01-13T00:00:00"/>
    <s v="Local Transport"/>
    <s v="Transport"/>
    <s v="Investigation"/>
    <n v="25000"/>
    <n v="6.6330591668877688"/>
    <n v="3769"/>
    <x v="5"/>
    <s v="Jan_i93_V4"/>
  </r>
  <r>
    <d v="2025-01-13T00:00:00"/>
    <s v="Trust building"/>
    <s v="Trust building"/>
    <s v="Investigation"/>
    <n v="20000"/>
    <n v="5.3064473335102145"/>
    <n v="3769"/>
    <x v="5"/>
    <s v="Jan_i93_V4"/>
  </r>
  <r>
    <d v="2025-01-13T00:00:00"/>
    <s v="Local Transport"/>
    <s v="Transport"/>
    <s v="Investigation"/>
    <n v="20000"/>
    <n v="5.3064473335102145"/>
    <n v="3769"/>
    <x v="1"/>
    <s v="Jan_i04_V5"/>
  </r>
  <r>
    <d v="2025-01-13T00:00:00"/>
    <s v="Local Transport"/>
    <s v="Transport"/>
    <s v="Investigation"/>
    <n v="15000"/>
    <n v="3.9798355001326611"/>
    <n v="3769"/>
    <x v="1"/>
    <s v="Jan_i04_V5"/>
  </r>
  <r>
    <d v="2025-01-13T00:00:00"/>
    <s v="Local Transport"/>
    <s v="Transport"/>
    <s v="Investigation"/>
    <n v="7000"/>
    <n v="1.8572565667285752"/>
    <n v="3769"/>
    <x v="1"/>
    <s v="Jan_i04_V5"/>
  </r>
  <r>
    <d v="2025-01-13T00:00:00"/>
    <s v="Local Transport"/>
    <s v="Transport"/>
    <s v="Investigation"/>
    <n v="5000"/>
    <n v="1.3266118333775536"/>
    <n v="3769"/>
    <x v="1"/>
    <s v="Jan_i04_V5"/>
  </r>
  <r>
    <d v="2025-01-13T00:00:00"/>
    <s v="Local Transport"/>
    <s v="Transport"/>
    <s v="Investigation"/>
    <n v="20000"/>
    <n v="5.3064473335102145"/>
    <n v="3769"/>
    <x v="1"/>
    <s v="Jan_i04_V5"/>
  </r>
  <r>
    <d v="2025-01-13T00:00:00"/>
    <s v="Trust building"/>
    <s v="Trust building"/>
    <s v="Investigation"/>
    <n v="20000"/>
    <n v="5.3064473335102145"/>
    <n v="3769"/>
    <x v="1"/>
    <s v="Jan_i04_V5"/>
  </r>
  <r>
    <d v="2025-01-13T00:00:00"/>
    <s v="Local Transport"/>
    <s v="Transport"/>
    <s v="Investigation"/>
    <n v="18000"/>
    <n v="4.7758026001591931"/>
    <n v="3769"/>
    <x v="0"/>
    <s v="Jan_i69_V5"/>
  </r>
  <r>
    <d v="2025-01-13T00:00:00"/>
    <s v="Local Transport"/>
    <s v="Transport"/>
    <s v="Investigation"/>
    <n v="16000"/>
    <n v="4.2451578668081718"/>
    <n v="3769"/>
    <x v="0"/>
    <s v="Jan_i69_V5"/>
  </r>
  <r>
    <d v="2025-01-13T00:00:00"/>
    <s v="Local Transport"/>
    <s v="Transport"/>
    <s v="Investigation"/>
    <n v="5000"/>
    <n v="1.3266118333775536"/>
    <n v="3769"/>
    <x v="0"/>
    <s v="Jan_i69_V5"/>
  </r>
  <r>
    <d v="2025-01-13T00:00:00"/>
    <s v="Local Transport"/>
    <s v="Transport"/>
    <s v="Investigation"/>
    <n v="5000"/>
    <n v="1.3266118333775536"/>
    <n v="3769"/>
    <x v="0"/>
    <s v="Jan_i69_V5"/>
  </r>
  <r>
    <d v="2025-01-13T00:00:00"/>
    <s v="Local Transport"/>
    <s v="Transport"/>
    <s v="Investigation"/>
    <n v="20000"/>
    <n v="5.3064473335102145"/>
    <n v="3769"/>
    <x v="0"/>
    <s v="Jan_i69_V5"/>
  </r>
  <r>
    <d v="2025-01-13T00:00:00"/>
    <s v="Trust building"/>
    <s v="Trust building"/>
    <s v="Investigation"/>
    <n v="17000"/>
    <n v="4.5104802334836824"/>
    <n v="3769"/>
    <x v="0"/>
    <s v="Jan_i69_V5"/>
  </r>
  <r>
    <d v="2025-01-13T00:00:00"/>
    <s v="Local Transport"/>
    <s v="Transport"/>
    <s v="Management"/>
    <n v="10000"/>
    <n v="2.6532236667551072"/>
    <n v="3769"/>
    <x v="6"/>
    <s v="Jan_M_V5"/>
  </r>
  <r>
    <d v="2025-01-13T00:00:00"/>
    <s v="Local Transport"/>
    <s v="Transport"/>
    <s v="Management"/>
    <n v="10000"/>
    <n v="2.6532236667551072"/>
    <n v="3769"/>
    <x v="6"/>
    <s v="Jan_M_V5"/>
  </r>
  <r>
    <d v="2025-01-13T00:00:00"/>
    <s v="Local Transport"/>
    <s v="Transport"/>
    <s v="Media"/>
    <n v="11000"/>
    <n v="2.9185460334306184"/>
    <n v="3769"/>
    <x v="7"/>
    <s v="Jan_B_V1"/>
  </r>
  <r>
    <d v="2025-01-13T00:00:00"/>
    <s v="Local Transport"/>
    <s v="Transport"/>
    <s v="Media"/>
    <n v="15000"/>
    <n v="3.9798355001326611"/>
    <n v="3769"/>
    <x v="7"/>
    <s v="Jan_B_V1"/>
  </r>
  <r>
    <d v="2025-01-14T00:00:00"/>
    <s v="Local Transport"/>
    <s v="Transport"/>
    <s v="Legal"/>
    <n v="25000"/>
    <n v="6.6330591668877688"/>
    <n v="3769"/>
    <x v="3"/>
    <s v="Jan_R_V5"/>
  </r>
  <r>
    <d v="2025-01-14T00:00:00"/>
    <s v="Local Transport"/>
    <s v="Transport"/>
    <s v="Legal"/>
    <n v="10000"/>
    <n v="2.6532236667551072"/>
    <n v="3769"/>
    <x v="3"/>
    <s v="Jan_R_V5"/>
  </r>
  <r>
    <d v="2025-01-14T00:00:00"/>
    <s v="Local Transport"/>
    <s v="Transport"/>
    <s v="Legal"/>
    <n v="13000"/>
    <n v="3.4491907667816397"/>
    <n v="3769"/>
    <x v="3"/>
    <s v="Jan_R_V5"/>
  </r>
  <r>
    <d v="2025-01-14T00:00:00"/>
    <s v="Local Transport"/>
    <s v="Transport"/>
    <s v="Legal"/>
    <n v="25000"/>
    <n v="6.6330591668877688"/>
    <n v="3769"/>
    <x v="3"/>
    <s v="Jan_R_V5"/>
  </r>
  <r>
    <d v="2025-01-14T00:00:00"/>
    <s v="Local Transport"/>
    <s v="Transport"/>
    <s v="Investigation"/>
    <n v="25000"/>
    <n v="6.6330591668877688"/>
    <n v="3769"/>
    <x v="5"/>
    <s v="Jan_i93_V5"/>
  </r>
  <r>
    <d v="2025-01-14T00:00:00"/>
    <s v="Local Transport"/>
    <s v="Transport"/>
    <s v="Investigation"/>
    <n v="9000"/>
    <n v="2.3879013000795966"/>
    <n v="3769"/>
    <x v="5"/>
    <s v="Jan_i93_V5"/>
  </r>
  <r>
    <d v="2025-01-14T00:00:00"/>
    <s v="Local Transport"/>
    <s v="Transport"/>
    <s v="Investigation"/>
    <n v="12000"/>
    <n v="3.183868400106129"/>
    <n v="3769"/>
    <x v="5"/>
    <s v="Jan_i93_V5"/>
  </r>
  <r>
    <d v="2025-01-14T00:00:00"/>
    <s v="Local Transport"/>
    <s v="Transport"/>
    <s v="Investigation"/>
    <n v="7000"/>
    <n v="1.8572565667285752"/>
    <n v="3769"/>
    <x v="5"/>
    <s v="Jan_i93_V5"/>
  </r>
  <r>
    <d v="2025-01-14T00:00:00"/>
    <s v="Local Transport"/>
    <s v="Transport"/>
    <s v="Investigation"/>
    <n v="25000"/>
    <n v="6.6330591668877688"/>
    <n v="3769"/>
    <x v="5"/>
    <s v="Jan_i93_V5"/>
  </r>
  <r>
    <d v="2025-01-14T00:00:00"/>
    <s v="Trust building"/>
    <s v="Trust building"/>
    <s v="Investigation"/>
    <n v="20000"/>
    <n v="5.3064473335102145"/>
    <n v="3769"/>
    <x v="5"/>
    <s v="Jan_i93_V5"/>
  </r>
  <r>
    <d v="2025-01-14T00:00:00"/>
    <s v="Local Transport"/>
    <s v="Transport"/>
    <s v="Media"/>
    <n v="15000"/>
    <n v="3.9798355001326611"/>
    <n v="3769"/>
    <x v="7"/>
    <s v="Jan_B_V2"/>
  </r>
  <r>
    <d v="2025-01-14T00:00:00"/>
    <s v="Local Transport"/>
    <s v="Transport"/>
    <s v="Media"/>
    <n v="15000"/>
    <n v="3.9798355001326611"/>
    <n v="3769"/>
    <x v="7"/>
    <s v="Jan_B_V2"/>
  </r>
  <r>
    <d v="2025-01-14T00:00:00"/>
    <s v="Local Transport"/>
    <s v="Transport"/>
    <s v="Investigation"/>
    <n v="20000"/>
    <n v="5.3064473335102145"/>
    <n v="3769"/>
    <x v="1"/>
    <s v="Jan_i04_V6"/>
  </r>
  <r>
    <d v="2025-01-14T00:00:00"/>
    <s v="Local Transport"/>
    <s v="Transport"/>
    <s v="Investigation"/>
    <n v="27000"/>
    <n v="7.1637039002387901"/>
    <n v="3769"/>
    <x v="1"/>
    <s v="Jan_i04_V6"/>
  </r>
  <r>
    <d v="2025-01-14T00:00:00"/>
    <s v="Local Transport"/>
    <s v="Transport"/>
    <s v="Investigation"/>
    <n v="20000"/>
    <n v="5.3064473335102145"/>
    <n v="3769"/>
    <x v="1"/>
    <s v="Jan_i04_V6"/>
  </r>
  <r>
    <d v="2025-01-14T00:00:00"/>
    <s v="Local Transport"/>
    <s v="Transport"/>
    <s v="Investigation"/>
    <n v="17000"/>
    <n v="4.5104802334836824"/>
    <n v="3769"/>
    <x v="1"/>
    <s v="Jan_i04_V6"/>
  </r>
  <r>
    <d v="2025-01-14T00:00:00"/>
    <s v="Local Transport"/>
    <s v="Transport"/>
    <s v="Investigation"/>
    <n v="25000"/>
    <n v="6.6330591668877688"/>
    <n v="3769"/>
    <x v="1"/>
    <s v="Jan_i04_V6"/>
  </r>
  <r>
    <d v="2025-01-14T00:00:00"/>
    <s v="Trust building"/>
    <s v="Trust building"/>
    <s v="Investigation"/>
    <n v="20000"/>
    <n v="5.3064473335102145"/>
    <n v="3769"/>
    <x v="1"/>
    <s v="Jan_i04_V6"/>
  </r>
  <r>
    <d v="2025-01-14T00:00:00"/>
    <s v="Local Transport"/>
    <s v="Transport"/>
    <s v="Investigation"/>
    <n v="18000"/>
    <n v="4.7758026001591931"/>
    <n v="3769"/>
    <x v="0"/>
    <s v="Jan_i69_V6"/>
  </r>
  <r>
    <d v="2025-01-14T00:00:00"/>
    <s v="Local Transport"/>
    <s v="Transport"/>
    <s v="Investigation"/>
    <n v="22000"/>
    <n v="5.8370920668612367"/>
    <n v="3769"/>
    <x v="0"/>
    <s v="Jan_i69_V6"/>
  </r>
  <r>
    <d v="2025-01-14T00:00:00"/>
    <s v="Local Transport"/>
    <s v="Transport"/>
    <s v="Investigation"/>
    <n v="12000"/>
    <n v="3.183868400106129"/>
    <n v="3769"/>
    <x v="0"/>
    <s v="Jan_i69_V6"/>
  </r>
  <r>
    <d v="2025-01-14T00:00:00"/>
    <s v="Local Transport"/>
    <s v="Transport"/>
    <s v="Investigation"/>
    <n v="6000"/>
    <n v="1.5919342000530645"/>
    <n v="3769"/>
    <x v="0"/>
    <s v="Jan_i69_V6"/>
  </r>
  <r>
    <d v="2025-01-14T00:00:00"/>
    <s v="Local Transport"/>
    <s v="Transport"/>
    <s v="Investigation"/>
    <n v="19000"/>
    <n v="5.0411249668347038"/>
    <n v="3769"/>
    <x v="0"/>
    <s v="Jan_i69_V6"/>
  </r>
  <r>
    <d v="2025-01-14T00:00:00"/>
    <s v="Local Transport"/>
    <s v="Transport"/>
    <s v="Investigation"/>
    <n v="19000"/>
    <n v="5.0411249668347038"/>
    <n v="3769"/>
    <x v="0"/>
    <s v="Jan_i69_V6"/>
  </r>
  <r>
    <d v="2025-01-14T00:00:00"/>
    <s v="Bank transfer charges"/>
    <s v="Bank fees"/>
    <s v="Office"/>
    <n v="2000"/>
    <n v="0.53064473335102147"/>
    <n v="3769"/>
    <x v="8"/>
    <s v="Jan_BS_1"/>
  </r>
  <r>
    <d v="2025-01-14T00:00:00"/>
    <s v="Bank transfer charges"/>
    <s v="Bank fees"/>
    <s v="Office"/>
    <n v="2000"/>
    <n v="0.53064473335102147"/>
    <n v="3769"/>
    <x v="8"/>
    <s v="Jan_BS_2"/>
  </r>
  <r>
    <d v="2025-01-14T00:00:00"/>
    <s v="Interbank Transfer charges"/>
    <s v="Bank fees"/>
    <s v="Office"/>
    <n v="75380"/>
    <n v="20"/>
    <n v="3769"/>
    <x v="9"/>
    <s v="Bank_BS_9"/>
  </r>
  <r>
    <d v="2025-01-14T00:00:00"/>
    <s v="Bank charges on transfer"/>
    <s v="Bank fees"/>
    <s v="Office"/>
    <n v="32827.990000000005"/>
    <n v="8.7100000000000009"/>
    <n v="3769"/>
    <x v="9"/>
    <s v="Bank_BS_10"/>
  </r>
  <r>
    <d v="2025-01-15T00:00:00"/>
    <s v="Rent transfer charges"/>
    <s v="Bank fees"/>
    <s v="Office"/>
    <n v="10967.79"/>
    <n v="2.91"/>
    <n v="3769"/>
    <x v="9"/>
    <s v="Bank_BS_11"/>
  </r>
  <r>
    <d v="2025-01-15T00:00:00"/>
    <s v="3 months rent payment (Jan-March)2025"/>
    <s v="Rent &amp; Utilities"/>
    <s v="Office"/>
    <n v="16960500"/>
    <n v="4500"/>
    <n v="3769"/>
    <x v="9"/>
    <s v="Jan_M_R6"/>
  </r>
  <r>
    <d v="2025-01-15T00:00:00"/>
    <s v="Local Transport"/>
    <s v="Transport"/>
    <s v="Legal"/>
    <n v="25000"/>
    <n v="6.6330591668877688"/>
    <n v="3769"/>
    <x v="3"/>
    <s v="Jan_R_V6"/>
  </r>
  <r>
    <d v="2025-01-15T00:00:00"/>
    <s v="Local Transport"/>
    <s v="Transport"/>
    <s v="Legal"/>
    <n v="8000"/>
    <n v="2.1225789334040859"/>
    <n v="3769"/>
    <x v="3"/>
    <s v="Jan_R_V6"/>
  </r>
  <r>
    <d v="2025-01-15T00:00:00"/>
    <s v="Local Transport"/>
    <s v="Transport"/>
    <s v="Legal"/>
    <n v="13000"/>
    <n v="3.4491907667816397"/>
    <n v="3769"/>
    <x v="3"/>
    <s v="Jan_R_V6"/>
  </r>
  <r>
    <d v="2025-01-15T00:00:00"/>
    <s v="Local Transport"/>
    <s v="Transport"/>
    <s v="Legal"/>
    <n v="25000"/>
    <n v="6.6330591668877688"/>
    <n v="3769"/>
    <x v="3"/>
    <s v="Jan_R_V6"/>
  </r>
  <r>
    <d v="2025-01-15T00:00:00"/>
    <s v="Local Transport"/>
    <s v="Transport"/>
    <s v="Media"/>
    <n v="15000"/>
    <n v="3.9798355001326611"/>
    <n v="3769"/>
    <x v="7"/>
    <s v="Jan_B_V3"/>
  </r>
  <r>
    <d v="2025-01-15T00:00:00"/>
    <s v="Local Transport"/>
    <s v="Transport"/>
    <s v="Media"/>
    <n v="15000"/>
    <n v="3.9798355001326611"/>
    <n v="3769"/>
    <x v="7"/>
    <s v="Jan_B_V3"/>
  </r>
  <r>
    <d v="2025-01-15T00:00:00"/>
    <s v="Local Transport"/>
    <s v="Transport"/>
    <s v="Investigation"/>
    <n v="18000"/>
    <n v="4.7758026001591931"/>
    <n v="3769"/>
    <x v="0"/>
    <s v="Jan_i69_V7"/>
  </r>
  <r>
    <d v="2025-01-15T00:00:00"/>
    <s v="Local Transport"/>
    <s v="Transport"/>
    <s v="Investigation"/>
    <n v="21000"/>
    <n v="5.571769700185726"/>
    <n v="3769"/>
    <x v="0"/>
    <s v="Jan_i69_V7"/>
  </r>
  <r>
    <d v="2025-01-15T00:00:00"/>
    <s v="Local Transport"/>
    <s v="Transport"/>
    <s v="Investigation"/>
    <n v="5000"/>
    <n v="1.3266118333775536"/>
    <n v="3769"/>
    <x v="0"/>
    <s v="Jan_i69_V7"/>
  </r>
  <r>
    <d v="2025-01-15T00:00:00"/>
    <s v="Local Transport"/>
    <s v="Transport"/>
    <s v="Investigation"/>
    <n v="6000"/>
    <n v="1.5919342000530645"/>
    <n v="3769"/>
    <x v="0"/>
    <s v="Jan_i69_V7"/>
  </r>
  <r>
    <d v="2025-01-15T00:00:00"/>
    <s v="Local Transport"/>
    <s v="Transport"/>
    <s v="Investigation"/>
    <n v="20000"/>
    <n v="5.3064473335102145"/>
    <n v="3769"/>
    <x v="0"/>
    <s v="Jan_i69_V7"/>
  </r>
  <r>
    <d v="2025-01-15T00:00:00"/>
    <s v="Trust building"/>
    <s v="Trust building"/>
    <s v="Investigation"/>
    <n v="18000"/>
    <n v="4.7758026001591931"/>
    <n v="3769"/>
    <x v="0"/>
    <s v="Jan_i69_V7"/>
  </r>
  <r>
    <d v="2025-01-15T00:00:00"/>
    <s v="Local Transport"/>
    <s v="Transport"/>
    <s v="Investigation"/>
    <n v="20000"/>
    <n v="5.3064473335102145"/>
    <n v="3769"/>
    <x v="1"/>
    <s v="Jan_i04_V7"/>
  </r>
  <r>
    <d v="2025-01-15T00:00:00"/>
    <s v="Local Transport"/>
    <s v="Transport"/>
    <s v="Investigation"/>
    <n v="12000"/>
    <n v="3.183868400106129"/>
    <n v="3769"/>
    <x v="1"/>
    <s v="Jan_i04_V7"/>
  </r>
  <r>
    <d v="2025-01-15T00:00:00"/>
    <s v="Local Transport"/>
    <s v="Transport"/>
    <s v="Investigation"/>
    <n v="6000"/>
    <n v="1.5919342000530645"/>
    <n v="3769"/>
    <x v="1"/>
    <s v="Jan_i04_V7"/>
  </r>
  <r>
    <d v="2025-01-15T00:00:00"/>
    <s v="Local Transport"/>
    <s v="Transport"/>
    <s v="Investigation"/>
    <n v="9000"/>
    <n v="2.3879013000795966"/>
    <n v="3769"/>
    <x v="1"/>
    <s v="Jan_i04_V7"/>
  </r>
  <r>
    <d v="2025-01-15T00:00:00"/>
    <s v="Local Transport"/>
    <s v="Transport"/>
    <s v="Investigation"/>
    <n v="20000"/>
    <n v="5.3064473335102145"/>
    <n v="3769"/>
    <x v="1"/>
    <s v="Jan_i04_V7"/>
  </r>
  <r>
    <d v="2025-01-15T00:00:00"/>
    <s v="Trust building"/>
    <s v="Trust building"/>
    <s v="Investigation"/>
    <n v="19000"/>
    <n v="5.0411249668347038"/>
    <n v="3769"/>
    <x v="1"/>
    <s v="Jan_i04_V7"/>
  </r>
  <r>
    <d v="2025-01-15T00:00:00"/>
    <s v="Local Transport"/>
    <s v="Transport"/>
    <s v="Investigation"/>
    <n v="23000"/>
    <n v="6.1024144335367474"/>
    <n v="3769"/>
    <x v="5"/>
    <s v="Jan_i93_V6"/>
  </r>
  <r>
    <d v="2025-01-15T00:00:00"/>
    <s v="Local Transport"/>
    <s v="Transport"/>
    <s v="Investigation"/>
    <n v="8000"/>
    <n v="2.1225789334040859"/>
    <n v="3769"/>
    <x v="5"/>
    <s v="Jan_i93_V6"/>
  </r>
  <r>
    <d v="2025-01-15T00:00:00"/>
    <s v="Local Transport"/>
    <s v="Transport"/>
    <s v="Investigation"/>
    <n v="15000"/>
    <n v="3.9798355001326611"/>
    <n v="3769"/>
    <x v="5"/>
    <s v="Jan_i93_V6"/>
  </r>
  <r>
    <d v="2025-01-15T00:00:00"/>
    <s v="Local Transport"/>
    <s v="Transport"/>
    <s v="Investigation"/>
    <n v="15000"/>
    <n v="3.9798355001326611"/>
    <n v="3769"/>
    <x v="5"/>
    <s v="Jan_i93_V6"/>
  </r>
  <r>
    <d v="2025-01-15T00:00:00"/>
    <s v="Local Transport"/>
    <s v="Transport"/>
    <s v="Investigation"/>
    <n v="25000"/>
    <n v="6.6330591668877688"/>
    <n v="3769"/>
    <x v="5"/>
    <s v="Jan_i93_V6"/>
  </r>
  <r>
    <d v="2025-01-15T00:00:00"/>
    <s v="Trust building"/>
    <s v="Trust building"/>
    <s v="Investigation"/>
    <n v="20000"/>
    <n v="5.3064473335102145"/>
    <n v="3769"/>
    <x v="5"/>
    <s v="Jan_i93_V6"/>
  </r>
  <r>
    <d v="2025-01-15T00:00:00"/>
    <s v="Airtime for Lydia"/>
    <s v="Telephone"/>
    <s v="Management"/>
    <n v="50000"/>
    <n v="13.266118333775538"/>
    <n v="3769"/>
    <x v="2"/>
    <s v="Jan_L_R10"/>
  </r>
  <r>
    <d v="2025-01-15T00:00:00"/>
    <s v="Airtime for Mary"/>
    <s v="Telephone"/>
    <s v="Management"/>
    <n v="30000"/>
    <n v="7.9596710002653221"/>
    <n v="3769"/>
    <x v="6"/>
    <s v="Jan_L_R10"/>
  </r>
  <r>
    <d v="2025-01-15T00:00:00"/>
    <s v="Airtime to Raff"/>
    <s v="Telephone"/>
    <s v="Legal"/>
    <n v="20000"/>
    <n v="5.3064473335102145"/>
    <n v="3769"/>
    <x v="3"/>
    <s v="Jan_L_R10"/>
  </r>
  <r>
    <d v="2025-01-15T00:00:00"/>
    <s v="Airtime for i93"/>
    <s v="Telephone"/>
    <s v="Investigation"/>
    <n v="25000"/>
    <n v="6.6330591668877688"/>
    <n v="3769"/>
    <x v="5"/>
    <s v="Jan_L_R10"/>
  </r>
  <r>
    <d v="2025-01-15T00:00:00"/>
    <s v="Airtime for i04"/>
    <s v="Telephone"/>
    <s v="Investigation"/>
    <n v="25000"/>
    <n v="6.6330591668877688"/>
    <n v="3769"/>
    <x v="1"/>
    <s v="Jan_L_R10"/>
  </r>
  <r>
    <d v="2025-01-15T00:00:00"/>
    <s v="Airtime for i69"/>
    <s v="Telephone"/>
    <s v="Investigation"/>
    <n v="25000"/>
    <n v="6.6330591668877688"/>
    <n v="3769"/>
    <x v="0"/>
    <s v="Jan_L_R10"/>
  </r>
  <r>
    <d v="2025-01-15T00:00:00"/>
    <s v="Airtime for Babra"/>
    <s v="Telephone"/>
    <s v="Media"/>
    <n v="20000"/>
    <n v="5.3064473335102145"/>
    <n v="3769"/>
    <x v="7"/>
    <s v="Jan_L_R10"/>
  </r>
  <r>
    <d v="2025-01-16T00:00:00"/>
    <s v="Local Transport"/>
    <s v="Transport"/>
    <s v="Investigation"/>
    <n v="25000"/>
    <n v="6.6330591668877688"/>
    <n v="3769"/>
    <x v="5"/>
    <s v="Jan_i93_V7"/>
  </r>
  <r>
    <d v="2025-01-16T00:00:00"/>
    <s v="Local Transport"/>
    <s v="Transport"/>
    <s v="Investigation"/>
    <n v="10000"/>
    <n v="2.6532236667551072"/>
    <n v="3769"/>
    <x v="5"/>
    <s v="Jan_i93_V7"/>
  </r>
  <r>
    <d v="2025-01-16T00:00:00"/>
    <s v="Local Transport"/>
    <s v="Transport"/>
    <s v="Investigation"/>
    <n v="8000"/>
    <n v="2.1225789334040859"/>
    <n v="3769"/>
    <x v="5"/>
    <s v="Jan_i93_V7"/>
  </r>
  <r>
    <d v="2025-01-16T00:00:00"/>
    <s v="Local Transport"/>
    <s v="Transport"/>
    <s v="Investigation"/>
    <n v="12000"/>
    <n v="3.183868400106129"/>
    <n v="3769"/>
    <x v="5"/>
    <s v="Jan_i93_V7"/>
  </r>
  <r>
    <d v="2025-01-16T00:00:00"/>
    <s v="Local Transport"/>
    <s v="Transport"/>
    <s v="Investigation"/>
    <n v="25000"/>
    <n v="6.6330591668877688"/>
    <n v="3769"/>
    <x v="5"/>
    <s v="Jan_i93_V7"/>
  </r>
  <r>
    <d v="2025-01-16T00:00:00"/>
    <s v="Trust building"/>
    <s v="Trust building"/>
    <s v="Investigation"/>
    <n v="20000"/>
    <n v="5.3064473335102145"/>
    <n v="3769"/>
    <x v="5"/>
    <s v="Jan_i93_V7"/>
  </r>
  <r>
    <d v="2025-01-16T00:00:00"/>
    <s v="Local Transport"/>
    <s v="Transport"/>
    <s v="Legal"/>
    <n v="25000"/>
    <n v="6.6330591668877688"/>
    <n v="3769"/>
    <x v="3"/>
    <s v="Jan_R_V7"/>
  </r>
  <r>
    <d v="2025-01-16T00:00:00"/>
    <s v="Local Transport"/>
    <s v="Transport"/>
    <s v="Legal"/>
    <n v="25000"/>
    <n v="6.6330591668877688"/>
    <n v="3769"/>
    <x v="3"/>
    <s v="Jan_R_V7"/>
  </r>
  <r>
    <d v="2025-01-16T00:00:00"/>
    <s v="Local Transport"/>
    <s v="Transport"/>
    <s v="Media"/>
    <n v="15000"/>
    <n v="3.9798355001326611"/>
    <n v="3769"/>
    <x v="7"/>
    <s v="Jan_B_V4"/>
  </r>
  <r>
    <d v="2025-01-16T00:00:00"/>
    <s v="Local Transport"/>
    <s v="Transport"/>
    <s v="Media"/>
    <n v="15000"/>
    <n v="3.9798355001326611"/>
    <n v="3769"/>
    <x v="7"/>
    <s v="Jan_B_V4"/>
  </r>
  <r>
    <d v="2025-01-16T00:00:00"/>
    <s v="Local Transport"/>
    <s v="Transport"/>
    <s v="Investigation"/>
    <n v="20000"/>
    <n v="5.3064473335102145"/>
    <n v="3769"/>
    <x v="1"/>
    <s v="Jan_i04_V8"/>
  </r>
  <r>
    <d v="2025-01-16T00:00:00"/>
    <s v="Local Transport"/>
    <s v="Transport"/>
    <s v="Investigation"/>
    <n v="15000"/>
    <n v="3.9798355001326611"/>
    <n v="3769"/>
    <x v="1"/>
    <s v="Jan_i04_V8"/>
  </r>
  <r>
    <d v="2025-01-16T00:00:00"/>
    <s v="Local Transport"/>
    <s v="Transport"/>
    <s v="Investigation"/>
    <n v="6000"/>
    <n v="1.5919342000530645"/>
    <n v="3769"/>
    <x v="1"/>
    <s v="Jan_i04_V8"/>
  </r>
  <r>
    <d v="2025-01-16T00:00:00"/>
    <s v="Local Transport"/>
    <s v="Transport"/>
    <s v="Investigation"/>
    <n v="6000"/>
    <n v="1.5919342000530645"/>
    <n v="3769"/>
    <x v="1"/>
    <s v="Jan_i04_V8"/>
  </r>
  <r>
    <d v="2025-01-16T00:00:00"/>
    <s v="Local Transport"/>
    <s v="Transport"/>
    <s v="Investigation"/>
    <n v="15000"/>
    <n v="3.9798355001326611"/>
    <n v="3769"/>
    <x v="1"/>
    <s v="Jan_i04_V8"/>
  </r>
  <r>
    <d v="2025-01-16T00:00:00"/>
    <s v="Trust building"/>
    <s v="Trust building"/>
    <s v="Investigation"/>
    <n v="20000"/>
    <n v="5.3064473335102145"/>
    <n v="3769"/>
    <x v="1"/>
    <s v="Jan_i04_V8"/>
  </r>
  <r>
    <d v="2025-01-16T00:00:00"/>
    <s v="Local Transport"/>
    <s v="Transport"/>
    <s v="Investigation"/>
    <n v="18000"/>
    <n v="4.7758026001591931"/>
    <n v="3769"/>
    <x v="0"/>
    <s v="Jan_i69_V8"/>
  </r>
  <r>
    <d v="2025-01-16T00:00:00"/>
    <s v="Local Transport"/>
    <s v="Transport"/>
    <s v="Investigation"/>
    <n v="14000"/>
    <n v="3.7145131334571504"/>
    <n v="3769"/>
    <x v="0"/>
    <s v="Jan_i69_V8"/>
  </r>
  <r>
    <d v="2025-01-16T00:00:00"/>
    <s v="Local Transport"/>
    <s v="Transport"/>
    <s v="Investigation"/>
    <n v="8000"/>
    <n v="2.1225789334040859"/>
    <n v="3769"/>
    <x v="0"/>
    <s v="Jan_i69_V8"/>
  </r>
  <r>
    <d v="2025-01-16T00:00:00"/>
    <s v="Local Transport"/>
    <s v="Transport"/>
    <s v="Investigation"/>
    <n v="4000"/>
    <n v="1.0612894667020429"/>
    <n v="3769"/>
    <x v="0"/>
    <s v="Jan_i69_V8"/>
  </r>
  <r>
    <d v="2025-01-16T00:00:00"/>
    <s v="Local Transport"/>
    <s v="Transport"/>
    <s v="Investigation"/>
    <n v="20000"/>
    <n v="5.3064473335102145"/>
    <n v="3769"/>
    <x v="0"/>
    <s v="Jan_i69_V8"/>
  </r>
  <r>
    <d v="2025-01-16T00:00:00"/>
    <s v="Trust building"/>
    <s v="Trust building"/>
    <s v="Investigation"/>
    <n v="19000"/>
    <n v="5.0411249668347038"/>
    <n v="3769"/>
    <x v="0"/>
    <s v="Jan_i69_V8"/>
  </r>
  <r>
    <d v="2025-01-16T00:00:00"/>
    <s v="Hire of  car( Bugolobi-Mukono and back)"/>
    <s v="Transport"/>
    <s v="Management"/>
    <n v="200000"/>
    <n v="53.06447333510215"/>
    <n v="3769"/>
    <x v="2"/>
    <s v="Jan_L_R11"/>
  </r>
  <r>
    <d v="2025-01-17T00:00:00"/>
    <s v="Bank Charge chq;416"/>
    <s v="Bank fees"/>
    <s v="Office"/>
    <n v="30000"/>
    <n v="7.9596710002653221"/>
    <n v="3769"/>
    <x v="10"/>
    <s v="Jan_L_R3"/>
  </r>
  <r>
    <d v="2025-01-17T00:00:00"/>
    <s v="Local Transport"/>
    <s v="Transport"/>
    <s v="Legal"/>
    <n v="28000"/>
    <n v="7.4290262669143008"/>
    <n v="3769"/>
    <x v="3"/>
    <s v="Jan_R_V8"/>
  </r>
  <r>
    <d v="2025-01-17T00:00:00"/>
    <s v="Local Transport"/>
    <s v="Transport"/>
    <s v="Legal"/>
    <n v="28000"/>
    <n v="7.4290262669143008"/>
    <n v="3769"/>
    <x v="3"/>
    <s v="Jan_R_V8"/>
  </r>
  <r>
    <d v="2025-01-17T00:00:00"/>
    <s v="Local Transport"/>
    <s v="Transport"/>
    <s v="Investigation"/>
    <n v="25000"/>
    <n v="6.6330591668877688"/>
    <n v="3769"/>
    <x v="5"/>
    <s v="Jan_i93_V8"/>
  </r>
  <r>
    <d v="2025-01-17T00:00:00"/>
    <s v="Local Transport"/>
    <s v="Transport"/>
    <s v="Investigation"/>
    <n v="25000"/>
    <n v="6.6330591668877688"/>
    <n v="3769"/>
    <x v="5"/>
    <s v="Jan_i93_V8"/>
  </r>
  <r>
    <d v="2025-01-17T00:00:00"/>
    <s v="Local Transport"/>
    <s v="Transport"/>
    <s v="Investigation"/>
    <n v="18000"/>
    <n v="4.7758026001591931"/>
    <n v="3769"/>
    <x v="5"/>
    <s v="Jan_i93_V8"/>
  </r>
  <r>
    <d v="2025-01-17T00:00:00"/>
    <s v="Local Transport"/>
    <s v="Transport"/>
    <s v="Investigation"/>
    <n v="5000"/>
    <n v="1.3266118333775536"/>
    <n v="3769"/>
    <x v="5"/>
    <s v="Jan_i93_V8"/>
  </r>
  <r>
    <d v="2025-01-17T00:00:00"/>
    <s v="Local Transport"/>
    <s v="Transport"/>
    <s v="Investigation"/>
    <n v="13000"/>
    <n v="3.4491907667816397"/>
    <n v="3769"/>
    <x v="5"/>
    <s v="Jan_i93_V8"/>
  </r>
  <r>
    <d v="2025-01-17T00:00:00"/>
    <s v="Trust building"/>
    <s v="Trust building"/>
    <s v="Investigation"/>
    <n v="20000"/>
    <n v="5.3064473335102145"/>
    <n v="3769"/>
    <x v="5"/>
    <s v="Jan_i93_V8"/>
  </r>
  <r>
    <d v="2025-01-17T00:00:00"/>
    <s v="Local Transport"/>
    <s v="Transport"/>
    <s v="Media"/>
    <n v="15000"/>
    <n v="3.9798355001326611"/>
    <n v="3769"/>
    <x v="7"/>
    <s v="Jan_B_V5"/>
  </r>
  <r>
    <d v="2025-01-17T00:00:00"/>
    <s v="Local Transport"/>
    <s v="Transport"/>
    <s v="Media"/>
    <n v="17000"/>
    <n v="4.5104802334836824"/>
    <n v="3769"/>
    <x v="7"/>
    <s v="Jan_B_V5"/>
  </r>
  <r>
    <d v="2025-01-17T00:00:00"/>
    <s v="Local Transport"/>
    <s v="Transport"/>
    <s v="Investigation"/>
    <n v="18000"/>
    <n v="4.7758026001591931"/>
    <n v="3769"/>
    <x v="0"/>
    <s v="Jan_i69_V9"/>
  </r>
  <r>
    <d v="2025-01-17T00:00:00"/>
    <s v="Local Transport"/>
    <s v="Transport"/>
    <s v="Investigation"/>
    <n v="19000"/>
    <n v="5.0411249668347038"/>
    <n v="3769"/>
    <x v="0"/>
    <s v="Jan_i69_V9"/>
  </r>
  <r>
    <d v="2025-01-17T00:00:00"/>
    <s v="Local Transport"/>
    <s v="Transport"/>
    <s v="Investigation"/>
    <n v="8000"/>
    <n v="2.1225789334040859"/>
    <n v="3769"/>
    <x v="0"/>
    <s v="Jan_i69_V9"/>
  </r>
  <r>
    <d v="2025-01-17T00:00:00"/>
    <s v="Local Transport"/>
    <s v="Transport"/>
    <s v="Investigation"/>
    <n v="5000"/>
    <n v="1.3266118333775536"/>
    <n v="3769"/>
    <x v="0"/>
    <s v="Jan_i69_V9"/>
  </r>
  <r>
    <d v="2025-01-17T00:00:00"/>
    <s v="Local Transport"/>
    <s v="Transport"/>
    <s v="Investigation"/>
    <n v="17000"/>
    <n v="4.5104802334836824"/>
    <n v="3769"/>
    <x v="0"/>
    <s v="Jan_i69_V9"/>
  </r>
  <r>
    <d v="2025-01-17T00:00:00"/>
    <s v="Trust building"/>
    <s v="Trust building"/>
    <s v="Investigation"/>
    <n v="19000"/>
    <n v="5.0411249668347038"/>
    <n v="3769"/>
    <x v="0"/>
    <s v="Jan_i69_V9"/>
  </r>
  <r>
    <d v="2025-01-17T00:00:00"/>
    <s v="Local Transport"/>
    <s v="Transport"/>
    <s v="Investigation"/>
    <n v="20000"/>
    <n v="5.3064473335102145"/>
    <n v="3769"/>
    <x v="1"/>
    <s v="Jan_i04_V9"/>
  </r>
  <r>
    <d v="2025-01-17T00:00:00"/>
    <s v="Local Transport"/>
    <s v="Transport"/>
    <s v="Investigation"/>
    <n v="20000"/>
    <n v="5.3064473335102145"/>
    <n v="3769"/>
    <x v="1"/>
    <s v="Jan_i04_V9"/>
  </r>
  <r>
    <d v="2025-01-17T00:00:00"/>
    <s v="Local Transport"/>
    <s v="Transport"/>
    <s v="Investigation"/>
    <n v="14000"/>
    <n v="3.7145131334571504"/>
    <n v="3769"/>
    <x v="1"/>
    <s v="Jan_i04_V9"/>
  </r>
  <r>
    <d v="2025-01-17T00:00:00"/>
    <s v="Local Transport"/>
    <s v="Transport"/>
    <s v="Investigation"/>
    <n v="5000"/>
    <n v="1.3266118333775536"/>
    <n v="3769"/>
    <x v="1"/>
    <s v="Jan_i04_V9"/>
  </r>
  <r>
    <d v="2025-01-17T00:00:00"/>
    <s v="Local Transport"/>
    <s v="Transport"/>
    <s v="Investigation"/>
    <n v="15000"/>
    <n v="3.9798355001326611"/>
    <n v="3769"/>
    <x v="1"/>
    <s v="Jan_i04_V9"/>
  </r>
  <r>
    <d v="2025-01-17T00:00:00"/>
    <s v="Trust building"/>
    <s v="Trust building"/>
    <s v="Investigation"/>
    <n v="20000"/>
    <n v="5.3064473335102145"/>
    <n v="3769"/>
    <x v="1"/>
    <s v="Jan_i04_V9"/>
  </r>
  <r>
    <d v="2025-01-17T00:00:00"/>
    <s v="Hire of Interview venue(lydia)"/>
    <s v="Travel subsistance"/>
    <s v="Management"/>
    <n v="50000"/>
    <n v="13.266118333775538"/>
    <n v="3769"/>
    <x v="2"/>
    <s v="Jan_L_R13"/>
  </r>
  <r>
    <d v="2025-01-17T00:00:00"/>
    <s v="Local Transport"/>
    <s v="Transport"/>
    <s v="Management"/>
    <n v="1000"/>
    <n v="0.26532236667551073"/>
    <n v="3769"/>
    <x v="2"/>
    <s v="Jan_L_V11"/>
  </r>
  <r>
    <d v="2025-01-17T00:00:00"/>
    <s v="Local Transport"/>
    <s v="Transport"/>
    <s v="Management"/>
    <n v="2000"/>
    <n v="0.53064473335102147"/>
    <n v="3769"/>
    <x v="2"/>
    <s v="Jan_L_V11"/>
  </r>
  <r>
    <d v="2025-01-17T00:00:00"/>
    <s v="Minute maid(refreshment)"/>
    <s v="Travel subsistance"/>
    <s v="Management"/>
    <n v="10000"/>
    <n v="2.6532236667551072"/>
    <n v="3769"/>
    <x v="2"/>
    <s v="Jan_L_V11"/>
  </r>
  <r>
    <d v="2025-01-17T00:00:00"/>
    <s v="Lunch"/>
    <s v="Travel subsistance"/>
    <s v="Management"/>
    <n v="5000"/>
    <n v="1.3266118333775536"/>
    <n v="3769"/>
    <x v="2"/>
    <s v="Jan_L_V11"/>
  </r>
  <r>
    <d v="2025-01-17T00:00:00"/>
    <s v="Bananas"/>
    <s v="Travel subsistance"/>
    <s v="Management"/>
    <n v="1000"/>
    <n v="0.26532236667551073"/>
    <n v="3769"/>
    <x v="2"/>
    <s v="Jan_L_V11"/>
  </r>
  <r>
    <d v="2025-01-17T00:00:00"/>
    <s v="2 bottles of water"/>
    <s v="Travel subsistance"/>
    <s v="Management"/>
    <n v="2000"/>
    <n v="0.53064473335102147"/>
    <n v="3769"/>
    <x v="2"/>
    <s v="Jan_L_V11"/>
  </r>
  <r>
    <d v="2025-01-20T00:00:00"/>
    <s v="Minute maid"/>
    <s v="Travel subsistance"/>
    <s v="Management"/>
    <n v="10000"/>
    <n v="2.6532236667551072"/>
    <n v="3769"/>
    <x v="2"/>
    <s v="Jan_L_V11"/>
  </r>
  <r>
    <d v="2025-01-20T00:00:00"/>
    <s v="Lunch"/>
    <s v="Travel subsistance"/>
    <s v="Management"/>
    <n v="5000"/>
    <n v="1.3266118333775536"/>
    <n v="3769"/>
    <x v="2"/>
    <s v="Jan_L_V11"/>
  </r>
  <r>
    <d v="2025-01-20T00:00:00"/>
    <s v="Local Transport"/>
    <s v="Transport"/>
    <s v="Management"/>
    <n v="2000"/>
    <n v="0.53064473335102147"/>
    <n v="3769"/>
    <x v="2"/>
    <s v="Jan_L_V11"/>
  </r>
  <r>
    <d v="2025-01-20T00:00:00"/>
    <s v="Local Transport"/>
    <s v="Transport"/>
    <s v="Management"/>
    <n v="2000"/>
    <n v="0.53064473335102147"/>
    <n v="3769"/>
    <x v="2"/>
    <s v="Jan_L_V11"/>
  </r>
  <r>
    <d v="2025-01-20T00:00:00"/>
    <s v="Local Transport"/>
    <s v="Transport"/>
    <s v="Investigation"/>
    <n v="25000"/>
    <n v="6.6330591668877688"/>
    <n v="3769"/>
    <x v="5"/>
    <s v="Jan_i93_V9"/>
  </r>
  <r>
    <d v="2025-01-20T00:00:00"/>
    <s v="Local Transport"/>
    <s v="Transport"/>
    <s v="Investigation"/>
    <n v="10000"/>
    <n v="2.6532236667551072"/>
    <n v="3769"/>
    <x v="5"/>
    <s v="Jan_i93_V9"/>
  </r>
  <r>
    <d v="2025-01-20T00:00:00"/>
    <s v="Local Transport"/>
    <s v="Transport"/>
    <s v="Investigation"/>
    <n v="8000"/>
    <n v="2.1225789334040859"/>
    <n v="3769"/>
    <x v="5"/>
    <s v="Jan_i93_V9"/>
  </r>
  <r>
    <d v="2025-01-20T00:00:00"/>
    <s v="Local Transport"/>
    <s v="Transport"/>
    <s v="Investigation"/>
    <n v="10000"/>
    <n v="2.6532236667551072"/>
    <n v="3769"/>
    <x v="5"/>
    <s v="Jan_i93_V9"/>
  </r>
  <r>
    <d v="2025-01-20T00:00:00"/>
    <s v="Local Transport"/>
    <s v="Transport"/>
    <s v="Investigation"/>
    <n v="25000"/>
    <n v="6.6330591668877688"/>
    <n v="3769"/>
    <x v="5"/>
    <s v="Jan_i93_V9"/>
  </r>
  <r>
    <d v="2025-01-20T00:00:00"/>
    <s v="Trust building"/>
    <s v="Trust building"/>
    <s v="Investigation"/>
    <n v="20000"/>
    <n v="5.3064473335102145"/>
    <n v="3769"/>
    <x v="5"/>
    <s v="Jan_i93_V9"/>
  </r>
  <r>
    <d v="2025-01-20T00:00:00"/>
    <s v="Hire of Interview venue(lydia)"/>
    <s v="Travel subsistance"/>
    <s v="Management"/>
    <n v="50000"/>
    <n v="13.266118333775538"/>
    <n v="3769"/>
    <x v="2"/>
    <s v="Jan_L_R16"/>
  </r>
  <r>
    <d v="2025-01-20T00:00:00"/>
    <s v="Local Transport"/>
    <s v="Transport"/>
    <s v="Media"/>
    <n v="15000"/>
    <n v="3.9798355001326611"/>
    <n v="3769"/>
    <x v="7"/>
    <s v="Jan_B_V6"/>
  </r>
  <r>
    <d v="2025-01-20T00:00:00"/>
    <s v="Local Transport"/>
    <s v="Transport"/>
    <s v="Media"/>
    <n v="17000"/>
    <n v="4.5104802334836824"/>
    <n v="3769"/>
    <x v="7"/>
    <s v="Jan_B_V6"/>
  </r>
  <r>
    <d v="2025-01-20T00:00:00"/>
    <s v="Local Transport"/>
    <s v="Transport"/>
    <s v="Legal"/>
    <n v="18000"/>
    <n v="4.7758026001591931"/>
    <n v="3769"/>
    <x v="3"/>
    <s v="Jan_R_V9"/>
  </r>
  <r>
    <d v="2025-01-20T00:00:00"/>
    <s v="Local Transport"/>
    <s v="Transport"/>
    <s v="Legal"/>
    <n v="18000"/>
    <n v="4.7758026001591931"/>
    <n v="3769"/>
    <x v="3"/>
    <s v="Jan_R_V9"/>
  </r>
  <r>
    <d v="2025-01-20T00:00:00"/>
    <s v="Sending Audit report (Courier services)"/>
    <s v="Transport"/>
    <s v="Management"/>
    <n v="15000"/>
    <n v="3.9798355001326611"/>
    <n v="3769"/>
    <x v="2"/>
    <s v="Jan_L_R20"/>
  </r>
  <r>
    <d v="2025-01-20T00:00:00"/>
    <s v="Local Transport"/>
    <s v="Transport"/>
    <s v="Legal"/>
    <n v="25000"/>
    <n v="6.6330591668877688"/>
    <n v="3769"/>
    <x v="3"/>
    <s v="Jan_R_V9"/>
  </r>
  <r>
    <d v="2025-01-20T00:00:00"/>
    <s v="Local Transport"/>
    <s v="Transport"/>
    <s v="Management"/>
    <n v="1000"/>
    <n v="0.26532236667551073"/>
    <n v="3769"/>
    <x v="2"/>
    <s v="Jan_L_V16"/>
  </r>
  <r>
    <d v="2025-01-20T00:00:00"/>
    <s v="Local Transport"/>
    <s v="Transport"/>
    <s v="Management"/>
    <n v="2000"/>
    <n v="0.53064473335102147"/>
    <n v="3769"/>
    <x v="2"/>
    <s v="Jan_L_V16"/>
  </r>
  <r>
    <d v="2025-01-20T00:00:00"/>
    <s v="Local Transport"/>
    <s v="Transport"/>
    <s v="Management"/>
    <n v="7000"/>
    <n v="1.8572565667285752"/>
    <n v="3769"/>
    <x v="2"/>
    <s v="Jan_L_V16"/>
  </r>
  <r>
    <d v="2025-01-20T00:00:00"/>
    <s v="Local Transport"/>
    <s v="Transport"/>
    <s v="Management"/>
    <n v="5000"/>
    <n v="1.3266118333775536"/>
    <n v="3769"/>
    <x v="2"/>
    <s v="Jan_L_V16"/>
  </r>
  <r>
    <d v="2025-01-20T00:00:00"/>
    <s v="Local Transport"/>
    <s v="Transport"/>
    <s v="Management"/>
    <n v="5000"/>
    <n v="1.3266118333775536"/>
    <n v="3769"/>
    <x v="2"/>
    <s v="Jan_L_V16"/>
  </r>
  <r>
    <d v="2025-01-20T00:00:00"/>
    <s v="Local Transport"/>
    <s v="Transport"/>
    <s v="Management"/>
    <n v="14000"/>
    <n v="3.7145131334571504"/>
    <n v="3769"/>
    <x v="2"/>
    <s v="Jan_L_V16"/>
  </r>
  <r>
    <d v="2025-01-20T00:00:00"/>
    <s v="Local Transport"/>
    <s v="Transport"/>
    <s v="Management"/>
    <n v="2000"/>
    <n v="0.53064473335102147"/>
    <n v="3769"/>
    <x v="2"/>
    <s v="Jan_L_V16"/>
  </r>
  <r>
    <d v="2025-01-20T00:00:00"/>
    <s v="Local Transport"/>
    <s v="Transport"/>
    <s v="Management"/>
    <n v="2000"/>
    <n v="0.53064473335102147"/>
    <n v="3769"/>
    <x v="2"/>
    <s v="Jan_L_V16"/>
  </r>
  <r>
    <d v="2025-01-20T00:00:00"/>
    <s v="Local Transport"/>
    <s v="Transport"/>
    <s v="Investigation"/>
    <n v="19000"/>
    <n v="5.0411249668347038"/>
    <n v="3769"/>
    <x v="1"/>
    <s v="Jan_i04_V10"/>
  </r>
  <r>
    <d v="2025-01-20T00:00:00"/>
    <s v="Local Transport"/>
    <s v="Transport"/>
    <s v="Investigation"/>
    <n v="20000"/>
    <n v="5.3064473335102145"/>
    <n v="3769"/>
    <x v="1"/>
    <s v="Jan_i04_V10"/>
  </r>
  <r>
    <d v="2025-01-20T00:00:00"/>
    <s v="Local Transport"/>
    <s v="Transport"/>
    <s v="Investigation"/>
    <n v="10000"/>
    <n v="2.6532236667551072"/>
    <n v="3769"/>
    <x v="1"/>
    <s v="Jan_i04_V10"/>
  </r>
  <r>
    <d v="2025-01-20T00:00:00"/>
    <s v="Local Transport"/>
    <s v="Transport"/>
    <s v="Investigation"/>
    <n v="5000"/>
    <n v="1.3266118333775536"/>
    <n v="3769"/>
    <x v="1"/>
    <s v="Jan_i04_V10"/>
  </r>
  <r>
    <d v="2025-01-20T00:00:00"/>
    <s v="Local Transport"/>
    <s v="Transport"/>
    <s v="Investigation"/>
    <n v="16000"/>
    <n v="4.2451578668081718"/>
    <n v="3769"/>
    <x v="1"/>
    <s v="Jan_i04_V10"/>
  </r>
  <r>
    <d v="2025-01-20T00:00:00"/>
    <s v="Trust building"/>
    <s v="Trust building"/>
    <s v="Investigation"/>
    <n v="19000"/>
    <n v="5.0411249668347038"/>
    <n v="3769"/>
    <x v="1"/>
    <s v="Jan_i04_V10"/>
  </r>
  <r>
    <d v="2025-01-20T00:00:00"/>
    <s v="Local Transport"/>
    <s v="Transport"/>
    <s v="Investigation"/>
    <n v="18000"/>
    <n v="4.7758026001591931"/>
    <n v="3769"/>
    <x v="0"/>
    <s v="Jan_i69_V10"/>
  </r>
  <r>
    <d v="2025-01-20T00:00:00"/>
    <s v="Local Transport"/>
    <s v="Transport"/>
    <s v="Investigation"/>
    <n v="15000"/>
    <n v="3.9798355001326611"/>
    <n v="3769"/>
    <x v="0"/>
    <s v="Jan_i69_V10"/>
  </r>
  <r>
    <d v="2025-01-20T00:00:00"/>
    <s v="Local Transport"/>
    <s v="Transport"/>
    <s v="Investigation"/>
    <n v="23000"/>
    <n v="6.1024144335367474"/>
    <n v="3769"/>
    <x v="0"/>
    <s v="Jan_i69_V10"/>
  </r>
  <r>
    <d v="2025-01-20T00:00:00"/>
    <s v="Local Transport"/>
    <s v="Transport"/>
    <s v="Investigation"/>
    <n v="7000"/>
    <n v="1.8572565667285752"/>
    <n v="3769"/>
    <x v="0"/>
    <s v="Jan_i69_V10"/>
  </r>
  <r>
    <d v="2025-01-20T00:00:00"/>
    <s v="Local Transport"/>
    <s v="Transport"/>
    <s v="Investigation"/>
    <n v="7000"/>
    <n v="1.8572565667285752"/>
    <n v="3769"/>
    <x v="0"/>
    <s v="Jan_i69_V10"/>
  </r>
  <r>
    <d v="2025-01-20T00:00:00"/>
    <s v="Local Transport"/>
    <s v="Transport"/>
    <s v="Investigation"/>
    <n v="15000"/>
    <n v="3.9798355001326611"/>
    <n v="3769"/>
    <x v="0"/>
    <s v="Jan_i69_V10"/>
  </r>
  <r>
    <d v="2025-01-20T00:00:00"/>
    <s v="Local Transport"/>
    <s v="Transport"/>
    <s v="Investigation"/>
    <n v="10000"/>
    <n v="2.6532236667551072"/>
    <n v="3769"/>
    <x v="0"/>
    <s v="Jan_i69_V10"/>
  </r>
  <r>
    <d v="2025-01-20T00:00:00"/>
    <s v="Local Transport"/>
    <s v="Transport"/>
    <s v="Investigation"/>
    <n v="10000"/>
    <n v="2.6532236667551072"/>
    <n v="3769"/>
    <x v="0"/>
    <s v="Jan_i69_V10"/>
  </r>
  <r>
    <d v="2025-01-20T00:00:00"/>
    <s v="Trust building"/>
    <s v="Trust building"/>
    <s v="Investigation"/>
    <n v="20000"/>
    <n v="5.3064473335102145"/>
    <n v="3769"/>
    <x v="0"/>
    <s v="Jan_i69_V10"/>
  </r>
  <r>
    <d v="2025-01-20T00:00:00"/>
    <s v="Airtime for Lydia"/>
    <s v="Telephone"/>
    <s v="Management"/>
    <n v="50000"/>
    <n v="13.266118333775538"/>
    <n v="3769"/>
    <x v="2"/>
    <s v="Jan_L_R12"/>
  </r>
  <r>
    <d v="2025-01-20T00:00:00"/>
    <s v="Airtime for Mary"/>
    <s v="Telephone"/>
    <s v="Management"/>
    <n v="30000"/>
    <n v="7.9596710002653221"/>
    <n v="3769"/>
    <x v="6"/>
    <s v="Jan_L_R12"/>
  </r>
  <r>
    <d v="2025-01-20T00:00:00"/>
    <s v="Airtime to Raff"/>
    <s v="Telephone"/>
    <s v="Legal"/>
    <n v="20000"/>
    <n v="5.3064473335102145"/>
    <n v="3769"/>
    <x v="3"/>
    <s v="Jan_L_R12"/>
  </r>
  <r>
    <d v="2025-01-20T00:00:00"/>
    <s v="Airtime for i93"/>
    <s v="Telephone"/>
    <s v="Investigation"/>
    <n v="25000"/>
    <n v="6.6330591668877688"/>
    <n v="3769"/>
    <x v="5"/>
    <s v="Jan_L_R12"/>
  </r>
  <r>
    <d v="2025-01-20T00:00:00"/>
    <s v="Airtime for i04"/>
    <s v="Telephone"/>
    <s v="Investigation"/>
    <n v="25000"/>
    <n v="6.6330591668877688"/>
    <n v="3769"/>
    <x v="1"/>
    <s v="Jan_L_R12"/>
  </r>
  <r>
    <d v="2025-01-20T00:00:00"/>
    <s v="Airtime for i69"/>
    <s v="Telephone"/>
    <s v="Investigation"/>
    <n v="25000"/>
    <n v="6.6330591668877688"/>
    <n v="3769"/>
    <x v="0"/>
    <s v="Jan_L_R12"/>
  </r>
  <r>
    <d v="2025-01-20T00:00:00"/>
    <s v="Airtime for Babra"/>
    <s v="Telephone"/>
    <s v="Media"/>
    <n v="20000"/>
    <n v="5.3064473335102145"/>
    <n v="3769"/>
    <x v="7"/>
    <s v="Jan_L_R12"/>
  </r>
  <r>
    <d v="2025-01-20T00:00:00"/>
    <s v="Full cream milk powder"/>
    <s v="Office materials"/>
    <s v="Office"/>
    <n v="84000"/>
    <n v="22.287078800742904"/>
    <n v="3769"/>
    <x v="2"/>
    <s v="Jan_L_R14"/>
  </r>
  <r>
    <d v="2025-01-20T00:00:00"/>
    <s v="4 boxes Rwenzori drinking water"/>
    <s v="Office materials"/>
    <s v="Office"/>
    <n v="70000"/>
    <n v="18.572565667285751"/>
    <n v="3769"/>
    <x v="2"/>
    <s v="Jan_L_R15"/>
  </r>
  <r>
    <d v="2025-01-20T00:00:00"/>
    <s v="Tea spices (Tea masala,nescafe,soya)"/>
    <s v="Office materials"/>
    <s v="Office"/>
    <n v="60000"/>
    <n v="15.919342000530644"/>
    <n v="3769"/>
    <x v="2"/>
    <s v="Jan_L_R14"/>
  </r>
  <r>
    <d v="2025-01-20T00:00:00"/>
    <s v="Disposable seat covers"/>
    <s v="Office materials"/>
    <s v="Office"/>
    <n v="75000"/>
    <n v="19.899177500663306"/>
    <n v="3769"/>
    <x v="2"/>
    <s v="Jan_L_R17"/>
  </r>
  <r>
    <d v="2025-01-20T00:00:00"/>
    <s v="Toilet disinfectants"/>
    <s v="Office materials"/>
    <s v="Office"/>
    <n v="30800"/>
    <n v="8.171928893605731"/>
    <n v="3769"/>
    <x v="2"/>
    <s v="Jan_L_R18"/>
  </r>
  <r>
    <d v="2025-01-20T00:00:00"/>
    <s v="Toilet moth"/>
    <s v="Office materials"/>
    <s v="Office"/>
    <n v="43500"/>
    <n v="11.541522950384717"/>
    <n v="3769"/>
    <x v="2"/>
    <s v="Jan_L_R18"/>
  </r>
  <r>
    <d v="2025-01-20T00:00:00"/>
    <s v="Toilet seat covers"/>
    <s v="Office materials"/>
    <s v="Office"/>
    <n v="50000"/>
    <n v="13.266118333775538"/>
    <n v="3769"/>
    <x v="2"/>
    <s v="Jan_L_R19"/>
  </r>
  <r>
    <d v="2025-01-21T00:00:00"/>
    <s v="Payment of Office water bill (Nov,Dec,Jan)"/>
    <s v="Rent &amp; Utilities"/>
    <s v="Office"/>
    <n v="82900"/>
    <n v="21.995224197399843"/>
    <n v="3769"/>
    <x v="2"/>
    <s v="Jan_L_R21"/>
  </r>
  <r>
    <d v="2025-01-21T00:00:00"/>
    <s v="Mobile money charges"/>
    <s v="Transfer fees"/>
    <s v="Office"/>
    <n v="3500"/>
    <n v="0.9286282833642876"/>
    <n v="3769"/>
    <x v="2"/>
    <s v="Jan_L_R21"/>
  </r>
  <r>
    <d v="2025-01-21T00:00:00"/>
    <s v="Local Transport"/>
    <s v="Transport"/>
    <s v="Legal"/>
    <n v="10000"/>
    <n v="2.6532236667551072"/>
    <n v="3769"/>
    <x v="3"/>
    <s v="Jan_R_V10"/>
  </r>
  <r>
    <d v="2025-01-21T00:00:00"/>
    <s v="Local Transport"/>
    <s v="Transport"/>
    <s v="Legal"/>
    <n v="15000"/>
    <n v="3.9798355001326611"/>
    <n v="3769"/>
    <x v="3"/>
    <s v="Jan_R_V10"/>
  </r>
  <r>
    <d v="2025-01-21T00:00:00"/>
    <s v="Local Transport"/>
    <s v="Transport"/>
    <s v="Legal"/>
    <n v="16000"/>
    <n v="4.2451578668081718"/>
    <n v="3769"/>
    <x v="3"/>
    <s v="Jan_R_V10"/>
  </r>
  <r>
    <d v="2025-01-21T00:00:00"/>
    <s v="Local Transport"/>
    <s v="Transport"/>
    <s v="Media"/>
    <n v="15000"/>
    <n v="3.9798355001326611"/>
    <n v="3769"/>
    <x v="7"/>
    <s v="Jan_B_V7"/>
  </r>
  <r>
    <d v="2025-01-21T00:00:00"/>
    <s v="Local Transport"/>
    <s v="Transport"/>
    <s v="Media"/>
    <n v="17000"/>
    <n v="4.5104802334836824"/>
    <n v="3769"/>
    <x v="7"/>
    <s v="Jan_B_V7"/>
  </r>
  <r>
    <d v="2025-01-21T00:00:00"/>
    <s v="Local Transport"/>
    <s v="Transport"/>
    <s v="Investigation"/>
    <n v="18000"/>
    <n v="4.7758026001591931"/>
    <n v="3769"/>
    <x v="0"/>
    <s v="Jan_i69_V11"/>
  </r>
  <r>
    <d v="2025-01-21T00:00:00"/>
    <s v="Local Transport"/>
    <s v="Transport"/>
    <s v="Investigation"/>
    <n v="14000"/>
    <n v="3.7145131334571504"/>
    <n v="3769"/>
    <x v="0"/>
    <s v="Jan_i69_V11"/>
  </r>
  <r>
    <d v="2025-01-21T00:00:00"/>
    <s v="Local Transport"/>
    <s v="Transport"/>
    <s v="Investigation"/>
    <n v="15000"/>
    <n v="3.9798355001326611"/>
    <n v="3769"/>
    <x v="0"/>
    <s v="Jan_i69_V11"/>
  </r>
  <r>
    <d v="2025-01-21T00:00:00"/>
    <s v="Local Transport"/>
    <s v="Transport"/>
    <s v="Investigation"/>
    <n v="16000"/>
    <n v="4.2451578668081718"/>
    <n v="3769"/>
    <x v="0"/>
    <s v="Jan_i69_V11"/>
  </r>
  <r>
    <d v="2025-01-21T00:00:00"/>
    <s v="Local Transport"/>
    <s v="Transport"/>
    <s v="Investigation"/>
    <n v="2000"/>
    <n v="0.53064473335102147"/>
    <n v="3769"/>
    <x v="0"/>
    <s v="Jan_i69_V11"/>
  </r>
  <r>
    <d v="2025-01-21T00:00:00"/>
    <s v="Local Transport"/>
    <s v="Transport"/>
    <s v="Investigation"/>
    <n v="3000"/>
    <n v="0.79596710002653226"/>
    <n v="3769"/>
    <x v="0"/>
    <s v="Jan_i69_V11"/>
  </r>
  <r>
    <d v="2025-01-21T00:00:00"/>
    <s v="Local Transport"/>
    <s v="Transport"/>
    <s v="Investigation"/>
    <n v="17000"/>
    <n v="4.5104802334836824"/>
    <n v="3769"/>
    <x v="0"/>
    <s v="Jan_i69_V11"/>
  </r>
  <r>
    <d v="2025-01-21T00:00:00"/>
    <s v="Trust building"/>
    <s v="Trust building"/>
    <s v="Investigation"/>
    <n v="18000"/>
    <n v="4.7758026001591931"/>
    <n v="3769"/>
    <x v="0"/>
    <s v="Jan_i69_V11"/>
  </r>
  <r>
    <d v="2025-01-21T00:00:00"/>
    <s v="Local Transport"/>
    <s v="Transport"/>
    <s v="Investigation"/>
    <n v="20000"/>
    <n v="5.3064473335102145"/>
    <n v="3769"/>
    <x v="1"/>
    <s v="Jan_i04_V11"/>
  </r>
  <r>
    <d v="2025-01-21T00:00:00"/>
    <s v="Local Transport"/>
    <s v="Transport"/>
    <s v="Investigation"/>
    <n v="30000"/>
    <n v="7.9596710002653221"/>
    <n v="3769"/>
    <x v="1"/>
    <s v="Jan_i04_V11"/>
  </r>
  <r>
    <d v="2025-01-21T00:00:00"/>
    <s v="Local Transport"/>
    <s v="Transport"/>
    <s v="Investigation"/>
    <n v="35000"/>
    <n v="9.2862828336428755"/>
    <n v="3769"/>
    <x v="1"/>
    <s v="Jan_i04_V11"/>
  </r>
  <r>
    <d v="2025-01-21T00:00:00"/>
    <s v="Local Transport"/>
    <s v="Transport"/>
    <s v="Investigation"/>
    <n v="19000"/>
    <n v="5.0411249668347038"/>
    <n v="3769"/>
    <x v="1"/>
    <s v="Jan_i04_V11"/>
  </r>
  <r>
    <d v="2025-01-21T00:00:00"/>
    <s v="Trust building"/>
    <s v="Trust building"/>
    <s v="Investigation"/>
    <n v="10000"/>
    <n v="2.6532236667551072"/>
    <n v="3769"/>
    <x v="1"/>
    <s v="Jan_i04_V11"/>
  </r>
  <r>
    <d v="2025-01-21T00:00:00"/>
    <s v="Local Transport"/>
    <s v="Transport"/>
    <s v="Investigation"/>
    <n v="10000"/>
    <n v="2.6532236667551072"/>
    <n v="3769"/>
    <x v="1"/>
    <s v="Jan_i04_V12"/>
  </r>
  <r>
    <d v="2025-01-21T00:00:00"/>
    <s v="Local Transport"/>
    <s v="Transport"/>
    <s v="Investigation"/>
    <n v="15000"/>
    <n v="3.9798355001326611"/>
    <n v="3769"/>
    <x v="1"/>
    <s v="Jan_i04_V12"/>
  </r>
  <r>
    <d v="2025-01-21T00:00:00"/>
    <s v="Breakfast for i04"/>
    <s v="Travel subsistance"/>
    <s v="Investigation"/>
    <n v="14500"/>
    <n v="3.8471743167949057"/>
    <n v="3769"/>
    <x v="1"/>
    <s v="Jan_i04_R5"/>
  </r>
  <r>
    <d v="2025-01-21T00:00:00"/>
    <s v="Drinks for i04"/>
    <s v="Travel subsistance"/>
    <s v="Investigation"/>
    <n v="8500"/>
    <n v="2.2552401167418412"/>
    <n v="3769"/>
    <x v="1"/>
    <s v="Jan_i04_V3"/>
  </r>
  <r>
    <d v="2025-01-21T00:00:00"/>
    <s v="Lunch for i04"/>
    <s v="Travel subsistance"/>
    <s v="Investigation"/>
    <n v="27000"/>
    <n v="7.1637039002387901"/>
    <n v="3769"/>
    <x v="1"/>
    <s v="Jan_i04_R6"/>
  </r>
  <r>
    <d v="2025-01-21T00:00:00"/>
    <s v="Entrance fees"/>
    <s v="Travel subsistance"/>
    <s v="Investigation"/>
    <n v="40000"/>
    <n v="10.612894667020429"/>
    <n v="3769"/>
    <x v="1"/>
    <s v="Jan_i04_R7"/>
  </r>
  <r>
    <d v="2025-01-21T00:00:00"/>
    <s v="Trust building"/>
    <s v="Trust building"/>
    <s v="Investigation"/>
    <n v="14500"/>
    <n v="3.8471743167949057"/>
    <n v="3769"/>
    <x v="1"/>
    <s v="Jan_i04_R8"/>
  </r>
  <r>
    <d v="2025-01-21T00:00:00"/>
    <s v="Trust building"/>
    <s v="Trust building"/>
    <s v="Investigation"/>
    <n v="19000"/>
    <n v="5.0411249668347038"/>
    <n v="3769"/>
    <x v="1"/>
    <s v="Jan_i04_V12"/>
  </r>
  <r>
    <d v="2025-01-21T00:00:00"/>
    <s v="Trust building"/>
    <s v="Trust building"/>
    <s v="Investigation"/>
    <n v="17000"/>
    <n v="4.5104802334836824"/>
    <n v="3769"/>
    <x v="1"/>
    <s v="Jan_i04_V12"/>
  </r>
  <r>
    <d v="2025-01-21T00:00:00"/>
    <s v="Trust building"/>
    <s v="Trust building"/>
    <s v="Investigation"/>
    <n v="20000"/>
    <n v="5.3064473335102145"/>
    <n v="3769"/>
    <x v="1"/>
    <s v="Jan_i04_V12"/>
  </r>
  <r>
    <d v="2025-01-21T00:00:00"/>
    <s v="Car hire(Kampala /Nakasongola/Kampala )"/>
    <s v="Transport"/>
    <s v="Investigation"/>
    <n v="200000"/>
    <n v="53.06447333510215"/>
    <n v="3769"/>
    <x v="1"/>
    <s v="Jan_i04_R9"/>
  </r>
  <r>
    <d v="2025-01-21T00:00:00"/>
    <s v="Fuel(Kampala/Nakasongola/Kampala)"/>
    <s v="Transport"/>
    <s v="Investigation"/>
    <n v="250000"/>
    <n v="66.330591668877688"/>
    <n v="3769"/>
    <x v="1"/>
    <s v="Jan_i04_R9"/>
  </r>
  <r>
    <d v="2025-01-21T00:00:00"/>
    <s v="Allowance to driver(Kampala/Nakasongola)"/>
    <s v="Transport"/>
    <s v="Investigation"/>
    <n v="100000"/>
    <n v="26.532236667551075"/>
    <n v="3769"/>
    <x v="1"/>
    <s v="Jan_i04_R9"/>
  </r>
  <r>
    <d v="2025-01-21T00:00:00"/>
    <s v="Local Transport"/>
    <s v="Transport"/>
    <s v="Investigation"/>
    <n v="24000"/>
    <n v="6.3677368002122581"/>
    <n v="3769"/>
    <x v="5"/>
    <s v="Jan_i93_V10"/>
  </r>
  <r>
    <d v="2025-01-21T00:00:00"/>
    <s v="Local Transport"/>
    <s v="Transport"/>
    <s v="Investigation"/>
    <n v="7000"/>
    <n v="1.8572565667285752"/>
    <n v="3769"/>
    <x v="5"/>
    <s v="Jan_i93_V10"/>
  </r>
  <r>
    <d v="2025-01-21T00:00:00"/>
    <s v="Local Transport"/>
    <s v="Transport"/>
    <s v="Investigation"/>
    <n v="25000"/>
    <n v="6.6330591668877688"/>
    <n v="3769"/>
    <x v="5"/>
    <s v="Jan_i93_V10"/>
  </r>
  <r>
    <d v="2025-01-21T00:00:00"/>
    <s v="Local Transport"/>
    <s v="Transport"/>
    <s v="Investigation"/>
    <n v="15000"/>
    <n v="3.9798355001326611"/>
    <n v="3769"/>
    <x v="5"/>
    <s v="Jan_i93_V10"/>
  </r>
  <r>
    <d v="2025-01-21T00:00:00"/>
    <s v="Local Transport"/>
    <s v="Transport"/>
    <s v="Investigation"/>
    <n v="25000"/>
    <n v="6.6330591668877688"/>
    <n v="3769"/>
    <x v="5"/>
    <s v="Jan_i93_V10"/>
  </r>
  <r>
    <d v="2025-01-21T00:00:00"/>
    <s v="Trust building"/>
    <s v="Trust building"/>
    <s v="Investigation"/>
    <n v="20000"/>
    <n v="5.3064473335102145"/>
    <n v="3769"/>
    <x v="5"/>
    <s v="Jan_i93_V10"/>
  </r>
  <r>
    <d v="2025-01-22T00:00:00"/>
    <s v="Local Transport"/>
    <s v="Transport"/>
    <s v="Investigation"/>
    <n v="9000"/>
    <n v="2.3879013000795966"/>
    <n v="3769"/>
    <x v="3"/>
    <s v="Jan_R_V11"/>
  </r>
  <r>
    <d v="2025-01-22T00:00:00"/>
    <s v="Local Transport"/>
    <s v="Transport"/>
    <s v="Legal"/>
    <n v="9000"/>
    <n v="2.3879013000795966"/>
    <n v="3769"/>
    <x v="3"/>
    <s v="Jan_R_V11"/>
  </r>
  <r>
    <d v="2025-01-22T00:00:00"/>
    <s v="Local Transport"/>
    <s v="Transport"/>
    <s v="Investigation"/>
    <n v="18000"/>
    <n v="4.7758026001591931"/>
    <n v="3769"/>
    <x v="0"/>
    <s v="Jan_i69_V12"/>
  </r>
  <r>
    <d v="2025-01-22T00:00:00"/>
    <s v="Local Transport"/>
    <s v="Transport"/>
    <s v="Investigation"/>
    <n v="10000"/>
    <n v="2.6532236667551072"/>
    <n v="3769"/>
    <x v="0"/>
    <s v="Jan_i69_V12"/>
  </r>
  <r>
    <d v="2025-01-22T00:00:00"/>
    <s v="Local Transport"/>
    <s v="Transport"/>
    <s v="Investigation"/>
    <n v="6000"/>
    <n v="1.5919342000530645"/>
    <n v="3769"/>
    <x v="0"/>
    <s v="Jan_i69_V12"/>
  </r>
  <r>
    <d v="2025-01-22T00:00:00"/>
    <s v="Local Transport"/>
    <s v="Transport"/>
    <s v="Investigation"/>
    <n v="4000"/>
    <n v="1.0612894667020429"/>
    <n v="3769"/>
    <x v="0"/>
    <s v="Jan_i69_V12"/>
  </r>
  <r>
    <d v="2025-01-22T00:00:00"/>
    <s v="Local Transport"/>
    <s v="Transport"/>
    <s v="Investigation"/>
    <n v="10000"/>
    <n v="2.6532236667551072"/>
    <n v="3769"/>
    <x v="0"/>
    <s v="Jan_i69_V12"/>
  </r>
  <r>
    <d v="2025-01-22T00:00:00"/>
    <s v="Local Transport"/>
    <s v="Transport"/>
    <s v="Investigation"/>
    <n v="12000"/>
    <n v="3.183868400106129"/>
    <n v="3769"/>
    <x v="0"/>
    <s v="Jan_i69_V12"/>
  </r>
  <r>
    <d v="2025-01-22T00:00:00"/>
    <s v="Local Transport"/>
    <s v="Transport"/>
    <s v="Investigation"/>
    <n v="18000"/>
    <n v="4.7758026001591931"/>
    <n v="3769"/>
    <x v="0"/>
    <s v="Jan_i69_V12"/>
  </r>
  <r>
    <d v="2025-01-22T00:00:00"/>
    <s v="Trust building"/>
    <s v="Trust building"/>
    <s v="Investigation"/>
    <n v="20000"/>
    <n v="5.3064473335102145"/>
    <n v="3769"/>
    <x v="0"/>
    <s v="Jan_i69_V12"/>
  </r>
  <r>
    <d v="2025-01-22T00:00:00"/>
    <s v="Local Transport"/>
    <s v="Transport"/>
    <s v="Investigation"/>
    <n v="25000"/>
    <n v="6.6330591668877688"/>
    <n v="3769"/>
    <x v="5"/>
    <s v="Jan_i93_V11"/>
  </r>
  <r>
    <d v="2025-01-22T00:00:00"/>
    <s v="Local Transport"/>
    <s v="Transport"/>
    <s v="Investigation"/>
    <n v="20000"/>
    <n v="5.3064473335102145"/>
    <n v="3769"/>
    <x v="5"/>
    <s v="Jan_i93_V11"/>
  </r>
  <r>
    <d v="2025-01-22T00:00:00"/>
    <s v="Local Transport"/>
    <s v="Transport"/>
    <s v="Investigation"/>
    <n v="10000"/>
    <n v="2.6532236667551072"/>
    <n v="3769"/>
    <x v="5"/>
    <s v="Jan_i93_V11"/>
  </r>
  <r>
    <d v="2025-01-22T00:00:00"/>
    <s v="Local Transport"/>
    <s v="Transport"/>
    <s v="Investigation"/>
    <n v="7000"/>
    <n v="1.8572565667285752"/>
    <n v="3769"/>
    <x v="5"/>
    <s v="Jan_i93_V11"/>
  </r>
  <r>
    <d v="2025-01-22T00:00:00"/>
    <s v="Local Transport"/>
    <s v="Transport"/>
    <s v="Investigation"/>
    <n v="25000"/>
    <n v="6.6330591668877688"/>
    <n v="3769"/>
    <x v="5"/>
    <s v="Jan_i93_V11"/>
  </r>
  <r>
    <d v="2025-01-22T00:00:00"/>
    <s v="Trust building"/>
    <s v="Trust building"/>
    <s v="Investigation"/>
    <n v="20000"/>
    <n v="5.3064473335102145"/>
    <n v="3769"/>
    <x v="5"/>
    <s v="Jan_i93_V11"/>
  </r>
  <r>
    <d v="2025-01-23T00:00:00"/>
    <s v="Local Transport"/>
    <s v="Transport"/>
    <s v="Investigation"/>
    <n v="25000"/>
    <n v="6.6330591668877688"/>
    <n v="3769"/>
    <x v="5"/>
    <s v="Jan_i93_V12"/>
  </r>
  <r>
    <d v="2025-01-23T00:00:00"/>
    <s v="Intercity transport(Kampala/Arua)"/>
    <s v="Transport"/>
    <s v="Investigation"/>
    <n v="50000"/>
    <n v="13.266118333775538"/>
    <n v="3769"/>
    <x v="5"/>
    <s v="Jan_i93_R1"/>
  </r>
  <r>
    <d v="2025-01-23T00:00:00"/>
    <s v="Accomodation"/>
    <s v="Travel subsistance"/>
    <s v="Investigation"/>
    <n v="60000"/>
    <n v="15.919342000530644"/>
    <n v="3769"/>
    <x v="5"/>
    <s v="Jan_i93_R2"/>
  </r>
  <r>
    <d v="2025-01-23T00:00:00"/>
    <s v="Breakfast"/>
    <s v="Travel subsistance"/>
    <s v="Investigation"/>
    <n v="20000"/>
    <n v="5.3064473335102145"/>
    <n v="3769"/>
    <x v="5"/>
    <s v="Jan_i93_R3"/>
  </r>
  <r>
    <d v="2025-01-22T00:00:00"/>
    <s v="Local Transport"/>
    <s v="Transport"/>
    <s v="Media"/>
    <n v="15000"/>
    <n v="3.9798355001326611"/>
    <n v="3769"/>
    <x v="7"/>
    <s v="Jan_B_V8"/>
  </r>
  <r>
    <d v="2025-01-22T00:00:00"/>
    <s v="Local Transport"/>
    <s v="Transport"/>
    <s v="Media"/>
    <n v="16000"/>
    <n v="4.2451578668081718"/>
    <n v="3769"/>
    <x v="7"/>
    <s v="Jan_B_V8"/>
  </r>
  <r>
    <d v="2025-01-22T00:00:00"/>
    <s v="Local Transport"/>
    <s v="Transport"/>
    <s v="Media"/>
    <n v="9000"/>
    <n v="2.3879013000795966"/>
    <n v="3769"/>
    <x v="7"/>
    <s v="Jan_B_V9"/>
  </r>
  <r>
    <d v="2025-01-22T00:00:00"/>
    <s v="Purchase of 15 realms of paper"/>
    <s v="Office materials"/>
    <s v="Office"/>
    <n v="210000"/>
    <n v="55.717697001857253"/>
    <n v="3769"/>
    <x v="2"/>
    <s v="Jan_L_R22"/>
  </r>
  <r>
    <d v="2025-01-22T00:00:00"/>
    <s v="Local Transport"/>
    <s v="Transport"/>
    <s v="Management"/>
    <n v="2000"/>
    <n v="0.53064473335102147"/>
    <n v="3769"/>
    <x v="2"/>
    <s v="Jan_L_V19"/>
  </r>
  <r>
    <d v="2025-01-22T00:00:00"/>
    <s v="Local Transport"/>
    <s v="Transport"/>
    <s v="Management"/>
    <n v="5000"/>
    <n v="1.3266118333775536"/>
    <n v="3769"/>
    <x v="2"/>
    <s v="Jan_L_V19"/>
  </r>
  <r>
    <d v="2025-01-22T00:00:00"/>
    <s v="Local Transport"/>
    <s v="Transport"/>
    <s v="Management"/>
    <n v="5000"/>
    <n v="1.3266118333775536"/>
    <n v="3769"/>
    <x v="2"/>
    <s v="Jan_L_V19"/>
  </r>
  <r>
    <d v="2025-01-22T00:00:00"/>
    <s v="Local Transport"/>
    <s v="Transport"/>
    <s v="Management"/>
    <n v="4000"/>
    <n v="1.0612894667020429"/>
    <n v="3769"/>
    <x v="2"/>
    <s v="Jan_L_V19"/>
  </r>
  <r>
    <d v="2025-01-22T00:00:00"/>
    <s v="Local Transport"/>
    <s v="Transport"/>
    <s v="Management"/>
    <n v="4000"/>
    <n v="1.0612894667020429"/>
    <n v="3769"/>
    <x v="2"/>
    <s v="Jan_L_V19"/>
  </r>
  <r>
    <d v="2025-01-22T00:00:00"/>
    <s v="Local Transport"/>
    <s v="Transport"/>
    <s v="Management"/>
    <n v="2000"/>
    <n v="0.53064473335102147"/>
    <n v="3769"/>
    <x v="2"/>
    <s v="Jan_L_V19"/>
  </r>
  <r>
    <d v="2025-01-22T00:00:00"/>
    <s v="Local Transport"/>
    <s v="Transport"/>
    <s v="Management"/>
    <n v="5000"/>
    <n v="1.3266118333775536"/>
    <n v="3769"/>
    <x v="2"/>
    <s v="Jan_L_V19"/>
  </r>
  <r>
    <d v="2025-01-22T00:00:00"/>
    <s v="Local Transport"/>
    <s v="Transport"/>
    <s v="Management"/>
    <n v="3000"/>
    <n v="0.79596710002653226"/>
    <n v="3769"/>
    <x v="2"/>
    <s v="Jan_L_V19"/>
  </r>
  <r>
    <d v="2025-01-22T00:00:00"/>
    <s v="Local Transport"/>
    <s v="Transport"/>
    <s v="Management"/>
    <n v="3000"/>
    <n v="0.79596710002653226"/>
    <n v="3769"/>
    <x v="2"/>
    <s v="Jan_L_V19"/>
  </r>
  <r>
    <d v="2025-01-22T00:00:00"/>
    <s v="Local Transport"/>
    <s v="Transport"/>
    <s v="Management"/>
    <n v="4000"/>
    <n v="1.0612894667020429"/>
    <n v="3769"/>
    <x v="2"/>
    <s v="Jan_L_V19"/>
  </r>
  <r>
    <d v="2025-01-22T00:00:00"/>
    <s v="Local Transport"/>
    <s v="Transport"/>
    <s v="Management"/>
    <n v="14000"/>
    <n v="3.7145131334571504"/>
    <n v="3769"/>
    <x v="2"/>
    <s v="Jan_L_V19"/>
  </r>
  <r>
    <d v="2025-01-22T00:00:00"/>
    <s v="Local Transport"/>
    <s v="Transport"/>
    <s v="Management"/>
    <n v="2000"/>
    <n v="0.53064473335102147"/>
    <n v="3769"/>
    <x v="2"/>
    <s v="Jan_L_V19"/>
  </r>
  <r>
    <d v="2025-01-22T00:00:00"/>
    <s v="Local Transport"/>
    <s v="Transport"/>
    <s v="Management"/>
    <n v="2000"/>
    <n v="0.53064473335102147"/>
    <n v="3769"/>
    <x v="2"/>
    <s v="Jan_L_V19"/>
  </r>
  <r>
    <d v="2025-01-22T00:00:00"/>
    <s v="Refreshments( 4 people)"/>
    <s v="Travel subsistance"/>
    <s v="Management"/>
    <n v="18000"/>
    <n v="4.7758026001591931"/>
    <n v="3769"/>
    <x v="2"/>
    <s v="Jan_L_R23"/>
  </r>
  <r>
    <d v="2025-01-22T00:00:00"/>
    <s v="Transport(Namanya,Akashaba)"/>
    <s v="Transport"/>
    <s v="Management"/>
    <n v="45000"/>
    <n v="11.939506500397984"/>
    <n v="3769"/>
    <x v="2"/>
    <s v="Jan_L_V20"/>
  </r>
  <r>
    <d v="2025-01-23T00:00:00"/>
    <s v="Lunch"/>
    <s v="Travel subsistance"/>
    <s v="Investigation"/>
    <n v="20000"/>
    <n v="5.3064473335102145"/>
    <n v="3769"/>
    <x v="5"/>
    <s v="Jan_i93_R4"/>
  </r>
  <r>
    <d v="2025-01-23T00:00:00"/>
    <s v="Dinner"/>
    <s v="Travel subsistance"/>
    <s v="Investigation"/>
    <n v="10000"/>
    <n v="2.6532236667551072"/>
    <n v="3769"/>
    <x v="5"/>
    <s v="Jan_i93_R5"/>
  </r>
  <r>
    <d v="2025-01-23T00:00:00"/>
    <s v="Local Transport"/>
    <s v="Transport"/>
    <s v="Investigation"/>
    <n v="8000"/>
    <n v="2.1225789334040859"/>
    <n v="3769"/>
    <x v="5"/>
    <s v="Jan_i93_V12"/>
  </r>
  <r>
    <d v="2025-01-23T00:00:00"/>
    <s v="Local Transport"/>
    <s v="Transport"/>
    <s v="Investigation"/>
    <n v="7000"/>
    <n v="1.8572565667285752"/>
    <n v="3769"/>
    <x v="5"/>
    <s v="Jan_i93_V12"/>
  </r>
  <r>
    <d v="2025-01-23T00:00:00"/>
    <s v="Local Transport"/>
    <s v="Transport"/>
    <s v="Investigation"/>
    <n v="8000"/>
    <n v="2.1225789334040859"/>
    <n v="3769"/>
    <x v="5"/>
    <s v="Jan_i93_V12"/>
  </r>
  <r>
    <d v="2025-01-23T00:00:00"/>
    <s v="Trust building"/>
    <s v="Trust building"/>
    <s v="Investigation"/>
    <n v="20000"/>
    <n v="5.3064473335102145"/>
    <n v="3769"/>
    <x v="5"/>
    <s v="Jan_i93_V12"/>
  </r>
  <r>
    <d v="2025-01-23T00:00:00"/>
    <s v="Local Transport"/>
    <s v="Transport"/>
    <s v="Investigation"/>
    <n v="18000"/>
    <n v="4.7758026001591931"/>
    <n v="3769"/>
    <x v="0"/>
    <s v="Jan_i69_V13"/>
  </r>
  <r>
    <d v="2025-01-23T00:00:00"/>
    <s v="Local Transport"/>
    <s v="Transport"/>
    <s v="Investigation"/>
    <n v="13000"/>
    <n v="3.4491907667816397"/>
    <n v="3769"/>
    <x v="0"/>
    <s v="Jan_i69_V13"/>
  </r>
  <r>
    <d v="2025-01-23T00:00:00"/>
    <s v="Local Transport"/>
    <s v="Transport"/>
    <s v="Investigation"/>
    <n v="16000"/>
    <n v="4.2451578668081718"/>
    <n v="3769"/>
    <x v="0"/>
    <s v="Jan_i69_V13"/>
  </r>
  <r>
    <d v="2025-01-23T00:00:00"/>
    <s v="Local Transport"/>
    <s v="Transport"/>
    <s v="Investigation"/>
    <n v="25000"/>
    <n v="6.6330591668877688"/>
    <n v="3769"/>
    <x v="0"/>
    <s v="Jan_i69_V13"/>
  </r>
  <r>
    <d v="2025-01-23T00:00:00"/>
    <s v="Trust building"/>
    <s v="Trust building"/>
    <s v="Investigation"/>
    <n v="18000"/>
    <n v="4.7758026001591931"/>
    <n v="3769"/>
    <x v="0"/>
    <s v="Jan_i69_V13"/>
  </r>
  <r>
    <d v="2025-01-24T00:00:00"/>
    <s v="Accomodation"/>
    <s v="Travel subsistance"/>
    <s v="Investigation"/>
    <n v="60000"/>
    <n v="15.919342000530644"/>
    <n v="3769"/>
    <x v="5"/>
    <s v="Jan_i93_R4"/>
  </r>
  <r>
    <d v="2025-01-24T00:00:00"/>
    <s v="Breakfast"/>
    <s v="Travel subsistance"/>
    <s v="Investigation"/>
    <n v="10000"/>
    <n v="2.6532236667551072"/>
    <n v="3769"/>
    <x v="5"/>
    <s v="Jan_i93_R6"/>
  </r>
  <r>
    <d v="2025-01-24T00:00:00"/>
    <s v="Bought gonja"/>
    <s v="Travel subsistance"/>
    <s v="Investigation"/>
    <n v="5000"/>
    <n v="1.3266118333775536"/>
    <n v="3769"/>
    <x v="5"/>
    <s v="Jan_i93_R7"/>
  </r>
  <r>
    <d v="2025-01-24T00:00:00"/>
    <s v="Lunch"/>
    <s v="Travel subsistance"/>
    <s v="Investigation"/>
    <n v="6000"/>
    <n v="1.5919342000530645"/>
    <n v="3769"/>
    <x v="5"/>
    <s v="Jan_i93_V12"/>
  </r>
  <r>
    <d v="2025-01-24T00:00:00"/>
    <s v="Supper"/>
    <s v="Travel subsistance"/>
    <s v="Investigation"/>
    <n v="29000"/>
    <n v="7.6943486335898115"/>
    <n v="3769"/>
    <x v="5"/>
    <s v="Jan_i93_R8"/>
  </r>
  <r>
    <d v="2025-01-24T00:00:00"/>
    <s v="Local Transport"/>
    <s v="Transport"/>
    <s v="Investigation"/>
    <n v="9000"/>
    <n v="2.3879013000795966"/>
    <n v="3769"/>
    <x v="5"/>
    <s v="Jan_i93_V12"/>
  </r>
  <r>
    <d v="2025-01-24T00:00:00"/>
    <s v="Local Transport"/>
    <s v="Transport"/>
    <s v="Investigation"/>
    <n v="10000"/>
    <n v="2.6532236667551072"/>
    <n v="3769"/>
    <x v="5"/>
    <s v="Jan_i93_V12"/>
  </r>
  <r>
    <d v="2025-01-24T00:00:00"/>
    <s v="Local Transport"/>
    <s v="Transport"/>
    <s v="Investigation"/>
    <n v="15000"/>
    <n v="3.9798355001326611"/>
    <n v="3769"/>
    <x v="5"/>
    <s v="Jan_i93_V12"/>
  </r>
  <r>
    <d v="2025-01-24T00:00:00"/>
    <s v="Local Transport"/>
    <s v="Transport"/>
    <s v="Investigation"/>
    <n v="20000"/>
    <n v="5.3064473335102145"/>
    <n v="3769"/>
    <x v="5"/>
    <s v="Jan_i93_V12"/>
  </r>
  <r>
    <d v="2025-01-24T00:00:00"/>
    <s v="Local Transport"/>
    <s v="Transport"/>
    <s v="Investigation"/>
    <n v="25000"/>
    <n v="6.6330591668877688"/>
    <n v="3769"/>
    <x v="5"/>
    <s v="Jan_i93_V12"/>
  </r>
  <r>
    <d v="2025-01-24T00:00:00"/>
    <s v="Local Transport"/>
    <s v="Transport"/>
    <s v="Investigation"/>
    <n v="15000"/>
    <n v="3.9798355001326611"/>
    <n v="3769"/>
    <x v="5"/>
    <s v="Jan_i93_V12"/>
  </r>
  <r>
    <d v="2025-01-24T00:00:00"/>
    <s v="Local Transport"/>
    <s v="Transport"/>
    <s v="Investigation"/>
    <n v="4000"/>
    <n v="1.0612894667020429"/>
    <n v="3769"/>
    <x v="5"/>
    <s v="Jan_i93_V12"/>
  </r>
  <r>
    <d v="2025-01-24T00:00:00"/>
    <s v="Trust building"/>
    <s v="Trust building"/>
    <s v="Investigation"/>
    <n v="15000"/>
    <n v="3.9798355001326611"/>
    <n v="3769"/>
    <x v="5"/>
    <s v="Jan_i93_V12"/>
  </r>
  <r>
    <d v="2025-01-24T00:00:00"/>
    <s v="Trust building"/>
    <s v="Trust building"/>
    <s v="Investigation"/>
    <n v="5000"/>
    <n v="1.3266118333775536"/>
    <n v="3769"/>
    <x v="5"/>
    <s v="Jan_i93_V12"/>
  </r>
  <r>
    <d v="2025-01-23T00:00:00"/>
    <s v="Local Transport"/>
    <s v="Transport"/>
    <s v="Investigation"/>
    <n v="20000"/>
    <n v="5.3064473335102145"/>
    <n v="3769"/>
    <x v="1"/>
    <s v="Jan_i04_V13"/>
  </r>
  <r>
    <d v="2025-01-23T00:00:00"/>
    <s v="Local Transport"/>
    <s v="Transport"/>
    <s v="Investigation"/>
    <n v="20000"/>
    <n v="5.3064473335102145"/>
    <n v="3769"/>
    <x v="1"/>
    <s v="Jan_i04_V13"/>
  </r>
  <r>
    <d v="2025-01-23T00:00:00"/>
    <s v="Local Transport"/>
    <s v="Transport"/>
    <s v="Investigation"/>
    <n v="9000"/>
    <n v="2.3879013000795966"/>
    <n v="3769"/>
    <x v="1"/>
    <s v="Jan_i04_V13"/>
  </r>
  <r>
    <d v="2025-01-23T00:00:00"/>
    <s v="Local Transport"/>
    <s v="Transport"/>
    <s v="Investigation"/>
    <n v="5000"/>
    <n v="1.3266118333775536"/>
    <n v="3769"/>
    <x v="1"/>
    <s v="Jan_i04_V13"/>
  </r>
  <r>
    <d v="2025-01-23T00:00:00"/>
    <s v="Local Transport"/>
    <s v="Transport"/>
    <s v="Investigation"/>
    <n v="18000"/>
    <n v="4.7758026001591931"/>
    <n v="3769"/>
    <x v="1"/>
    <s v="Jan_i04_V13"/>
  </r>
  <r>
    <d v="2025-01-23T00:00:00"/>
    <s v="Trust building"/>
    <s v="Trust building"/>
    <s v="Investigation"/>
    <n v="20000"/>
    <n v="5.3064473335102145"/>
    <n v="3769"/>
    <x v="1"/>
    <s v="Jan_i04_V13"/>
  </r>
  <r>
    <d v="2025-01-23T00:00:00"/>
    <s v="Local Transport"/>
    <s v="Transport"/>
    <s v="Legal"/>
    <n v="9000"/>
    <n v="2.3879013000795966"/>
    <n v="3769"/>
    <x v="3"/>
    <s v="Jan_R_V12"/>
  </r>
  <r>
    <d v="2025-01-23T00:00:00"/>
    <s v="Local Transport"/>
    <s v="Transport"/>
    <s v="Legal"/>
    <n v="9000"/>
    <n v="2.3879013000795966"/>
    <n v="3769"/>
    <x v="3"/>
    <s v="Jan_R_V12"/>
  </r>
  <r>
    <d v="2025-01-23T00:00:00"/>
    <s v="Local Transport"/>
    <s v="Transport"/>
    <s v="Media"/>
    <n v="15000"/>
    <n v="3.9798355001326611"/>
    <n v="3769"/>
    <x v="7"/>
    <s v="Jan_B_V10"/>
  </r>
  <r>
    <d v="2025-01-23T00:00:00"/>
    <s v="Local Transport"/>
    <s v="Transport"/>
    <s v="Media"/>
    <n v="9000"/>
    <n v="2.3879013000795966"/>
    <n v="3769"/>
    <x v="7"/>
    <s v="Jan_B_V10"/>
  </r>
  <r>
    <d v="2025-01-23T00:00:00"/>
    <s v="Local Transport"/>
    <s v="Transport"/>
    <s v="Media"/>
    <n v="16000"/>
    <n v="4.2451578668081718"/>
    <n v="3769"/>
    <x v="7"/>
    <s v="Jan_B_V10"/>
  </r>
  <r>
    <d v="2025-01-23T00:00:00"/>
    <s v="Local Transport"/>
    <s v="Transport"/>
    <s v="Management"/>
    <n v="2000"/>
    <n v="0.53064473335102147"/>
    <n v="3769"/>
    <x v="2"/>
    <s v="Jan_L_V21"/>
  </r>
  <r>
    <d v="2025-01-23T00:00:00"/>
    <s v="Local Transport"/>
    <s v="Transport"/>
    <s v="Management"/>
    <n v="4000"/>
    <n v="1.0612894667020429"/>
    <n v="3769"/>
    <x v="2"/>
    <s v="Jan_L_V21"/>
  </r>
  <r>
    <d v="2025-01-23T00:00:00"/>
    <s v="Local Transport"/>
    <s v="Transport"/>
    <s v="Management"/>
    <n v="7000"/>
    <n v="1.8572565667285752"/>
    <n v="3769"/>
    <x v="2"/>
    <s v="Jan_L_V21"/>
  </r>
  <r>
    <d v="2025-01-23T00:00:00"/>
    <s v="Local Transport"/>
    <s v="Transport"/>
    <s v="Management"/>
    <n v="8000"/>
    <n v="2.1225789334040859"/>
    <n v="3769"/>
    <x v="2"/>
    <s v="Jan_L_V21"/>
  </r>
  <r>
    <d v="2025-01-23T00:00:00"/>
    <s v="Local Transport"/>
    <s v="Transport"/>
    <s v="Investigation"/>
    <n v="20000"/>
    <n v="5.3064473335102145"/>
    <n v="3769"/>
    <x v="1"/>
    <s v="Jan_i04_V14"/>
  </r>
  <r>
    <d v="2025-01-24T00:00:00"/>
    <s v="Local Transport"/>
    <s v="Transport"/>
    <s v="Investigation"/>
    <n v="13000"/>
    <n v="3.4491907667816397"/>
    <n v="3769"/>
    <x v="1"/>
    <s v="Jan_i04_V14"/>
  </r>
  <r>
    <d v="2025-01-24T00:00:00"/>
    <s v="Local Transport"/>
    <s v="Transport"/>
    <s v="Investigation"/>
    <n v="8000"/>
    <n v="2.1225789334040859"/>
    <n v="3769"/>
    <x v="1"/>
    <s v="Jan_i04_V14"/>
  </r>
  <r>
    <d v="2025-01-24T00:00:00"/>
    <s v="Local Transport"/>
    <s v="Transport"/>
    <s v="Investigation"/>
    <n v="7000"/>
    <n v="1.8572565667285752"/>
    <n v="3769"/>
    <x v="1"/>
    <s v="Jan_i04_V14"/>
  </r>
  <r>
    <d v="2025-01-24T00:00:00"/>
    <s v="Local Transport"/>
    <s v="Transport"/>
    <s v="Investigation"/>
    <n v="17000"/>
    <n v="4.5104802334836824"/>
    <n v="3769"/>
    <x v="1"/>
    <s v="Jan_i04_V14"/>
  </r>
  <r>
    <d v="2025-01-24T00:00:00"/>
    <s v="Trust building"/>
    <s v="Trust building"/>
    <s v="Investigation"/>
    <n v="18000"/>
    <n v="4.7758026001591931"/>
    <n v="3769"/>
    <x v="1"/>
    <s v="Jan_i04_V14"/>
  </r>
  <r>
    <d v="2025-01-24T00:00:00"/>
    <s v="Local Transport"/>
    <s v="Transport"/>
    <s v="Media"/>
    <n v="15000"/>
    <n v="3.9798355001326611"/>
    <n v="3769"/>
    <x v="7"/>
    <s v="Jan_B_V11"/>
  </r>
  <r>
    <d v="2025-01-24T00:00:00"/>
    <s v="Local Transport"/>
    <s v="Transport"/>
    <s v="Media"/>
    <n v="17000"/>
    <n v="4.5104802334836824"/>
    <n v="3769"/>
    <x v="7"/>
    <s v="Jan_B_V11"/>
  </r>
  <r>
    <d v="2025-01-24T00:00:00"/>
    <s v="Local Transport"/>
    <s v="Transport"/>
    <s v="Investigation"/>
    <n v="18000"/>
    <n v="4.7758026001591931"/>
    <n v="3769"/>
    <x v="0"/>
    <s v="Jan_i69_V14"/>
  </r>
  <r>
    <d v="2025-01-24T00:00:00"/>
    <s v="Local Transport"/>
    <s v="Transport"/>
    <s v="Investigation"/>
    <n v="16000"/>
    <n v="4.2451578668081718"/>
    <n v="3769"/>
    <x v="0"/>
    <s v="Jan_i69_V14"/>
  </r>
  <r>
    <d v="2025-01-24T00:00:00"/>
    <s v="Local Transport"/>
    <s v="Transport"/>
    <s v="Investigation"/>
    <n v="10000"/>
    <n v="2.6532236667551072"/>
    <n v="3769"/>
    <x v="0"/>
    <s v="Jan_i69_V14"/>
  </r>
  <r>
    <d v="2025-01-24T00:00:00"/>
    <s v="Local Transport"/>
    <s v="Transport"/>
    <s v="Investigation"/>
    <n v="4000"/>
    <n v="1.0612894667020429"/>
    <n v="3769"/>
    <x v="0"/>
    <s v="Jan_i69_V14"/>
  </r>
  <r>
    <d v="2025-01-24T00:00:00"/>
    <s v="Local Transport"/>
    <s v="Transport"/>
    <s v="Investigation"/>
    <n v="14000"/>
    <n v="3.7145131334571504"/>
    <n v="3769"/>
    <x v="0"/>
    <s v="Jan_i69_V14"/>
  </r>
  <r>
    <d v="2025-01-24T00:00:00"/>
    <s v="Local Transport"/>
    <s v="Transport"/>
    <s v="Investigation"/>
    <n v="5000"/>
    <n v="1.3266118333775536"/>
    <n v="3769"/>
    <x v="0"/>
    <s v="Jan_i69_V14"/>
  </r>
  <r>
    <d v="2025-01-24T00:00:00"/>
    <s v="Local Transport"/>
    <s v="Transport"/>
    <s v="Investigation"/>
    <n v="13000"/>
    <n v="3.4491907667816397"/>
    <n v="3769"/>
    <x v="0"/>
    <s v="Jan_i69_V14"/>
  </r>
  <r>
    <d v="2025-01-24T00:00:00"/>
    <s v="Trust building"/>
    <s v="Trust building"/>
    <s v="Investigation"/>
    <n v="16000"/>
    <n v="4.2451578668081718"/>
    <n v="3769"/>
    <x v="0"/>
    <s v="Jan_i69_V14"/>
  </r>
  <r>
    <d v="2025-01-25T00:00:00"/>
    <s v="Local Transport"/>
    <s v="Transport"/>
    <s v="Investigation"/>
    <n v="20000"/>
    <n v="5.3064473335102145"/>
    <n v="3769"/>
    <x v="1"/>
    <s v="Jan_i04_V15"/>
  </r>
  <r>
    <d v="2025-01-25T00:00:00"/>
    <s v="Local Transport"/>
    <s v="Transport"/>
    <s v="Investigation"/>
    <n v="10000"/>
    <n v="2.6532236667551072"/>
    <n v="3769"/>
    <x v="1"/>
    <s v="Jan_i04_V15"/>
  </r>
  <r>
    <d v="2025-01-25T00:00:00"/>
    <s v="Local Transport"/>
    <s v="Transport"/>
    <s v="Investigation"/>
    <n v="3000"/>
    <n v="0.79596710002653226"/>
    <n v="3769"/>
    <x v="1"/>
    <s v="Jan_i04_V15"/>
  </r>
  <r>
    <d v="2025-01-25T00:00:00"/>
    <s v="Local Transport"/>
    <s v="Transport"/>
    <s v="Investigation"/>
    <n v="17000"/>
    <n v="4.5104802334836824"/>
    <n v="3769"/>
    <x v="1"/>
    <s v="Jan_i04_V15"/>
  </r>
  <r>
    <d v="2025-01-25T00:00:00"/>
    <s v="Local Transport"/>
    <s v="Transport"/>
    <s v="Investigation"/>
    <n v="20000"/>
    <n v="5.3064473335102145"/>
    <n v="3769"/>
    <x v="1"/>
    <s v="Jan_i04_V15"/>
  </r>
  <r>
    <d v="2025-01-25T00:00:00"/>
    <s v="Local Transport"/>
    <s v="Transport"/>
    <s v="Investigation"/>
    <n v="25000"/>
    <n v="6.6330591668877688"/>
    <n v="3769"/>
    <x v="1"/>
    <s v="Jan_i04_V15"/>
  </r>
  <r>
    <d v="2025-01-25T00:00:00"/>
    <s v="Trust building"/>
    <s v="Trust building"/>
    <s v="Investigation"/>
    <n v="20000"/>
    <n v="5.3064473335102145"/>
    <n v="3769"/>
    <x v="1"/>
    <s v="Jan_i04_V15"/>
  </r>
  <r>
    <d v="2025-01-25T00:00:00"/>
    <s v="Trust building"/>
    <s v="Trust building"/>
    <s v="Investigation"/>
    <n v="30000"/>
    <n v="7.9596710002653221"/>
    <n v="3769"/>
    <x v="1"/>
    <s v="Jan_i04_R10"/>
  </r>
  <r>
    <d v="2025-01-25T00:00:00"/>
    <s v="Trust building"/>
    <s v="Trust building"/>
    <s v="Investigation"/>
    <n v="20000"/>
    <n v="5.3064473335102145"/>
    <n v="3769"/>
    <x v="1"/>
    <s v="Jan_i04_R10"/>
  </r>
  <r>
    <d v="2025-01-25T00:00:00"/>
    <s v="Local Transport"/>
    <s v="Transport"/>
    <s v="Media"/>
    <n v="15000"/>
    <n v="3.9798355001326611"/>
    <n v="3769"/>
    <x v="7"/>
    <s v="Jan_B_V12"/>
  </r>
  <r>
    <d v="2025-01-25T00:00:00"/>
    <s v="Local Transport"/>
    <s v="Transport"/>
    <s v="Media"/>
    <n v="17000"/>
    <n v="4.5104802334836824"/>
    <n v="3769"/>
    <x v="7"/>
    <s v="Jan_B_V12"/>
  </r>
  <r>
    <d v="2025-01-25T00:00:00"/>
    <s v="Local Transport"/>
    <s v="Transport"/>
    <s v="Investigation"/>
    <n v="20000"/>
    <n v="5.3064473335102145"/>
    <n v="3769"/>
    <x v="5"/>
    <s v="Jan_i93_V12"/>
  </r>
  <r>
    <d v="2025-01-25T00:00:00"/>
    <s v="Breakfast"/>
    <s v="Travel subsistance"/>
    <s v="Investigation"/>
    <n v="10000"/>
    <n v="2.6532236667551072"/>
    <n v="3769"/>
    <x v="5"/>
    <s v="Jan_i93_V12"/>
  </r>
  <r>
    <d v="2025-01-25T00:00:00"/>
    <s v="Lunch"/>
    <s v="Travel subsistance"/>
    <s v="Investigation"/>
    <n v="18000"/>
    <n v="4.7758026001591931"/>
    <n v="3769"/>
    <x v="5"/>
    <s v="Jan_i93_V12"/>
  </r>
  <r>
    <d v="2025-01-25T00:00:00"/>
    <s v="Supper"/>
    <s v="Travel subsistance"/>
    <s v="Investigation"/>
    <n v="10000"/>
    <n v="2.6532236667551072"/>
    <n v="3769"/>
    <x v="5"/>
    <s v="Jan_i93_V12"/>
  </r>
  <r>
    <d v="2025-01-25T00:00:00"/>
    <s v="Trust building"/>
    <s v="Trust building"/>
    <s v="Investigation"/>
    <n v="15000"/>
    <n v="3.9798355001326611"/>
    <n v="3769"/>
    <x v="5"/>
    <s v="Jan_i93_V12"/>
  </r>
  <r>
    <d v="2025-01-25T00:00:00"/>
    <s v="Local Transport"/>
    <s v="Transport"/>
    <s v="Investigation"/>
    <n v="15000"/>
    <n v="3.9798355001326611"/>
    <n v="3769"/>
    <x v="5"/>
    <s v="Jan_i93_V12"/>
  </r>
  <r>
    <d v="2025-01-25T00:00:00"/>
    <s v="Local Transport"/>
    <s v="Transport"/>
    <s v="Investigation"/>
    <n v="15000"/>
    <n v="3.9798355001326611"/>
    <n v="3769"/>
    <x v="5"/>
    <s v="Jan_i93_V12"/>
  </r>
  <r>
    <d v="2025-01-25T00:00:00"/>
    <s v="Intercity transport (  Packwach/Kampala)"/>
    <s v="Transport"/>
    <s v="Investigation"/>
    <n v="50000"/>
    <n v="13.266118333775538"/>
    <n v="3769"/>
    <x v="5"/>
    <s v="Jan_i93_R9"/>
  </r>
  <r>
    <d v="2025-01-25T00:00:00"/>
    <s v="Mobile money charges"/>
    <s v="Transfer fees"/>
    <s v="Investigation"/>
    <n v="8450"/>
    <n v="2.2419739984080658"/>
    <n v="3769"/>
    <x v="5"/>
    <s v="Jan_i93_R10"/>
  </r>
  <r>
    <d v="2025-01-25T00:00:00"/>
    <s v="Mobile money charges"/>
    <s v="Transfer fees"/>
    <s v="Investigation"/>
    <n v="1000"/>
    <n v="0.26532236667551073"/>
    <n v="3769"/>
    <x v="5"/>
    <s v="Jan_i93_R12"/>
  </r>
  <r>
    <d v="2025-01-25T00:00:00"/>
    <s v="Mobile money charges"/>
    <s v="Transfer fees"/>
    <s v="Investigation"/>
    <n v="1000"/>
    <n v="0.26532236667551073"/>
    <n v="3769"/>
    <x v="5"/>
    <s v="Jan_i93_R12"/>
  </r>
  <r>
    <d v="2025-01-27T00:00:00"/>
    <s v="Airtime for i93"/>
    <s v="Telephone"/>
    <s v="Investigation"/>
    <n v="25000"/>
    <n v="6.6330591668877688"/>
    <n v="3769"/>
    <x v="5"/>
    <s v="Jan_i93_LR24"/>
  </r>
  <r>
    <d v="2025-01-25T00:00:00"/>
    <s v="Breakfast"/>
    <s v="Transport"/>
    <s v="Investigation"/>
    <n v="18000"/>
    <n v="4.7758026001591931"/>
    <n v="3769"/>
    <x v="0"/>
    <s v="Jan_i69_V15"/>
  </r>
  <r>
    <d v="2025-01-25T00:00:00"/>
    <s v="Lunch"/>
    <s v="Transport"/>
    <s v="Investigation"/>
    <n v="18000"/>
    <n v="4.7758026001591931"/>
    <n v="3769"/>
    <x v="0"/>
    <s v="Jan_i69_V15"/>
  </r>
  <r>
    <d v="2025-01-25T00:00:00"/>
    <s v="Supper"/>
    <s v="Transport"/>
    <s v="Investigation"/>
    <n v="16000"/>
    <n v="4.2451578668081718"/>
    <n v="3769"/>
    <x v="0"/>
    <s v="Jan_i69_V15"/>
  </r>
  <r>
    <d v="2025-01-25T00:00:00"/>
    <s v="Trust building"/>
    <s v="Transport"/>
    <s v="Investigation"/>
    <n v="5000"/>
    <n v="1.3266118333775536"/>
    <n v="3769"/>
    <x v="0"/>
    <s v="Jan_i69_V15"/>
  </r>
  <r>
    <d v="2025-01-25T00:00:00"/>
    <s v="Local Transport"/>
    <s v="Transport"/>
    <s v="Investigation"/>
    <n v="10000"/>
    <n v="2.6532236667551072"/>
    <n v="3769"/>
    <x v="0"/>
    <s v="Jan_i69_V15"/>
  </r>
  <r>
    <d v="2025-01-25T00:00:00"/>
    <s v="Local Transport"/>
    <s v="Transport"/>
    <s v="Investigation"/>
    <n v="15000"/>
    <n v="3.9798355001326611"/>
    <n v="3769"/>
    <x v="0"/>
    <s v="Jan_i69_V15"/>
  </r>
  <r>
    <d v="2025-01-25T00:00:00"/>
    <s v="Intercity transport (  Packwach/Kampala)"/>
    <s v="Transport"/>
    <s v="Investigation"/>
    <n v="55000"/>
    <n v="14.592730167153091"/>
    <n v="3769"/>
    <x v="0"/>
    <s v="Jan_i69_R5"/>
  </r>
  <r>
    <d v="2025-01-25T00:00:00"/>
    <s v="Mobile money charges"/>
    <s v="Transfer fees"/>
    <s v="Office"/>
    <n v="20000"/>
    <n v="5.3064473335102145"/>
    <n v="3769"/>
    <x v="0"/>
    <s v="Jan_i69_V15"/>
  </r>
  <r>
    <d v="2025-01-25T00:00:00"/>
    <s v="Mobile money charges"/>
    <s v="Transfer fees"/>
    <s v="Office"/>
    <n v="4648000"/>
    <n v="1233.218360307774"/>
    <n v="3769"/>
    <x v="10"/>
    <s v="Jan_L_R35"/>
  </r>
  <r>
    <d v="2025-01-25T00:00:00"/>
    <s v="Mobile money charges"/>
    <s v="Transfer fees"/>
    <s v="Office"/>
    <n v="1050000"/>
    <n v="278.58848500928627"/>
    <n v="3769"/>
    <x v="10"/>
    <s v="Jan_L_R31"/>
  </r>
  <r>
    <d v="2025-01-25T00:00:00"/>
    <s v="Lydia's Jan  PAYE chq:415"/>
    <s v="Personnel"/>
    <s v="Management"/>
    <n v="2002000"/>
    <n v="531.17537808437248"/>
    <n v="3769"/>
    <x v="10"/>
    <s v="Jan_L_R33"/>
  </r>
  <r>
    <d v="2025-01-25T00:00:00"/>
    <s v="Raff's Jan salary chq:420"/>
    <s v="Personnel"/>
    <s v="Legal"/>
    <n v="1500000"/>
    <n v="397.9835500132661"/>
    <n v="3769"/>
    <x v="10"/>
    <s v="Jan_R_R1"/>
  </r>
  <r>
    <d v="2025-01-25T00:00:00"/>
    <s v="Bank charges chq;418"/>
    <s v="Bank fees"/>
    <s v="Office"/>
    <n v="3000"/>
    <n v="0.79596710002653226"/>
    <n v="3769"/>
    <x v="10"/>
    <s v="Jan_BS_4"/>
  </r>
  <r>
    <d v="2025-01-25T00:00:00"/>
    <s v="Bank charges chq;420"/>
    <s v="Bank fees"/>
    <s v="Office"/>
    <n v="3000"/>
    <n v="0.79596710002653226"/>
    <n v="3769"/>
    <x v="10"/>
    <s v="Jan_BS_5"/>
  </r>
  <r>
    <d v="2025-01-25T00:00:00"/>
    <s v="Trust building"/>
    <s v="Trust building"/>
    <s v="Investigation"/>
    <n v="20000"/>
    <n v="5.3064473335102145"/>
    <n v="3769"/>
    <x v="0"/>
    <s v="Jan_i69_V15"/>
  </r>
  <r>
    <d v="2025-01-26T00:00:00"/>
    <s v="Local Transport"/>
    <s v="Transport"/>
    <s v="Investigation"/>
    <n v="15000"/>
    <n v="3.9798355001326611"/>
    <n v="3769"/>
    <x v="0"/>
    <s v="Jan_i69_V16"/>
  </r>
  <r>
    <d v="2025-01-26T00:00:00"/>
    <s v="Local Transport"/>
    <s v="Transport"/>
    <s v="Investigation"/>
    <n v="13000"/>
    <n v="3.4491907667816397"/>
    <n v="3769"/>
    <x v="0"/>
    <s v="Jan_i69_V16"/>
  </r>
  <r>
    <d v="2025-01-26T00:00:00"/>
    <s v="Local Transport"/>
    <s v="Transport"/>
    <s v="Investigation"/>
    <n v="60000"/>
    <n v="15.919342000530644"/>
    <n v="3769"/>
    <x v="0"/>
    <s v="Jan_i69_R6"/>
  </r>
  <r>
    <d v="2025-01-26T00:00:00"/>
    <s v="Local Transport"/>
    <s v="Transport"/>
    <s v="Investigation"/>
    <n v="7000"/>
    <n v="1.8572565667285752"/>
    <n v="3769"/>
    <x v="0"/>
    <s v="Jan_i69_V16"/>
  </r>
  <r>
    <d v="2025-01-26T00:00:00"/>
    <s v="Local Transport"/>
    <s v="Transport"/>
    <s v="Investigation"/>
    <n v="8000"/>
    <n v="2.1225789334040859"/>
    <n v="3769"/>
    <x v="0"/>
    <s v="Jan_i69_V16"/>
  </r>
  <r>
    <d v="2025-01-26T00:00:00"/>
    <s v="Local Transport"/>
    <s v="Transport"/>
    <s v="Investigation"/>
    <n v="8000"/>
    <n v="2.1225789334040859"/>
    <n v="3769"/>
    <x v="0"/>
    <s v="Jan_i69_V16"/>
  </r>
  <r>
    <d v="2025-01-26T00:00:00"/>
    <s v="Trust building"/>
    <s v="Trust building"/>
    <s v="Investigation"/>
    <n v="13500"/>
    <n v="3.5818519501193951"/>
    <n v="3769"/>
    <x v="0"/>
    <s v="Jan_i69_R7"/>
  </r>
  <r>
    <d v="2025-01-26T00:00:00"/>
    <s v="Trust building"/>
    <s v="Trust building"/>
    <s v="Investigation"/>
    <n v="17000"/>
    <n v="4.5104802334836824"/>
    <n v="3769"/>
    <x v="0"/>
    <s v="Jan_i69_V16"/>
  </r>
  <r>
    <d v="2025-01-26T00:00:00"/>
    <s v="Trust building"/>
    <s v="Trust building"/>
    <s v="Investigation"/>
    <n v="10000"/>
    <n v="2.6532236667551072"/>
    <n v="3769"/>
    <x v="0"/>
    <s v="Jan_i69_V16"/>
  </r>
  <r>
    <d v="2025-01-26T00:00:00"/>
    <s v="Trust building"/>
    <s v="Trust building"/>
    <s v="Investigation"/>
    <n v="5000"/>
    <n v="1.3266118333775536"/>
    <n v="3769"/>
    <x v="0"/>
    <s v="Jan_i69_V16"/>
  </r>
  <r>
    <d v="2025-01-27T00:00:00"/>
    <s v="Local Transport"/>
    <s v="Transport"/>
    <s v="Investigation"/>
    <n v="18000"/>
    <n v="4.7758026001591931"/>
    <n v="3769"/>
    <x v="0"/>
    <s v="Jan_i69_V17"/>
  </r>
  <r>
    <d v="2025-01-27T00:00:00"/>
    <s v="Local Transport"/>
    <s v="Transport"/>
    <s v="Investigation"/>
    <n v="10000"/>
    <n v="2.6532236667551072"/>
    <n v="3769"/>
    <x v="0"/>
    <s v="Jan_i69_V17"/>
  </r>
  <r>
    <d v="2025-01-27T00:00:00"/>
    <s v="Local Transport"/>
    <s v="Transport"/>
    <s v="Investigation"/>
    <n v="7000"/>
    <n v="1.8572565667285752"/>
    <n v="3769"/>
    <x v="0"/>
    <s v="Jan_i69_V17"/>
  </r>
  <r>
    <d v="2025-01-27T00:00:00"/>
    <s v="Local Transport"/>
    <s v="Transport"/>
    <s v="Investigation"/>
    <n v="10000"/>
    <n v="2.6532236667551072"/>
    <n v="3769"/>
    <x v="0"/>
    <s v="Jan_i69_V17"/>
  </r>
  <r>
    <d v="2025-01-27T00:00:00"/>
    <s v="Local Transport"/>
    <s v="Transport"/>
    <s v="Investigation"/>
    <n v="14000"/>
    <n v="3.7145131334571504"/>
    <n v="3769"/>
    <x v="0"/>
    <s v="Jan_i69_V17"/>
  </r>
  <r>
    <d v="2025-01-27T00:00:00"/>
    <s v="Trust building"/>
    <s v="Trust building"/>
    <s v="Investigation"/>
    <n v="24000"/>
    <n v="6.3677368002122581"/>
    <n v="3769"/>
    <x v="0"/>
    <s v="Jan_i69_R8"/>
  </r>
  <r>
    <d v="2025-01-27T00:00:00"/>
    <s v="Trust building"/>
    <s v="Trust building"/>
    <s v="Investigation"/>
    <n v="12000"/>
    <n v="3.183868400106129"/>
    <n v="3769"/>
    <x v="0"/>
    <s v="Jan_i69_V17"/>
  </r>
  <r>
    <d v="2025-01-27T00:00:00"/>
    <s v="Trust building"/>
    <s v="Trust building"/>
    <s v="Investigation"/>
    <n v="21000"/>
    <n v="5.571769700185726"/>
    <n v="3769"/>
    <x v="0"/>
    <s v="Jan_i69_V17"/>
  </r>
  <r>
    <d v="2025-01-27T00:00:00"/>
    <s v="Local Transport"/>
    <s v="Transport"/>
    <s v="Legal"/>
    <n v="9000"/>
    <n v="2.3879013000795966"/>
    <n v="3769"/>
    <x v="3"/>
    <s v="Jan_R_V13"/>
  </r>
  <r>
    <d v="2025-01-27T00:00:00"/>
    <s v="Local Transport"/>
    <s v="Transport"/>
    <s v="Legal"/>
    <n v="10000"/>
    <n v="2.6532236667551072"/>
    <n v="3769"/>
    <x v="3"/>
    <s v="Jan_R_V13"/>
  </r>
  <r>
    <d v="2025-01-27T00:00:00"/>
    <s v="Local Transport"/>
    <s v="Transport"/>
    <s v="Media"/>
    <n v="15000"/>
    <n v="3.9798355001326611"/>
    <n v="3769"/>
    <x v="7"/>
    <s v="Jan_B_V13"/>
  </r>
  <r>
    <d v="2025-01-27T00:00:00"/>
    <s v="Local Transport"/>
    <s v="Transport"/>
    <s v="Media"/>
    <n v="17000"/>
    <n v="4.5104802334836824"/>
    <n v="3769"/>
    <x v="7"/>
    <s v="Jan_B_V13"/>
  </r>
  <r>
    <d v="2025-01-27T00:00:00"/>
    <s v="Airtime for Lydia"/>
    <s v="Telephone"/>
    <s v="Management"/>
    <n v="50000"/>
    <n v="13.266118333775538"/>
    <n v="3769"/>
    <x v="2"/>
    <s v="Jan_L_R24"/>
  </r>
  <r>
    <d v="2025-01-27T00:00:00"/>
    <s v="Airtime for Mary"/>
    <s v="Telephone"/>
    <s v="Management"/>
    <n v="30000"/>
    <n v="7.9596710002653221"/>
    <n v="3769"/>
    <x v="6"/>
    <s v="Jan_L_R24"/>
  </r>
  <r>
    <d v="2025-01-27T00:00:00"/>
    <s v="Airtime to Raff"/>
    <s v="Telephone"/>
    <s v="Legal"/>
    <n v="20000"/>
    <n v="5.3064473335102145"/>
    <n v="3769"/>
    <x v="3"/>
    <s v="Jan_L_R24"/>
  </r>
  <r>
    <d v="2025-01-27T00:00:00"/>
    <s v="Airtime for i04"/>
    <s v="Telephone"/>
    <s v="Investigation"/>
    <n v="25000"/>
    <n v="6.6330591668877688"/>
    <n v="3769"/>
    <x v="1"/>
    <s v="Jan_L_R24"/>
  </r>
  <r>
    <d v="2025-01-27T00:00:00"/>
    <s v="Airtime for i69"/>
    <s v="Telephone"/>
    <s v="Investigation"/>
    <n v="40000"/>
    <n v="10.612894667020429"/>
    <n v="3769"/>
    <x v="0"/>
    <s v="Jan_L_R24"/>
  </r>
  <r>
    <d v="2025-01-27T00:00:00"/>
    <s v="Airtime for Babra"/>
    <s v="Telephone"/>
    <s v="Media"/>
    <n v="20000"/>
    <n v="5.3064473335102145"/>
    <n v="3769"/>
    <x v="7"/>
    <s v="Jan_L_R24"/>
  </r>
  <r>
    <d v="2025-01-27T00:00:00"/>
    <s v="Local Transport"/>
    <s v="Transport"/>
    <s v="Investigation"/>
    <n v="20000"/>
    <n v="5.3064473335102145"/>
    <n v="3769"/>
    <x v="1"/>
    <s v="Jan_i04_V16"/>
  </r>
  <r>
    <d v="2025-01-27T00:00:00"/>
    <s v="Local Transport"/>
    <s v="Transport"/>
    <s v="Investigation"/>
    <n v="12000"/>
    <n v="3.183868400106129"/>
    <n v="3769"/>
    <x v="1"/>
    <s v="Jan_i04_V16"/>
  </r>
  <r>
    <d v="2025-01-27T00:00:00"/>
    <s v="Local Transport"/>
    <s v="Transport"/>
    <s v="Investigation"/>
    <n v="11000"/>
    <n v="2.9185460334306184"/>
    <n v="3769"/>
    <x v="1"/>
    <s v="Jan_i04_V16"/>
  </r>
  <r>
    <d v="2025-01-27T00:00:00"/>
    <s v="Local Transport"/>
    <s v="Transport"/>
    <s v="Investigation"/>
    <n v="15000"/>
    <n v="3.9798355001326611"/>
    <n v="3769"/>
    <x v="1"/>
    <s v="Jan_i04_V16"/>
  </r>
  <r>
    <d v="2025-01-27T00:00:00"/>
    <s v="Trust building"/>
    <s v="Trust building"/>
    <s v="Investigation"/>
    <n v="20000"/>
    <n v="5.3064473335102145"/>
    <n v="3769"/>
    <x v="1"/>
    <s v="Jan_i04_V16"/>
  </r>
  <r>
    <d v="2025-01-27T00:00:00"/>
    <s v="Mary's Jan salary cq'417"/>
    <s v="Personnel"/>
    <s v="Management"/>
    <n v="1500000"/>
    <n v="397.9835500132661"/>
    <n v="3769"/>
    <x v="10"/>
    <s v="Jan_M_R5"/>
  </r>
  <r>
    <d v="2025-01-27T00:00:00"/>
    <s v="Bank charges chq;417"/>
    <s v="Bank fees"/>
    <s v="Office"/>
    <n v="3000"/>
    <n v="0.79596710002653226"/>
    <n v="3769"/>
    <x v="10"/>
    <s v="Jan_BS_6"/>
  </r>
  <r>
    <d v="2025-01-28T00:00:00"/>
    <s v="Intercity transport(Kampala/Nebbi)"/>
    <s v="Transport"/>
    <s v="Investigation"/>
    <n v="50000"/>
    <n v="13.266118333775538"/>
    <n v="3769"/>
    <x v="1"/>
    <s v="Jan_i04_R11"/>
  </r>
  <r>
    <d v="2025-01-28T00:00:00"/>
    <s v="Breakfast"/>
    <s v="Travel subsistance"/>
    <s v="Investigation"/>
    <n v="5000"/>
    <n v="1.3266118333775536"/>
    <n v="3769"/>
    <x v="1"/>
    <s v="Jan_i04_V17"/>
  </r>
  <r>
    <d v="2025-01-28T00:00:00"/>
    <s v="Lunch"/>
    <s v="Travel subsistance"/>
    <s v="Investigation"/>
    <n v="15000"/>
    <n v="3.9798355001326611"/>
    <n v="3769"/>
    <x v="1"/>
    <s v="Jan_i04_V17"/>
  </r>
  <r>
    <d v="2025-01-28T00:00:00"/>
    <s v="Supper"/>
    <s v="Travel subsistance"/>
    <s v="Investigation"/>
    <n v="21000"/>
    <n v="5.571769700185726"/>
    <n v="3769"/>
    <x v="1"/>
    <s v="Jan_i04_R12"/>
  </r>
  <r>
    <d v="2025-01-28T00:00:00"/>
    <s v="Accomodation"/>
    <s v="Travel subsistance"/>
    <s v="Investigation"/>
    <n v="60000"/>
    <n v="15.919342000530644"/>
    <n v="3769"/>
    <x v="1"/>
    <s v="Jan_i04_R13"/>
  </r>
  <r>
    <d v="2025-01-28T00:00:00"/>
    <s v="Local Transport"/>
    <s v="Transport"/>
    <s v="Investigation"/>
    <n v="5000"/>
    <n v="1.3266118333775536"/>
    <n v="3769"/>
    <x v="1"/>
    <s v="Jan_i04_V17"/>
  </r>
  <r>
    <d v="2025-01-28T00:00:00"/>
    <s v="Local Transport"/>
    <s v="Transport"/>
    <s v="Investigation"/>
    <n v="5000"/>
    <n v="1.3266118333775536"/>
    <n v="3769"/>
    <x v="1"/>
    <s v="Jan_i04_V17"/>
  </r>
  <r>
    <d v="2025-01-28T00:00:00"/>
    <s v="Local Transport"/>
    <s v="Transport"/>
    <s v="Investigation"/>
    <n v="15000"/>
    <n v="3.9798355001326611"/>
    <n v="3769"/>
    <x v="1"/>
    <s v="Jan_i04_V17"/>
  </r>
  <r>
    <d v="2025-01-28T00:00:00"/>
    <s v="Trust building"/>
    <s v="Trust building"/>
    <s v="Investigation"/>
    <n v="4000"/>
    <n v="1.0612894667020429"/>
    <n v="3769"/>
    <x v="1"/>
    <s v="Jan_i04_V17"/>
  </r>
  <r>
    <d v="2025-01-28T00:00:00"/>
    <s v="Trust building"/>
    <s v="Trust building"/>
    <s v="Investigation"/>
    <n v="16000"/>
    <n v="4.2451578668081718"/>
    <n v="3769"/>
    <x v="1"/>
    <s v="Jan_i04_V17"/>
  </r>
  <r>
    <d v="2025-01-28T00:00:00"/>
    <s v="Slashing cpd  and trimming  flowers"/>
    <s v="Services"/>
    <s v="Office"/>
    <n v="90000"/>
    <n v="23.879013000795968"/>
    <n v="3769"/>
    <x v="6"/>
    <s v="Jan_M_R2"/>
  </r>
  <r>
    <d v="2025-01-28T00:00:00"/>
    <s v="Purchase computer Hp Elite(Investigations)"/>
    <s v="Equipment"/>
    <s v="Investigation"/>
    <n v="1550000"/>
    <n v="411.24966834704168"/>
    <n v="3769"/>
    <x v="2"/>
    <s v="Jan_L_R25"/>
  </r>
  <r>
    <d v="2025-01-28T00:00:00"/>
    <s v="Local Transport"/>
    <s v="Transport"/>
    <s v="Media"/>
    <n v="15000"/>
    <n v="3.9798355001326611"/>
    <n v="3769"/>
    <x v="7"/>
    <s v="Jan_B_V14"/>
  </r>
  <r>
    <d v="2025-01-28T00:00:00"/>
    <s v="Local Transport"/>
    <s v="Transport"/>
    <s v="Media"/>
    <n v="17000"/>
    <n v="4.5104802334836824"/>
    <n v="3769"/>
    <x v="7"/>
    <s v="Jan_B_V14"/>
  </r>
  <r>
    <d v="2025-01-28T00:00:00"/>
    <s v="Local Transport"/>
    <s v="Transport"/>
    <s v="Legal"/>
    <n v="8000"/>
    <n v="2.1225789334040859"/>
    <n v="3769"/>
    <x v="3"/>
    <s v="Jan_R_V14"/>
  </r>
  <r>
    <d v="2025-01-28T00:00:00"/>
    <s v="Local Transport"/>
    <s v="Transport"/>
    <s v="Legal"/>
    <n v="8000"/>
    <n v="2.1225789334040859"/>
    <n v="3769"/>
    <x v="3"/>
    <s v="Jan_R_V14"/>
  </r>
  <r>
    <d v="2025-01-28T00:00:00"/>
    <s v="Lydia's home Internet subscription Jan"/>
    <s v="Internet"/>
    <s v="Office"/>
    <n v="75000"/>
    <n v="19.899177500663306"/>
    <n v="3769"/>
    <x v="2"/>
    <s v="Jan_L_R26"/>
  </r>
  <r>
    <d v="2025-01-28T00:00:00"/>
    <s v="Local Transport"/>
    <s v="Transport"/>
    <s v="Investigation"/>
    <n v="18000"/>
    <n v="4.7758026001591931"/>
    <n v="3769"/>
    <x v="0"/>
    <s v="Jan_i69_V18"/>
  </r>
  <r>
    <d v="2025-01-28T00:00:00"/>
    <s v="Local Transport"/>
    <s v="Transport"/>
    <s v="Investigation"/>
    <n v="55000"/>
    <n v="14.592730167153091"/>
    <n v="3769"/>
    <x v="0"/>
    <s v="Jan_i69_R9"/>
  </r>
  <r>
    <d v="2025-01-28T00:00:00"/>
    <s v="Local Transport"/>
    <s v="Transport"/>
    <s v="Investigation"/>
    <n v="10000"/>
    <n v="2.6532236667551072"/>
    <n v="3769"/>
    <x v="0"/>
    <s v="Jan_i69_V32"/>
  </r>
  <r>
    <d v="2025-01-28T00:00:00"/>
    <s v="Accomodation"/>
    <s v="Travel subsistance"/>
    <s v="Investigation"/>
    <n v="100000"/>
    <n v="26.532236667551075"/>
    <n v="3769"/>
    <x v="0"/>
    <s v="Jan_i69_R10"/>
  </r>
  <r>
    <d v="2025-01-28T00:00:00"/>
    <s v="Breakfast"/>
    <s v="Travel subsistance"/>
    <s v="Investigation"/>
    <n v="16000"/>
    <n v="4.2451578668081718"/>
    <n v="3769"/>
    <x v="0"/>
    <s v="Jan_i69_R11"/>
  </r>
  <r>
    <d v="2025-01-28T00:00:00"/>
    <s v="Lunch"/>
    <s v="Travel subsistance"/>
    <s v="Investigation"/>
    <n v="12000"/>
    <n v="3.183868400106129"/>
    <n v="3769"/>
    <x v="0"/>
    <s v="Jan_i69_V18"/>
  </r>
  <r>
    <d v="2025-01-28T00:00:00"/>
    <s v="Supper"/>
    <s v="Travel subsistance"/>
    <s v="Investigation"/>
    <n v="14000"/>
    <n v="3.7145131334571504"/>
    <n v="3769"/>
    <x v="0"/>
    <s v="Jan_i69_V18"/>
  </r>
  <r>
    <d v="2025-01-28T00:00:00"/>
    <s v="Mobile money charges"/>
    <s v="Transfer fees"/>
    <s v="Office"/>
    <n v="1000"/>
    <n v="0.26532236667551073"/>
    <n v="3769"/>
    <x v="6"/>
    <s v="Jan_M_R3"/>
  </r>
  <r>
    <d v="2025-01-28T00:00:00"/>
    <s v="Mobile money charges"/>
    <s v="Transfer fees"/>
    <s v="Office"/>
    <n v="1000"/>
    <n v="0.26532236667551073"/>
    <n v="3769"/>
    <x v="6"/>
    <s v="Jan_M_R4"/>
  </r>
  <r>
    <d v="2025-01-29T00:00:00"/>
    <s v="Local Transport"/>
    <s v="Transport"/>
    <s v="Management"/>
    <n v="6000"/>
    <n v="1.5919342000530645"/>
    <n v="3769"/>
    <x v="2"/>
    <s v="Jan_L_V25"/>
  </r>
  <r>
    <d v="2025-01-29T00:00:00"/>
    <s v="Local Transport"/>
    <s v="Transport"/>
    <s v="Management"/>
    <n v="2000"/>
    <n v="0.53064473335102147"/>
    <n v="3769"/>
    <x v="2"/>
    <s v="Jan_L_V25"/>
  </r>
  <r>
    <d v="2025-01-29T00:00:00"/>
    <s v="Local Transport"/>
    <s v="Transport"/>
    <s v="Management"/>
    <n v="3000"/>
    <n v="0.79596710002653226"/>
    <n v="3769"/>
    <x v="2"/>
    <s v="Jan_L_V25"/>
  </r>
  <r>
    <d v="2025-01-29T00:00:00"/>
    <s v="Local Transport"/>
    <s v="Transport"/>
    <s v="Management"/>
    <n v="3000"/>
    <n v="0.79596710002653226"/>
    <n v="3769"/>
    <x v="2"/>
    <s v="Jan_L_V25"/>
  </r>
  <r>
    <d v="2025-01-29T00:00:00"/>
    <s v="Local Transport"/>
    <s v="Transport"/>
    <s v="Management"/>
    <n v="8000"/>
    <n v="2.1225789334040859"/>
    <n v="3769"/>
    <x v="2"/>
    <s v="Jan_L_V25"/>
  </r>
  <r>
    <d v="2025-01-29T00:00:00"/>
    <s v="Drinking water(Lydia with Afande)"/>
    <s v="Travel subsistance"/>
    <s v="Management"/>
    <n v="4000"/>
    <n v="1.0612894667020429"/>
    <n v="3769"/>
    <x v="2"/>
    <s v="Jan_L_V25"/>
  </r>
  <r>
    <d v="2025-01-29T00:00:00"/>
    <s v=" Transport(Afande)"/>
    <s v="Travel subsistance"/>
    <s v="Management"/>
    <n v="30000"/>
    <n v="7.9596710002653221"/>
    <n v="3769"/>
    <x v="2"/>
    <s v="Jan_L_V25"/>
  </r>
  <r>
    <d v="2025-01-29T00:00:00"/>
    <s v="Local Transport"/>
    <s v="Transport"/>
    <s v="Legal"/>
    <n v="10000"/>
    <n v="2.6532236667551072"/>
    <n v="3769"/>
    <x v="3"/>
    <s v="Jan_R_V15"/>
  </r>
  <r>
    <d v="2025-01-29T00:00:00"/>
    <s v="Local Transport"/>
    <s v="Transport"/>
    <s v="Legal"/>
    <n v="25000"/>
    <n v="6.6330591668877688"/>
    <n v="3769"/>
    <x v="3"/>
    <s v="Jan_R_V15"/>
  </r>
  <r>
    <d v="2025-01-29T00:00:00"/>
    <s v="Purchase of 3 Cash books"/>
    <s v="Office materials"/>
    <s v="Office"/>
    <n v="85000"/>
    <n v="22.552401167418413"/>
    <n v="3769"/>
    <x v="2"/>
    <s v="Jan_L_R27"/>
  </r>
  <r>
    <d v="2025-01-29T00:00:00"/>
    <s v="Local Transport"/>
    <s v="Transport"/>
    <s v="Investigation"/>
    <n v="4000"/>
    <n v="1.0612894667020429"/>
    <n v="3769"/>
    <x v="0"/>
    <s v="Jan_i69_V18"/>
  </r>
  <r>
    <d v="2025-01-29T00:00:00"/>
    <s v="Local Transport"/>
    <s v="Transport"/>
    <s v="Investigation"/>
    <n v="3000"/>
    <n v="0.79596710002653226"/>
    <n v="3769"/>
    <x v="0"/>
    <s v="Jan_i69_V18"/>
  </r>
  <r>
    <d v="2025-01-29T00:00:00"/>
    <s v="Local Transport"/>
    <s v="Transport"/>
    <s v="Investigation"/>
    <n v="10000"/>
    <n v="2.6532236667551072"/>
    <n v="3769"/>
    <x v="0"/>
    <s v="Jan_i69_V18"/>
  </r>
  <r>
    <d v="2025-01-29T00:00:00"/>
    <s v="Local Transport"/>
    <s v="Transport"/>
    <s v="Investigation"/>
    <n v="8000"/>
    <n v="2.1225789334040859"/>
    <n v="3769"/>
    <x v="0"/>
    <s v="Jan_i69_V18"/>
  </r>
  <r>
    <d v="2025-01-29T00:00:00"/>
    <s v="Local Transport"/>
    <s v="Transport"/>
    <s v="Investigation"/>
    <n v="4000"/>
    <n v="1.0612894667020429"/>
    <n v="3769"/>
    <x v="0"/>
    <s v="Jan_i69_V18"/>
  </r>
  <r>
    <d v="2025-01-29T00:00:00"/>
    <s v="Intercity transport(Lamwo/Kitgum)"/>
    <s v="Transport"/>
    <s v="Investigation"/>
    <n v="25000"/>
    <n v="6.6330591668877688"/>
    <n v="3769"/>
    <x v="0"/>
    <s v="Jan_i69_V18"/>
  </r>
  <r>
    <d v="2025-01-29T00:00:00"/>
    <s v="Local Transport"/>
    <s v="Transport"/>
    <s v="Investigation"/>
    <n v="3000"/>
    <n v="0.79596710002653226"/>
    <n v="3769"/>
    <x v="0"/>
    <s v="Jan_i69_V18"/>
  </r>
  <r>
    <d v="2025-01-29T00:00:00"/>
    <s v="Local Transport"/>
    <s v="Transport"/>
    <s v="Investigation"/>
    <n v="4000"/>
    <n v="1.0612894667020429"/>
    <n v="3769"/>
    <x v="0"/>
    <s v="Jan_i69_V18"/>
  </r>
  <r>
    <d v="2025-01-29T00:00:00"/>
    <s v="Local Transport"/>
    <s v="Transport"/>
    <s v="Investigation"/>
    <n v="6000"/>
    <n v="1.5919342000530645"/>
    <n v="3769"/>
    <x v="0"/>
    <s v="Jan_i69_V18"/>
  </r>
  <r>
    <d v="2025-01-29T00:00:00"/>
    <s v="Accomodation"/>
    <s v="Travel subsistance"/>
    <s v="Investigation"/>
    <n v="60000"/>
    <n v="15.919342000530644"/>
    <n v="3769"/>
    <x v="0"/>
    <s v="Jan_i69_R12"/>
  </r>
  <r>
    <d v="2025-01-29T00:00:00"/>
    <s v="Breakfast"/>
    <s v="Travel subsistance"/>
    <s v="Investigation"/>
    <n v="22000"/>
    <n v="5.8370920668612367"/>
    <n v="3769"/>
    <x v="0"/>
    <s v="Jan_i69_V18"/>
  </r>
  <r>
    <d v="2025-01-29T00:00:00"/>
    <s v="Lunch"/>
    <s v="Travel subsistance"/>
    <s v="Investigation"/>
    <n v="22000"/>
    <n v="5.8370920668612367"/>
    <n v="3769"/>
    <x v="0"/>
    <s v="Jan_i69_V18"/>
  </r>
  <r>
    <d v="2025-01-29T00:00:00"/>
    <s v="Supper"/>
    <s v="Travel subsistance"/>
    <s v="Investigation"/>
    <n v="6000"/>
    <n v="1.5919342000530645"/>
    <n v="3769"/>
    <x v="0"/>
    <s v="Jan_i69_V18"/>
  </r>
  <r>
    <d v="2025-01-29T00:00:00"/>
    <s v="Trust building"/>
    <s v="Trust building"/>
    <s v="Investigation"/>
    <n v="10000"/>
    <n v="2.6532236667551072"/>
    <n v="3769"/>
    <x v="0"/>
    <s v="Jan_i69_V18"/>
  </r>
  <r>
    <d v="2025-01-29T00:00:00"/>
    <s v="Trust building"/>
    <s v="Trust building"/>
    <s v="Investigation"/>
    <n v="10000"/>
    <n v="2.6532236667551072"/>
    <n v="3769"/>
    <x v="0"/>
    <s v="Jan_i69_V18"/>
  </r>
  <r>
    <d v="2025-01-29T00:00:00"/>
    <s v="Local Transport"/>
    <s v="Transport"/>
    <s v="Investigation"/>
    <n v="5000"/>
    <n v="1.3266118333775536"/>
    <n v="3769"/>
    <x v="1"/>
    <s v="Jan_i04_V17"/>
  </r>
  <r>
    <d v="2025-01-29T00:00:00"/>
    <s v="Intercity transport(Nebbi/Paidah)"/>
    <s v="Transport"/>
    <s v="Investigation"/>
    <n v="20000"/>
    <n v="5.3064473335102145"/>
    <n v="3769"/>
    <x v="1"/>
    <s v="Jan_i04_V17"/>
  </r>
  <r>
    <d v="2025-01-29T00:00:00"/>
    <s v="Local Transport"/>
    <s v="Transport"/>
    <s v="Investigation"/>
    <n v="5000"/>
    <n v="1.3266118333775536"/>
    <n v="3769"/>
    <x v="1"/>
    <s v="Jan_i04_V17"/>
  </r>
  <r>
    <d v="2025-01-29T00:00:00"/>
    <s v="Local Transport"/>
    <s v="Transport"/>
    <s v="Investigation"/>
    <n v="5000"/>
    <n v="1.3266118333775536"/>
    <n v="3769"/>
    <x v="1"/>
    <s v="Jan_i04_V17"/>
  </r>
  <r>
    <d v="2025-01-29T00:00:00"/>
    <s v="Local Transport"/>
    <s v="Transport"/>
    <s v="Investigation"/>
    <n v="9000"/>
    <n v="2.3879013000795966"/>
    <n v="3769"/>
    <x v="1"/>
    <s v="Jan_i04_V17"/>
  </r>
  <r>
    <d v="2025-01-29T00:00:00"/>
    <s v="Local Transport"/>
    <s v="Transport"/>
    <s v="Investigation"/>
    <n v="5000"/>
    <n v="1.3266118333775536"/>
    <n v="3769"/>
    <x v="1"/>
    <s v="Jan_i04_V17"/>
  </r>
  <r>
    <d v="2025-01-29T00:00:00"/>
    <s v="Trust building"/>
    <s v="Trust building"/>
    <s v="Investigation"/>
    <n v="10000"/>
    <n v="2.6532236667551072"/>
    <n v="3769"/>
    <x v="1"/>
    <s v="Jan_i04_V17"/>
  </r>
  <r>
    <d v="2025-01-29T00:00:00"/>
    <s v="Trust building"/>
    <s v="Trust building"/>
    <s v="Investigation"/>
    <n v="5000"/>
    <n v="1.3266118333775536"/>
    <n v="3769"/>
    <x v="1"/>
    <s v="Jan_i04_V17"/>
  </r>
  <r>
    <d v="2025-01-29T00:00:00"/>
    <s v="Trust building"/>
    <s v="Trust building"/>
    <s v="Investigation"/>
    <n v="5000"/>
    <n v="1.3266118333775536"/>
    <n v="3769"/>
    <x v="1"/>
    <s v="Jan_i04_V17"/>
  </r>
  <r>
    <d v="2025-01-29T00:00:00"/>
    <s v="Breakfast"/>
    <s v="Travel subsistance"/>
    <s v="Investigation"/>
    <n v="10000"/>
    <n v="2.6532236667551072"/>
    <n v="3769"/>
    <x v="1"/>
    <s v="Jan_i04_V17"/>
  </r>
  <r>
    <d v="2025-01-29T00:00:00"/>
    <s v="Lunch"/>
    <s v="Travel subsistance"/>
    <s v="Investigation"/>
    <n v="21000"/>
    <n v="5.571769700185726"/>
    <n v="3769"/>
    <x v="1"/>
    <s v="Jan_i04_R14"/>
  </r>
  <r>
    <d v="2025-01-29T00:00:00"/>
    <s v="Supper"/>
    <s v="Travel subsistance"/>
    <s v="Investigation"/>
    <n v="19000"/>
    <n v="5.0411249668347038"/>
    <n v="3769"/>
    <x v="1"/>
    <s v="Jan_i04_V17"/>
  </r>
  <r>
    <d v="2025-01-29T00:00:00"/>
    <s v="Accomodation"/>
    <s v="Travel subsistance"/>
    <s v="Investigation"/>
    <n v="60000"/>
    <n v="15.919342000530644"/>
    <n v="3769"/>
    <x v="1"/>
    <s v="Jan_i04_R15"/>
  </r>
  <r>
    <d v="2025-01-30T00:00:00"/>
    <s v="Local Transport"/>
    <s v="Transport"/>
    <s v="Investigation"/>
    <n v="4000"/>
    <n v="1.0612894667020429"/>
    <n v="3769"/>
    <x v="0"/>
    <s v="Jan_i69_V18"/>
  </r>
  <r>
    <d v="2025-01-30T00:00:00"/>
    <s v="Local Transport"/>
    <s v="Transport"/>
    <s v="Investigation"/>
    <n v="4000"/>
    <n v="1.0612894667020429"/>
    <n v="3769"/>
    <x v="0"/>
    <s v="Jan_i69_V18"/>
  </r>
  <r>
    <d v="2025-01-30T00:00:00"/>
    <s v="Local Transport"/>
    <s v="Transport"/>
    <s v="Investigation"/>
    <n v="3000"/>
    <n v="0.79596710002653226"/>
    <n v="3769"/>
    <x v="0"/>
    <s v="Jan_i69_V18"/>
  </r>
  <r>
    <d v="2025-01-30T00:00:00"/>
    <s v="Intercity transport(Kitgum/Pader)"/>
    <s v="Transport"/>
    <s v="Investigation"/>
    <n v="20000"/>
    <n v="5.3064473335102145"/>
    <n v="3769"/>
    <x v="0"/>
    <s v="Jan_i69_R14"/>
  </r>
  <r>
    <d v="2025-01-30T00:00:00"/>
    <s v="Local Transport"/>
    <s v="Transport"/>
    <s v="Investigation"/>
    <n v="4000"/>
    <n v="1.0612894667020429"/>
    <n v="3769"/>
    <x v="0"/>
    <s v="Jan_i69_V18"/>
  </r>
  <r>
    <d v="2025-01-30T00:00:00"/>
    <s v="Accomodation"/>
    <s v="Travel subsistance"/>
    <s v="Investigation"/>
    <n v="50000"/>
    <n v="13.266118333775538"/>
    <n v="3769"/>
    <x v="0"/>
    <s v="Jan_i69_R15"/>
  </r>
  <r>
    <d v="2025-01-30T00:00:00"/>
    <s v="Breakfast"/>
    <s v="Travel subsistance"/>
    <s v="Investigation"/>
    <n v="17000"/>
    <n v="4.5104802334836824"/>
    <n v="3769"/>
    <x v="0"/>
    <s v="Jan_i69_V18"/>
  </r>
  <r>
    <d v="2025-01-30T00:00:00"/>
    <s v="Lunch"/>
    <s v="Travel subsistance"/>
    <s v="Investigation"/>
    <n v="18000"/>
    <n v="4.7758026001591931"/>
    <n v="3769"/>
    <x v="0"/>
    <s v="Jan_i69_V18"/>
  </r>
  <r>
    <d v="2025-01-30T00:00:00"/>
    <s v="Supper"/>
    <s v="Travel subsistance"/>
    <s v="Investigation"/>
    <n v="6500"/>
    <n v="1.7245953833908199"/>
    <n v="3769"/>
    <x v="0"/>
    <s v="Jan_i69_V18"/>
  </r>
  <r>
    <d v="2025-01-30T00:00:00"/>
    <s v="Trust building"/>
    <s v="Trust building"/>
    <s v="Investigation"/>
    <n v="10000"/>
    <n v="2.6532236667551072"/>
    <n v="3769"/>
    <x v="0"/>
    <s v="Jan_i69_V18"/>
  </r>
  <r>
    <d v="2025-01-30T00:00:00"/>
    <s v="Local Transport"/>
    <s v="Transport"/>
    <s v="Legal"/>
    <n v="8000"/>
    <n v="2.1225789334040859"/>
    <n v="3769"/>
    <x v="3"/>
    <s v="Jan_R_V16"/>
  </r>
  <r>
    <d v="2025-01-30T00:00:00"/>
    <s v="Local Transport"/>
    <s v="Transport"/>
    <s v="Legal"/>
    <n v="7000"/>
    <n v="1.8572565667285752"/>
    <n v="3769"/>
    <x v="3"/>
    <s v="Jan_R_V16"/>
  </r>
  <r>
    <d v="2025-01-30T00:00:00"/>
    <s v="Local Transport"/>
    <s v="Transport"/>
    <s v="Legal"/>
    <n v="10000"/>
    <n v="2.6532236667551072"/>
    <n v="3769"/>
    <x v="3"/>
    <s v="Jan_R_V16"/>
  </r>
  <r>
    <d v="2025-01-30T00:00:00"/>
    <s v="Intercity transport(Paidah/Zombo)"/>
    <s v="Transport"/>
    <s v="Investigation"/>
    <n v="25000"/>
    <n v="6.6330591668877688"/>
    <n v="3769"/>
    <x v="1"/>
    <s v="Jan_i04_V17"/>
  </r>
  <r>
    <d v="2025-01-30T00:00:00"/>
    <s v="Local Transport"/>
    <s v="Transport"/>
    <s v="Investigation"/>
    <n v="5000"/>
    <n v="1.3266118333775536"/>
    <n v="3769"/>
    <x v="1"/>
    <s v="Jan_i04_V17"/>
  </r>
  <r>
    <d v="2025-01-30T00:00:00"/>
    <s v="Local Transport"/>
    <s v="Transport"/>
    <s v="Investigation"/>
    <n v="10000"/>
    <n v="2.6532236667551072"/>
    <n v="3769"/>
    <x v="1"/>
    <s v="Jan_i04_V17"/>
  </r>
  <r>
    <d v="2025-01-30T00:00:00"/>
    <s v="Local Transport"/>
    <s v="Transport"/>
    <s v="Investigation"/>
    <n v="5000"/>
    <n v="1.3266118333775536"/>
    <n v="3769"/>
    <x v="1"/>
    <s v="Jan_i04_V17"/>
  </r>
  <r>
    <d v="2025-01-30T00:00:00"/>
    <s v="Local Transport"/>
    <s v="Transport"/>
    <s v="Investigation"/>
    <n v="5000"/>
    <n v="1.3266118333775536"/>
    <n v="3769"/>
    <x v="1"/>
    <s v="Jan_i04_V17"/>
  </r>
  <r>
    <d v="2025-01-30T00:00:00"/>
    <s v="Breakfast"/>
    <s v="Travel subsistance"/>
    <s v="Investigation"/>
    <n v="8000"/>
    <n v="2.1225789334040859"/>
    <n v="3769"/>
    <x v="1"/>
    <s v="Jan_i04_V17"/>
  </r>
  <r>
    <d v="2025-01-30T00:00:00"/>
    <s v="Lunch"/>
    <s v="Travel subsistance"/>
    <s v="Investigation"/>
    <n v="20000"/>
    <n v="5.3064473335102145"/>
    <n v="3769"/>
    <x v="1"/>
    <s v="Jan_i04_R17"/>
  </r>
  <r>
    <d v="2025-01-30T00:00:00"/>
    <s v="Supper"/>
    <s v="Travel subsistance"/>
    <s v="Investigation"/>
    <n v="20000"/>
    <n v="5.3064473335102145"/>
    <n v="3769"/>
    <x v="1"/>
    <s v="Jan_i04_V17"/>
  </r>
  <r>
    <d v="2025-01-30T00:00:00"/>
    <s v="Accomodation"/>
    <s v="Travel subsistance"/>
    <s v="Investigation"/>
    <n v="60000"/>
    <n v="15.919342000530644"/>
    <n v="3769"/>
    <x v="1"/>
    <s v="Jan_i04_R17"/>
  </r>
  <r>
    <d v="2025-01-30T00:00:00"/>
    <s v="Trust building"/>
    <s v="Trust building"/>
    <s v="Investigation"/>
    <n v="5000"/>
    <n v="1.3266118333775536"/>
    <n v="3769"/>
    <x v="1"/>
    <s v="Jan_i04_V17"/>
  </r>
  <r>
    <d v="2025-01-30T00:00:00"/>
    <s v="Trust building"/>
    <s v="Trust building"/>
    <s v="Investigation"/>
    <n v="10000"/>
    <n v="2.6532236667551072"/>
    <n v="3769"/>
    <x v="1"/>
    <s v="Jan_i04_V17"/>
  </r>
  <r>
    <d v="2025-01-30T00:00:00"/>
    <s v="Trust building"/>
    <s v="Trust building"/>
    <s v="Investigation"/>
    <n v="5000"/>
    <n v="1.3266118333775536"/>
    <n v="3769"/>
    <x v="1"/>
    <s v="Jan_i04_V17"/>
  </r>
  <r>
    <d v="2025-01-30T00:00:00"/>
    <s v="Local Transport"/>
    <s v="Transport"/>
    <s v="Legal"/>
    <n v="25000"/>
    <n v="6.6330591668877688"/>
    <n v="3769"/>
    <x v="3"/>
    <s v="Jan_R_V16"/>
  </r>
  <r>
    <d v="2025-01-30T00:00:00"/>
    <s v="Kitchen rolls/towels"/>
    <s v="Office materials"/>
    <s v="Office"/>
    <n v="36000"/>
    <n v="9.5516052003183862"/>
    <n v="3769"/>
    <x v="2"/>
    <s v="Jan_L_R27"/>
  </r>
  <r>
    <d v="2025-01-30T00:00:00"/>
    <s v="6 kgs of Sugar"/>
    <s v="Office materials"/>
    <s v="Office"/>
    <n v="36000"/>
    <n v="9.5516052003183862"/>
    <n v="3769"/>
    <x v="2"/>
    <s v="Jan_L_R28"/>
  </r>
  <r>
    <d v="2025-01-30T00:00:00"/>
    <s v="Local Transport"/>
    <s v="Transport"/>
    <s v="Management"/>
    <n v="10000"/>
    <n v="2.6532236667551072"/>
    <n v="3769"/>
    <x v="2"/>
    <s v="Jan_L_V29"/>
  </r>
  <r>
    <d v="2025-01-30T00:00:00"/>
    <s v="Jan security charges chq:419"/>
    <s v="Services"/>
    <s v="Office"/>
    <n v="1888000"/>
    <n v="500.92862828336428"/>
    <n v="3769"/>
    <x v="10"/>
    <s v="Jan_LR34"/>
  </r>
  <r>
    <d v="2025-01-30T00:00:00"/>
    <s v="Charges chque;  421"/>
    <s v="Bank fees"/>
    <s v="Office"/>
    <n v="3000"/>
    <n v="0.79596710002653226"/>
    <n v="3769"/>
    <x v="10"/>
    <s v="Jan_BS_7"/>
  </r>
  <r>
    <d v="2025-01-30T00:00:00"/>
    <s v="Charges chque;  419"/>
    <s v="Bank fees"/>
    <s v="Office"/>
    <n v="3000"/>
    <n v="0.79596710002653226"/>
    <n v="3769"/>
    <x v="10"/>
    <s v="Jan_BS_8"/>
  </r>
  <r>
    <d v="2025-01-30T00:00:00"/>
    <s v="Local Transport"/>
    <s v="Transport"/>
    <s v="Management"/>
    <n v="10000"/>
    <n v="2.6532236667551072"/>
    <n v="3769"/>
    <x v="2"/>
    <s v="Jan_L_V29"/>
  </r>
  <r>
    <d v="2025-01-31T00:00:00"/>
    <s v="Peninahs's January salary"/>
    <s v="Services"/>
    <s v="Office"/>
    <n v="300000"/>
    <n v="79.596710002653225"/>
    <n v="3769"/>
    <x v="6"/>
    <s v="Jan_M_V6"/>
  </r>
  <r>
    <d v="2025-01-31T00:00:00"/>
    <s v="Local Transport"/>
    <s v="Transport"/>
    <s v="Media"/>
    <n v="13000"/>
    <n v="3.4491907667816397"/>
    <n v="3769"/>
    <x v="11"/>
    <s v="Jan_P_V1"/>
  </r>
  <r>
    <d v="2025-01-31T00:00:00"/>
    <s v="Local Transport"/>
    <s v="Transport"/>
    <s v="Media"/>
    <n v="10000"/>
    <n v="2.6532236667551072"/>
    <n v="3769"/>
    <x v="11"/>
    <s v="Jan_P_V1"/>
  </r>
  <r>
    <d v="2025-01-31T00:00:00"/>
    <s v="Local Transport"/>
    <s v="Transport"/>
    <s v="Management"/>
    <n v="2000"/>
    <n v="0.53064473335102147"/>
    <n v="3769"/>
    <x v="2"/>
    <s v="Jan_L_V30"/>
  </r>
  <r>
    <d v="2025-01-31T00:00:00"/>
    <s v="Local Transport"/>
    <s v="Transport"/>
    <s v="Management"/>
    <n v="2000"/>
    <n v="0.53064473335102147"/>
    <n v="3769"/>
    <x v="2"/>
    <s v="Jan_L_V30"/>
  </r>
  <r>
    <d v="2025-01-31T00:00:00"/>
    <s v="Local Transport"/>
    <s v="Transport"/>
    <s v="Investigation"/>
    <n v="4000"/>
    <n v="1.0612894667020429"/>
    <n v="3769"/>
    <x v="0"/>
    <s v="Jan_i69_V18"/>
  </r>
  <r>
    <d v="2025-01-31T00:00:00"/>
    <s v="Local Transport"/>
    <s v="Transport"/>
    <s v="Investigation"/>
    <n v="8000"/>
    <n v="2.1225789334040859"/>
    <n v="3769"/>
    <x v="0"/>
    <s v="Jan_i69_V18"/>
  </r>
  <r>
    <d v="2025-01-31T00:00:00"/>
    <s v="Local Transport"/>
    <s v="Transport"/>
    <s v="Investigation"/>
    <n v="8000"/>
    <n v="2.1225789334040859"/>
    <n v="3769"/>
    <x v="0"/>
    <s v="Jan_i69_V18"/>
  </r>
  <r>
    <d v="2025-01-31T00:00:00"/>
    <s v="Intercity transport(Pader/Kitgum)"/>
    <s v="Transport"/>
    <s v="Investigation"/>
    <n v="50000"/>
    <n v="13.266118333775538"/>
    <n v="3769"/>
    <x v="0"/>
    <s v="Jan_i69_R16"/>
  </r>
  <r>
    <d v="2025-01-31T00:00:00"/>
    <s v="Local Transport"/>
    <s v="Transport"/>
    <s v="Investigation"/>
    <n v="10000"/>
    <n v="2.6532236667551072"/>
    <n v="3769"/>
    <x v="0"/>
    <s v="Jan_i69_V18"/>
  </r>
  <r>
    <d v="2025-01-31T00:00:00"/>
    <s v="Local Transport"/>
    <s v="Transport"/>
    <s v="Investigation"/>
    <n v="13000"/>
    <n v="3.4491907667816397"/>
    <n v="3769"/>
    <x v="0"/>
    <s v="Jan_i69_V18"/>
  </r>
  <r>
    <d v="2025-01-31T00:00:00"/>
    <s v="Trust building"/>
    <s v="Trust building"/>
    <s v="Investigation"/>
    <n v="5000"/>
    <n v="1.3266118333775536"/>
    <n v="3769"/>
    <x v="0"/>
    <s v="Jan_i69_V18"/>
  </r>
  <r>
    <d v="2025-01-31T00:00:00"/>
    <s v="Trust building"/>
    <s v="Trust building"/>
    <s v="Investigation"/>
    <n v="8000"/>
    <n v="2.1225789334040859"/>
    <n v="3769"/>
    <x v="0"/>
    <s v="Jan_i69_V18"/>
  </r>
  <r>
    <d v="2025-01-31T00:00:00"/>
    <s v="Breakfast"/>
    <s v="Travel subsistance"/>
    <s v="Investigation"/>
    <n v="12000"/>
    <n v="3.183868400106129"/>
    <n v="3769"/>
    <x v="0"/>
    <s v="Jan_i69_V18"/>
  </r>
  <r>
    <d v="2025-01-31T00:00:00"/>
    <s v="Lunch"/>
    <s v="Travel subsistance"/>
    <s v="Investigation"/>
    <n v="18000"/>
    <n v="4.7758026001591931"/>
    <n v="3769"/>
    <x v="0"/>
    <s v="Jan_i69_V18"/>
  </r>
  <r>
    <d v="2025-01-31T00:00:00"/>
    <s v="Supper"/>
    <s v="Travel subsistance"/>
    <s v="Investigation"/>
    <n v="10000"/>
    <n v="2.6532236667551072"/>
    <n v="3769"/>
    <x v="0"/>
    <s v="Jan_i69_V18"/>
  </r>
  <r>
    <d v="2025-01-31T00:00:00"/>
    <s v="Mobile money charges"/>
    <s v="Transfer fees"/>
    <s v="Office"/>
    <n v="8750"/>
    <n v="2.3215707084107189"/>
    <n v="3769"/>
    <x v="0"/>
    <s v="Jan_i69_R17"/>
  </r>
  <r>
    <d v="2025-01-31T00:00:00"/>
    <s v="Local Transport"/>
    <s v="Transport"/>
    <s v="Investigation"/>
    <n v="15000"/>
    <n v="3.9798355001326611"/>
    <n v="3769"/>
    <x v="1"/>
    <s v="Jan_i04_V17"/>
  </r>
  <r>
    <d v="2025-01-31T00:00:00"/>
    <s v="Local Transport"/>
    <s v="Transport"/>
    <s v="Investigation"/>
    <n v="60000"/>
    <n v="15.919342000530644"/>
    <n v="3769"/>
    <x v="1"/>
    <s v="Jan_i04_R18"/>
  </r>
  <r>
    <d v="2025-01-31T00:00:00"/>
    <s v="Local Transport"/>
    <s v="Transport"/>
    <s v="Investigation"/>
    <n v="20000"/>
    <n v="5.3064473335102145"/>
    <n v="3769"/>
    <x v="1"/>
    <s v="Jan_i04_V17"/>
  </r>
  <r>
    <d v="2025-01-31T00:00:00"/>
    <s v="Breakfast"/>
    <s v="Travel subsistance"/>
    <s v="Investigation"/>
    <n v="10000"/>
    <n v="2.6532236667551072"/>
    <n v="3769"/>
    <x v="1"/>
    <s v="Jan_i04_V17"/>
  </r>
  <r>
    <d v="2025-01-31T00:00:00"/>
    <s v="Lunch"/>
    <s v="Travel subsistance"/>
    <s v="Investigation"/>
    <n v="20000"/>
    <n v="5.3064473335102145"/>
    <n v="3769"/>
    <x v="1"/>
    <s v="Jan_i04_V17"/>
  </r>
  <r>
    <d v="2025-01-31T00:00:00"/>
    <s v="Supper"/>
    <s v="Travel subsistance"/>
    <s v="Investigation"/>
    <n v="20000"/>
    <n v="5.3064473335102145"/>
    <n v="3769"/>
    <x v="1"/>
    <s v="Jan_i04_V17"/>
  </r>
  <r>
    <d v="2025-01-31T00:00:00"/>
    <s v="Trust building"/>
    <s v="Trust building"/>
    <s v="Investigation"/>
    <n v="10000"/>
    <n v="2.6532236667551072"/>
    <n v="3769"/>
    <x v="1"/>
    <s v="Jan_i04_V17"/>
  </r>
  <r>
    <d v="2025-01-31T00:00:00"/>
    <s v="Local Transport"/>
    <s v="Transport"/>
    <s v="Investigation"/>
    <n v="10000"/>
    <n v="2.6532236667551072"/>
    <n v="3769"/>
    <x v="1"/>
    <s v="Jan_i04_V17"/>
  </r>
  <r>
    <d v="2025-01-31T00:00:00"/>
    <s v="Mobile money charges"/>
    <s v="Transfer fees"/>
    <s v="Office"/>
    <n v="8825"/>
    <n v="2.3414698859113825"/>
    <n v="3769"/>
    <x v="1"/>
    <s v="Jan_i04_R19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0">
  <r>
    <d v="2025-01-02T00:00:00"/>
    <s v="Local Transport"/>
    <s v="Transport"/>
    <s v="Investigation"/>
    <m/>
    <m/>
    <m/>
    <n v="15000"/>
    <n v="3.9798355001326611"/>
    <n v="3769"/>
    <s v="i69"/>
    <s v="Jan_i69_V1"/>
    <s v="EAGLE Uganda"/>
    <x v="0"/>
  </r>
  <r>
    <d v="2025-01-02T00:00:00"/>
    <s v="Local Transport"/>
    <s v="Transport"/>
    <s v="Investigation"/>
    <m/>
    <m/>
    <m/>
    <n v="4000"/>
    <n v="1.0612894667020429"/>
    <n v="3769"/>
    <s v="i69"/>
    <s v="Jan_i69_V1"/>
    <s v="EAGLE Uganda"/>
    <x v="0"/>
  </r>
  <r>
    <d v="2025-01-02T00:00:00"/>
    <s v="Intercity transport(Kla-Wobulenzi)"/>
    <s v="Transport"/>
    <s v="Investigation"/>
    <m/>
    <m/>
    <m/>
    <n v="18000"/>
    <n v="4.7758026001591931"/>
    <n v="3769"/>
    <s v="i69"/>
    <s v="Jan_i69_V1"/>
    <s v="EAGLE Uganda"/>
    <x v="0"/>
  </r>
  <r>
    <d v="2025-01-02T00:00:00"/>
    <s v="Intercity transport(Wobulenzi-Kikuyasa"/>
    <s v="Transport"/>
    <s v="Investigation"/>
    <m/>
    <m/>
    <m/>
    <n v="15000"/>
    <n v="3.9798355001326611"/>
    <n v="3769"/>
    <s v="i69"/>
    <s v="Jan_i69_V1"/>
    <s v="EAGLE Uganda"/>
    <x v="0"/>
  </r>
  <r>
    <d v="2025-01-02T00:00:00"/>
    <s v="Accomodation"/>
    <s v="Travel subsistance"/>
    <s v="Investigation"/>
    <m/>
    <m/>
    <m/>
    <n v="60000"/>
    <n v="15.919342000530644"/>
    <n v="3769"/>
    <s v="i69"/>
    <s v="Jan_i69_R1"/>
    <s v="EAGLE Uganda"/>
    <x v="0"/>
  </r>
  <r>
    <d v="2025-01-02T00:00:00"/>
    <s v="Lunch (for i69)"/>
    <s v="Travel subsistance"/>
    <s v="Investigation"/>
    <m/>
    <m/>
    <m/>
    <n v="34000"/>
    <n v="9.0209604669673649"/>
    <n v="3769"/>
    <s v="i69"/>
    <s v="Jan_i69_R2"/>
    <s v="EAGLE Uganda"/>
    <x v="0"/>
  </r>
  <r>
    <d v="2025-01-02T00:00:00"/>
    <s v="Local Transport"/>
    <s v="Transport"/>
    <s v="Investigation"/>
    <m/>
    <m/>
    <m/>
    <n v="8000"/>
    <n v="2.1225789334040859"/>
    <n v="3769"/>
    <s v="i69"/>
    <s v="Jan_i69_V1"/>
    <s v="EAGLE Uganda"/>
    <x v="0"/>
  </r>
  <r>
    <d v="2025-01-02T00:00:00"/>
    <s v="Local Transport"/>
    <s v="Transport"/>
    <s v="Investigation"/>
    <m/>
    <m/>
    <m/>
    <n v="10000"/>
    <n v="2.6532236667551072"/>
    <n v="3769"/>
    <s v="i69"/>
    <s v="Jan_i69_V1"/>
    <s v="EAGLE Uganda"/>
    <x v="0"/>
  </r>
  <r>
    <d v="2025-01-02T00:00:00"/>
    <s v="Local Transport"/>
    <s v="Transport"/>
    <s v="Investigation"/>
    <m/>
    <m/>
    <m/>
    <n v="13000"/>
    <n v="3.4491907667816397"/>
    <n v="3769"/>
    <s v="i69"/>
    <s v="Jan_i69_V1"/>
    <s v="EAGLE Uganda"/>
    <x v="0"/>
  </r>
  <r>
    <d v="2025-01-02T00:00:00"/>
    <s v="Local Transport"/>
    <s v="Transport"/>
    <s v="Investigation"/>
    <m/>
    <m/>
    <m/>
    <n v="7000"/>
    <n v="1.8572565667285752"/>
    <n v="3769"/>
    <s v="i69"/>
    <s v="Jan_i69_V1"/>
    <s v="EAGLE Uganda"/>
    <x v="0"/>
  </r>
  <r>
    <d v="2025-01-02T00:00:00"/>
    <s v="Trust building"/>
    <s v="Trust building"/>
    <s v="Investigation"/>
    <m/>
    <m/>
    <m/>
    <n v="10000"/>
    <n v="2.6532236667551072"/>
    <n v="3769"/>
    <s v="i69"/>
    <s v="Jan_i69_V1"/>
    <s v="EAGLE Uganda"/>
    <x v="0"/>
  </r>
  <r>
    <d v="2025-01-02T00:00:00"/>
    <s v="Trust building"/>
    <s v="Trust building"/>
    <s v="Investigation"/>
    <m/>
    <m/>
    <m/>
    <n v="11200"/>
    <n v="2.9716105067657201"/>
    <n v="3769"/>
    <s v="i69"/>
    <s v="Jan_i69_V1"/>
    <s v="EAGLE Uganda"/>
    <x v="0"/>
  </r>
  <r>
    <d v="2025-01-03T00:00:00"/>
    <s v="Local Transport"/>
    <s v="Transport"/>
    <s v="Investigation"/>
    <m/>
    <m/>
    <m/>
    <n v="5000"/>
    <n v="1.3266118333775536"/>
    <n v="3769"/>
    <s v="i69"/>
    <s v="Jan_i69_V1"/>
    <s v="EAGLE Uganda"/>
    <x v="0"/>
  </r>
  <r>
    <d v="2025-01-03T00:00:00"/>
    <s v="Local Transport"/>
    <s v="Transport"/>
    <s v="Investigation"/>
    <m/>
    <m/>
    <m/>
    <n v="6000"/>
    <n v="1.5919342000530645"/>
    <n v="3769"/>
    <s v="i69"/>
    <s v="Jan_i69_V1"/>
    <s v="EAGLE Uganda"/>
    <x v="0"/>
  </r>
  <r>
    <d v="2025-01-03T00:00:00"/>
    <s v="Local Transport"/>
    <s v="Transport"/>
    <s v="Investigation"/>
    <m/>
    <m/>
    <m/>
    <n v="18000"/>
    <n v="4.7758026001591931"/>
    <n v="3769"/>
    <s v="i69"/>
    <s v="Jan_i69_V1"/>
    <s v="EAGLE Uganda"/>
    <x v="0"/>
  </r>
  <r>
    <d v="2025-01-03T00:00:00"/>
    <s v="Local Transport"/>
    <s v="Transport"/>
    <s v="Investigation"/>
    <m/>
    <m/>
    <m/>
    <n v="13000"/>
    <n v="3.4491907667816397"/>
    <n v="3769"/>
    <s v="i69"/>
    <s v="Jan_i69_V1"/>
    <s v="EAGLE Uganda"/>
    <x v="0"/>
  </r>
  <r>
    <d v="2025-01-03T00:00:00"/>
    <s v="Intercity transport(Luwero-Kampala)"/>
    <s v="Transport"/>
    <s v="Investigation"/>
    <m/>
    <m/>
    <m/>
    <n v="13000"/>
    <n v="3.4491907667816397"/>
    <n v="3769"/>
    <s v="i69"/>
    <s v="Jan_i69_V1"/>
    <s v="EAGLE Uganda"/>
    <x v="0"/>
  </r>
  <r>
    <d v="2025-01-03T00:00:00"/>
    <s v="Local Transport"/>
    <s v="Transport"/>
    <s v="Investigation"/>
    <m/>
    <m/>
    <m/>
    <n v="16000"/>
    <n v="4.2451578668081718"/>
    <n v="3769"/>
    <s v="i69"/>
    <s v="Jan_i69_V1"/>
    <s v="EAGLE Uganda"/>
    <x v="0"/>
  </r>
  <r>
    <d v="2025-01-03T00:00:00"/>
    <s v="Breakfast for i69"/>
    <s v="Travel subsistance"/>
    <s v="Investigation"/>
    <m/>
    <m/>
    <m/>
    <n v="10000"/>
    <n v="2.6532236667551072"/>
    <n v="3769"/>
    <s v="i69"/>
    <s v="Jan_i69_R3"/>
    <s v="EAGLE Uganda"/>
    <x v="0"/>
  </r>
  <r>
    <d v="2025-01-03T00:00:00"/>
    <s v="Lunch for i69"/>
    <s v="Travel subsistance"/>
    <s v="Investigation"/>
    <m/>
    <m/>
    <m/>
    <n v="30000"/>
    <n v="7.9596710002653221"/>
    <n v="3769"/>
    <s v="i69"/>
    <s v="Jan_i69_R3"/>
    <s v="EAGLE Uganda"/>
    <x v="0"/>
  </r>
  <r>
    <d v="2025-01-03T00:00:00"/>
    <s v="Supper for i69"/>
    <s v="Travel subsistance"/>
    <s v="Investigation"/>
    <m/>
    <m/>
    <m/>
    <n v="10000"/>
    <n v="2.6532236667551072"/>
    <n v="3769"/>
    <s v="i69"/>
    <s v="Jan_i69_R3"/>
    <s v="EAGLE Uganda"/>
    <x v="0"/>
  </r>
  <r>
    <d v="2025-01-03T00:00:00"/>
    <s v="Trust building"/>
    <s v="Trust building"/>
    <s v="Investigation"/>
    <m/>
    <m/>
    <m/>
    <n v="10000"/>
    <n v="2.6532236667551072"/>
    <n v="3769"/>
    <s v="i69"/>
    <s v="Jan_i69_V1"/>
    <s v="EAGLE Uganda"/>
    <x v="0"/>
  </r>
  <r>
    <d v="2025-01-03T00:00:00"/>
    <s v="Mobile money charges"/>
    <s v="Transfer fees"/>
    <s v="Office"/>
    <m/>
    <m/>
    <m/>
    <n v="4835"/>
    <n v="1.2828336428760945"/>
    <n v="3769"/>
    <s v="i69"/>
    <s v="Jan_i69_V1"/>
    <s v="EAGLE Uganda"/>
    <x v="0"/>
  </r>
  <r>
    <d v="2025-01-03T00:00:00"/>
    <s v="Local Transport"/>
    <s v="Transport"/>
    <s v="Investigation"/>
    <m/>
    <m/>
    <m/>
    <n v="15000"/>
    <n v="3.9798355001326611"/>
    <n v="3769"/>
    <s v="i04"/>
    <s v="Jan_i04_V1"/>
    <s v="EAGLE Uganda"/>
    <x v="0"/>
  </r>
  <r>
    <d v="2025-01-03T00:00:00"/>
    <s v="Intercity transport(Kamp-Kanungu)"/>
    <s v="Transport"/>
    <s v="Investigation"/>
    <m/>
    <m/>
    <m/>
    <n v="70000"/>
    <n v="18.572565667285751"/>
    <n v="3769"/>
    <s v="i04"/>
    <s v="Jan_i04_R1"/>
    <s v="EAGLE Uganda"/>
    <x v="0"/>
  </r>
  <r>
    <d v="2025-01-03T00:00:00"/>
    <s v="Local Transport"/>
    <s v="Transport"/>
    <s v="Investigation"/>
    <m/>
    <m/>
    <m/>
    <n v="10000"/>
    <n v="2.6532236667551072"/>
    <n v="3769"/>
    <s v="i04"/>
    <s v="Jan_i04_V1"/>
    <s v="EAGLE Uganda"/>
    <x v="0"/>
  </r>
  <r>
    <d v="2025-01-03T00:00:00"/>
    <s v="Local Transport"/>
    <s v="Transport"/>
    <s v="Investigation"/>
    <m/>
    <m/>
    <m/>
    <n v="15000"/>
    <n v="3.9798355001326611"/>
    <n v="3769"/>
    <s v="i04"/>
    <s v="Jan_i04_V1"/>
    <s v="EAGLE Uganda"/>
    <x v="0"/>
  </r>
  <r>
    <d v="2025-01-03T00:00:00"/>
    <s v="Local Transport"/>
    <s v="Transport"/>
    <s v="Investigation"/>
    <m/>
    <m/>
    <m/>
    <n v="20000"/>
    <n v="5.3064473335102145"/>
    <n v="3769"/>
    <s v="i04"/>
    <s v="Jan_i04_V1"/>
    <s v="EAGLE Uganda"/>
    <x v="0"/>
  </r>
  <r>
    <d v="2025-01-03T00:00:00"/>
    <s v="Breakfast for i04"/>
    <s v="Travel subsistance"/>
    <s v="Investigation"/>
    <m/>
    <m/>
    <m/>
    <n v="10000"/>
    <n v="2.6532236667551072"/>
    <n v="3769"/>
    <s v="i04"/>
    <s v="Jan_i04_V1"/>
    <s v="EAGLE Uganda"/>
    <x v="0"/>
  </r>
  <r>
    <d v="2025-01-03T00:00:00"/>
    <s v="Lunch for i04"/>
    <s v="Travel subsistance"/>
    <s v="Investigation"/>
    <m/>
    <m/>
    <m/>
    <n v="25000"/>
    <n v="6.6330591668877688"/>
    <n v="3769"/>
    <s v="i04"/>
    <s v="Jan_i04_V1"/>
    <s v="EAGLE Uganda"/>
    <x v="0"/>
  </r>
  <r>
    <d v="2025-01-03T00:00:00"/>
    <s v="Accomodation"/>
    <s v="Travel subsistance"/>
    <s v="Investigation"/>
    <m/>
    <m/>
    <m/>
    <n v="60000"/>
    <n v="15.919342000530644"/>
    <n v="3769"/>
    <s v="i04"/>
    <s v="Jan_i04_R2"/>
    <s v="EAGLE Uganda"/>
    <x v="0"/>
  </r>
  <r>
    <d v="2025-01-03T00:00:00"/>
    <s v="Supper for i04"/>
    <s v="Travel subsistance"/>
    <s v="Investigation"/>
    <m/>
    <m/>
    <m/>
    <n v="15000"/>
    <n v="3.9798355001326611"/>
    <n v="3769"/>
    <s v="i04"/>
    <s v="Jan_i04_V1"/>
    <s v="EAGLE Uganda"/>
    <x v="0"/>
  </r>
  <r>
    <d v="2025-01-04T00:00:00"/>
    <s v="Local Transport"/>
    <s v="Transport"/>
    <s v="Investigation"/>
    <m/>
    <m/>
    <m/>
    <n v="15000"/>
    <n v="3.9798355001326611"/>
    <n v="3769"/>
    <s v="i04"/>
    <s v="Jan_i04_V1"/>
    <s v="EAGLE Uganda"/>
    <x v="0"/>
  </r>
  <r>
    <d v="2025-01-04T00:00:00"/>
    <s v="Local Transport"/>
    <s v="Transport"/>
    <s v="Investigation"/>
    <m/>
    <m/>
    <m/>
    <n v="15000"/>
    <n v="3.9798355001326611"/>
    <n v="3769"/>
    <s v="i04"/>
    <s v="Jan_i04_V1"/>
    <s v="EAGLE Uganda"/>
    <x v="0"/>
  </r>
  <r>
    <d v="2025-01-04T00:00:00"/>
    <s v="Local Transport"/>
    <s v="Transport"/>
    <s v="Investigation"/>
    <m/>
    <m/>
    <m/>
    <n v="10000"/>
    <n v="2.6532236667551072"/>
    <n v="3769"/>
    <s v="i04"/>
    <s v="Jan_i04_V1"/>
    <s v="EAGLE Uganda"/>
    <x v="0"/>
  </r>
  <r>
    <d v="2025-01-04T00:00:00"/>
    <s v="Intercity transport(Kanungu-Kamp)"/>
    <s v="Transport"/>
    <s v="Investigation"/>
    <m/>
    <m/>
    <m/>
    <n v="55000"/>
    <n v="14.592730167153091"/>
    <n v="3769"/>
    <s v="i04"/>
    <s v="Jan_i04_R3"/>
    <s v="EAGLE Uganda"/>
    <x v="0"/>
  </r>
  <r>
    <d v="2025-01-04T00:00:00"/>
    <s v="Local Transport"/>
    <s v="Transport"/>
    <s v="Investigation"/>
    <m/>
    <m/>
    <m/>
    <n v="20000"/>
    <n v="5.3064473335102145"/>
    <n v="3769"/>
    <s v="i04"/>
    <s v="Jan_i04_V1"/>
    <s v="EAGLE Uganda"/>
    <x v="0"/>
  </r>
  <r>
    <d v="2025-01-04T00:00:00"/>
    <s v="Trust building"/>
    <s v="Trust building"/>
    <s v="Investigation"/>
    <m/>
    <m/>
    <m/>
    <n v="18000"/>
    <n v="4.7758026001591931"/>
    <n v="3769"/>
    <s v="i04"/>
    <s v="Jan_i04_V1"/>
    <s v="EAGLE Uganda"/>
    <x v="0"/>
  </r>
  <r>
    <d v="2025-01-04T00:00:00"/>
    <s v="Breakfast for i04"/>
    <s v="Travel subsistance"/>
    <s v="Investigation"/>
    <m/>
    <m/>
    <m/>
    <n v="15000"/>
    <n v="3.9798355001326611"/>
    <n v="3769"/>
    <s v="i04"/>
    <s v="Jan_i04_V1"/>
    <s v="EAGLE Uganda"/>
    <x v="0"/>
  </r>
  <r>
    <d v="2025-01-04T00:00:00"/>
    <s v="Lunch for i04"/>
    <s v="Travel subsistance"/>
    <s v="Investigation"/>
    <m/>
    <m/>
    <m/>
    <n v="19400"/>
    <n v="5.1472539135049082"/>
    <n v="3769"/>
    <s v="i04"/>
    <s v="Jan_i04_V1"/>
    <s v="EAGLE Uganda"/>
    <x v="0"/>
  </r>
  <r>
    <d v="2025-01-04T00:00:00"/>
    <s v="Supper for i04"/>
    <s v="Travel subsistance"/>
    <s v="Investigation"/>
    <m/>
    <m/>
    <m/>
    <n v="10000"/>
    <n v="2.6532236667551072"/>
    <n v="3769"/>
    <s v="i04"/>
    <s v="Jan_i04_V1"/>
    <s v="EAGLE Uganda"/>
    <x v="0"/>
  </r>
  <r>
    <d v="2025-01-04T00:00:00"/>
    <s v="Mobile money charges"/>
    <s v="Transfer fees"/>
    <s v="Office"/>
    <m/>
    <m/>
    <m/>
    <n v="11600"/>
    <n v="3.0777394534359246"/>
    <n v="3769"/>
    <s v="i04"/>
    <s v="Jan_i04_R4"/>
    <s v="EAGLE Uganda"/>
    <x v="0"/>
  </r>
  <r>
    <d v="2025-01-09T00:00:00"/>
    <s v="Office internet subscription(Jan/Feb)"/>
    <s v="Internet"/>
    <s v="Office"/>
    <m/>
    <m/>
    <m/>
    <n v="316500"/>
    <n v="83.974529052799156"/>
    <n v="3769"/>
    <s v="Lydia"/>
    <s v="Jan_L_R1"/>
    <s v="EAGLE Uganda"/>
    <x v="0"/>
  </r>
  <r>
    <d v="2025-01-09T00:00:00"/>
    <s v="Local Transport"/>
    <s v="Transport"/>
    <s v="Management"/>
    <m/>
    <m/>
    <m/>
    <n v="3500"/>
    <n v="0.9286282833642876"/>
    <n v="3769"/>
    <s v="Lydia"/>
    <s v="Jan_L_R1"/>
    <s v="EAGLE Uganda"/>
    <x v="0"/>
  </r>
  <r>
    <d v="2025-01-09T00:00:00"/>
    <s v="Local Transport"/>
    <s v="Transport"/>
    <s v="Management"/>
    <m/>
    <m/>
    <m/>
    <n v="12000"/>
    <n v="3.183868400106129"/>
    <n v="3769"/>
    <s v="Lydia"/>
    <s v="Jan_L_V1"/>
    <s v="EAGLE Uganda"/>
    <x v="0"/>
  </r>
  <r>
    <d v="2025-01-09T00:00:00"/>
    <s v="Local Transport"/>
    <s v="Transport"/>
    <s v="Management"/>
    <m/>
    <m/>
    <m/>
    <n v="12000"/>
    <n v="3.183868400106129"/>
    <n v="3769"/>
    <s v="Lydia"/>
    <s v="Jan_L_V1"/>
    <s v="EAGLE Uganda"/>
    <x v="0"/>
  </r>
  <r>
    <d v="2025-01-09T00:00:00"/>
    <s v="Local Transport"/>
    <s v="Transport"/>
    <s v="Legal"/>
    <m/>
    <m/>
    <m/>
    <n v="25000"/>
    <n v="6.6330591668877688"/>
    <n v="3769"/>
    <s v="Raff"/>
    <s v="Jan_R_V1"/>
    <s v="EAGLE Uganda"/>
    <x v="0"/>
  </r>
  <r>
    <d v="2025-01-09T00:00:00"/>
    <s v="Local Transport"/>
    <s v="Transport"/>
    <s v="Legal"/>
    <m/>
    <m/>
    <m/>
    <n v="8000"/>
    <n v="2.1225789334040859"/>
    <n v="3769"/>
    <s v="Raff"/>
    <s v="Jan_R_V1"/>
    <s v="EAGLE Uganda"/>
    <x v="0"/>
  </r>
  <r>
    <d v="2025-01-09T00:00:00"/>
    <s v="Local Transport"/>
    <s v="Transport"/>
    <s v="Legal"/>
    <m/>
    <m/>
    <m/>
    <n v="15000"/>
    <n v="3.9798355001326611"/>
    <n v="3769"/>
    <s v="Raff"/>
    <s v="Jan_R_V1"/>
    <s v="EAGLE Uganda"/>
    <x v="0"/>
  </r>
  <r>
    <d v="2025-01-09T00:00:00"/>
    <s v="Local Transport"/>
    <s v="Transport"/>
    <s v="Legal"/>
    <m/>
    <m/>
    <m/>
    <n v="25000"/>
    <n v="6.6330591668877688"/>
    <n v="3769"/>
    <s v="Raff"/>
    <s v="Jan_R_V1"/>
    <s v="EAGLE Uganda"/>
    <x v="0"/>
  </r>
  <r>
    <d v="2025-01-09T00:00:00"/>
    <s v="Local Transport"/>
    <s v="Transport"/>
    <s v="Investigation"/>
    <m/>
    <m/>
    <m/>
    <n v="18000"/>
    <n v="4.7758026001591931"/>
    <n v="3769"/>
    <s v="i41"/>
    <s v="Jan_i41_V1"/>
    <s v="EAGLE Uganda"/>
    <x v="0"/>
  </r>
  <r>
    <d v="2025-01-09T00:00:00"/>
    <s v="Local Transport"/>
    <s v="Transport"/>
    <s v="Investigation"/>
    <m/>
    <m/>
    <m/>
    <n v="15000"/>
    <n v="3.9798355001326611"/>
    <n v="3769"/>
    <s v="i41"/>
    <s v="Jan_i41_V1"/>
    <s v="EAGLE Uganda"/>
    <x v="0"/>
  </r>
  <r>
    <d v="2025-01-09T00:00:00"/>
    <s v="Local Transport"/>
    <s v="Transport"/>
    <s v="Investigation"/>
    <m/>
    <m/>
    <m/>
    <n v="20000"/>
    <n v="5.3064473335102145"/>
    <n v="3769"/>
    <s v="i04"/>
    <s v="Jan_i04_V2"/>
    <s v="EAGLE Uganda"/>
    <x v="0"/>
  </r>
  <r>
    <d v="2025-01-09T00:00:00"/>
    <s v="Local Transport"/>
    <s v="Transport"/>
    <s v="Investigation"/>
    <m/>
    <m/>
    <m/>
    <n v="18000"/>
    <n v="4.7758026001591931"/>
    <n v="3769"/>
    <s v="i04"/>
    <s v="Jan_i04_V2"/>
    <s v="EAGLE Uganda"/>
    <x v="0"/>
  </r>
  <r>
    <d v="2025-01-09T00:00:00"/>
    <s v="Local Transport"/>
    <s v="Transport"/>
    <s v="Investigation"/>
    <m/>
    <m/>
    <m/>
    <n v="18000"/>
    <n v="4.7758026001591931"/>
    <n v="3769"/>
    <s v="i69"/>
    <s v="Jan_i69_V2"/>
    <s v="EAGLE Uganda"/>
    <x v="0"/>
  </r>
  <r>
    <d v="2025-01-09T00:00:00"/>
    <s v="Local Transport"/>
    <s v="Transport"/>
    <s v="Investigation"/>
    <m/>
    <m/>
    <m/>
    <n v="18000"/>
    <n v="4.7758026001591931"/>
    <n v="3769"/>
    <s v="i69"/>
    <s v="Jan_i69_V2"/>
    <s v="EAGLE Uganda"/>
    <x v="0"/>
  </r>
  <r>
    <d v="2025-01-09T00:00:00"/>
    <s v="Local Transport"/>
    <s v="Transport"/>
    <s v="Investigation"/>
    <m/>
    <m/>
    <m/>
    <n v="25000"/>
    <n v="6.6330591668877688"/>
    <n v="3769"/>
    <s v="i93"/>
    <s v="Jan_i93_V1"/>
    <s v="EAGLE Uganda"/>
    <x v="0"/>
  </r>
  <r>
    <d v="2025-01-09T00:00:00"/>
    <s v="Local Transport"/>
    <s v="Transport"/>
    <s v="Investigation"/>
    <m/>
    <m/>
    <m/>
    <n v="25000"/>
    <n v="6.6330591668877688"/>
    <n v="3769"/>
    <s v="i93"/>
    <s v="Jan_i93_V1"/>
    <s v="EAGLE Uganda"/>
    <x v="0"/>
  </r>
  <r>
    <d v="2025-01-09T00:00:00"/>
    <s v="Local Transport"/>
    <s v="Transport"/>
    <s v="Management"/>
    <m/>
    <m/>
    <m/>
    <n v="10000"/>
    <n v="2.6532236667551072"/>
    <n v="3769"/>
    <s v="Mary"/>
    <s v="Jan_M_V1"/>
    <s v="EAGLE Uganda"/>
    <x v="0"/>
  </r>
  <r>
    <d v="2025-01-09T00:00:00"/>
    <s v="Local Transport"/>
    <s v="Transport"/>
    <s v="Management"/>
    <m/>
    <m/>
    <m/>
    <n v="10000"/>
    <n v="2.6532236667551072"/>
    <n v="3769"/>
    <s v="Mary"/>
    <s v="Jan_M_V1"/>
    <s v="EAGLE Uganda"/>
    <x v="0"/>
  </r>
  <r>
    <d v="2025-01-09T00:00:00"/>
    <s v="Airtime for Lydia"/>
    <s v="Telephone"/>
    <s v="Management"/>
    <m/>
    <m/>
    <m/>
    <n v="50000"/>
    <n v="13.266118333775538"/>
    <n v="3769"/>
    <s v="Lydia"/>
    <s v="Jan_L_R2"/>
    <s v="EAGLE Uganda"/>
    <x v="0"/>
  </r>
  <r>
    <d v="2025-01-09T00:00:00"/>
    <s v="Airtime for Mary"/>
    <s v="Telephone"/>
    <s v="Management"/>
    <m/>
    <m/>
    <m/>
    <n v="30000"/>
    <n v="7.9596710002653221"/>
    <n v="3769"/>
    <s v="Mary"/>
    <s v="Jan_L_R2"/>
    <s v="EAGLE Uganda"/>
    <x v="0"/>
  </r>
  <r>
    <d v="2025-01-09T00:00:00"/>
    <s v="Airtime to Raff"/>
    <s v="Telephone"/>
    <s v="Legal"/>
    <m/>
    <m/>
    <m/>
    <n v="20000"/>
    <n v="5.3064473335102145"/>
    <n v="3769"/>
    <s v="Raff"/>
    <s v="Jan_L_R2"/>
    <s v="EAGLE Uganda"/>
    <x v="0"/>
  </r>
  <r>
    <d v="2025-01-09T00:00:00"/>
    <s v="Airtime for i93"/>
    <s v="Telephone"/>
    <s v="Investigation"/>
    <m/>
    <m/>
    <m/>
    <n v="25000"/>
    <n v="6.6330591668877688"/>
    <n v="3769"/>
    <s v="i93"/>
    <s v="Jan_L_R2"/>
    <s v="EAGLE Uganda"/>
    <x v="0"/>
  </r>
  <r>
    <d v="2025-01-09T00:00:00"/>
    <s v="Airtime for i41"/>
    <s v="Telephone"/>
    <s v="Investigation"/>
    <m/>
    <m/>
    <m/>
    <n v="25000"/>
    <n v="6.6330591668877688"/>
    <n v="3769"/>
    <s v="i41"/>
    <s v="Jan_L_R2"/>
    <s v="EAGLE Uganda"/>
    <x v="0"/>
  </r>
  <r>
    <d v="2025-01-09T00:00:00"/>
    <s v="Airtime for i04"/>
    <s v="Telephone"/>
    <s v="Investigation"/>
    <m/>
    <m/>
    <m/>
    <n v="25000"/>
    <n v="6.6330591668877688"/>
    <n v="3769"/>
    <s v="i04"/>
    <s v="Jan_L_R2"/>
    <s v="EAGLE Uganda"/>
    <x v="0"/>
  </r>
  <r>
    <d v="2025-01-09T00:00:00"/>
    <s v="Airtime for i69"/>
    <s v="Telephone"/>
    <s v="Investigation"/>
    <m/>
    <m/>
    <m/>
    <n v="25000"/>
    <n v="6.6330591668877688"/>
    <n v="3769"/>
    <s v="i69"/>
    <s v="Jan_L_R2"/>
    <s v="EAGLE Uganda"/>
    <x v="0"/>
  </r>
  <r>
    <d v="2025-01-10T00:00:00"/>
    <s v="Airtime for Lydia"/>
    <s v="Telephone"/>
    <s v="Management"/>
    <m/>
    <m/>
    <m/>
    <n v="50000"/>
    <n v="13.266118333775538"/>
    <n v="3769"/>
    <s v="Lydia"/>
    <s v="Jan_L_R3"/>
    <s v="EAGLE Uganda"/>
    <x v="0"/>
  </r>
  <r>
    <d v="2025-01-10T00:00:00"/>
    <s v="Airtime for Mary"/>
    <s v="Telephone"/>
    <s v="Management"/>
    <m/>
    <m/>
    <m/>
    <n v="30000"/>
    <n v="7.9596710002653221"/>
    <n v="3769"/>
    <s v="Mary"/>
    <s v="Jan_L_R3"/>
    <s v="EAGLE Uganda"/>
    <x v="0"/>
  </r>
  <r>
    <d v="2025-01-10T00:00:00"/>
    <s v="Airtime to Raff"/>
    <s v="Telephone"/>
    <s v="Legal"/>
    <m/>
    <m/>
    <m/>
    <n v="20000"/>
    <n v="5.3064473335102145"/>
    <n v="3769"/>
    <s v="Raff"/>
    <s v="Jan_L_R3"/>
    <s v="EAGLE Uganda"/>
    <x v="0"/>
  </r>
  <r>
    <d v="2025-01-10T00:00:00"/>
    <s v="Airtime for i93"/>
    <s v="Telephone"/>
    <s v="Investigation"/>
    <m/>
    <m/>
    <m/>
    <n v="25000"/>
    <n v="6.6330591668877688"/>
    <n v="3769"/>
    <s v="i93"/>
    <s v="Jan_L_R3"/>
    <s v="EAGLE Uganda"/>
    <x v="0"/>
  </r>
  <r>
    <d v="2025-01-10T00:00:00"/>
    <s v="Airtime for i04"/>
    <s v="Telephone"/>
    <s v="Investigation"/>
    <m/>
    <m/>
    <m/>
    <n v="25000"/>
    <n v="6.6330591668877688"/>
    <n v="3769"/>
    <s v="i04"/>
    <s v="Jan_L_R3"/>
    <s v="EAGLE Uganda"/>
    <x v="0"/>
  </r>
  <r>
    <d v="2025-01-10T00:00:00"/>
    <s v="Airtime for i69"/>
    <s v="Telephone"/>
    <s v="Investigation"/>
    <m/>
    <m/>
    <m/>
    <n v="25000"/>
    <n v="6.6330591668877688"/>
    <n v="3769"/>
    <s v="i69"/>
    <s v="Jan_L_R3"/>
    <s v="EAGLE Uganda"/>
    <x v="0"/>
  </r>
  <r>
    <d v="2025-01-10T00:00:00"/>
    <s v="Local Transport"/>
    <s v="Transport"/>
    <s v="Investigation"/>
    <m/>
    <m/>
    <m/>
    <n v="25000"/>
    <n v="6.6330591668877688"/>
    <n v="3769"/>
    <s v="i93"/>
    <s v="Jan_i93_V2"/>
    <s v="EAGLE Uganda"/>
    <x v="0"/>
  </r>
  <r>
    <d v="2025-01-10T00:00:00"/>
    <s v="Local Transport"/>
    <s v="Transport"/>
    <s v="Investigation"/>
    <m/>
    <m/>
    <m/>
    <n v="15000"/>
    <n v="3.9798355001326611"/>
    <n v="3769"/>
    <s v="i93"/>
    <s v="Jan_i93_V2"/>
    <s v="EAGLE Uganda"/>
    <x v="0"/>
  </r>
  <r>
    <d v="2025-01-10T00:00:00"/>
    <s v="Local Transport"/>
    <s v="Transport"/>
    <s v="Investigation"/>
    <m/>
    <m/>
    <m/>
    <n v="5000"/>
    <n v="1.3266118333775536"/>
    <n v="3769"/>
    <s v="i93"/>
    <s v="Jan_i93_V2"/>
    <s v="EAGLE Uganda"/>
    <x v="0"/>
  </r>
  <r>
    <d v="2025-01-10T00:00:00"/>
    <s v="Local Transport"/>
    <s v="Transport"/>
    <s v="Investigation"/>
    <m/>
    <m/>
    <m/>
    <n v="5000"/>
    <n v="1.3266118333775536"/>
    <n v="3769"/>
    <s v="i93"/>
    <s v="Jan_i93_V2"/>
    <s v="EAGLE Uganda"/>
    <x v="0"/>
  </r>
  <r>
    <d v="2025-01-10T00:00:00"/>
    <s v="Local Transport"/>
    <s v="Transport"/>
    <s v="Investigation"/>
    <m/>
    <m/>
    <m/>
    <n v="25000"/>
    <n v="6.6330591668877688"/>
    <n v="3769"/>
    <s v="i93"/>
    <s v="Jan_i93_V2"/>
    <s v="EAGLE Uganda"/>
    <x v="0"/>
  </r>
  <r>
    <d v="2025-01-10T00:00:00"/>
    <s v="Trust building"/>
    <s v="Trust building"/>
    <s v="Investigation"/>
    <m/>
    <m/>
    <m/>
    <n v="20000"/>
    <n v="5.3064473335102145"/>
    <n v="3769"/>
    <s v="i93"/>
    <s v="Jan_i93_V2"/>
    <s v="EAGLE Uganda"/>
    <x v="0"/>
  </r>
  <r>
    <d v="2025-01-10T00:00:00"/>
    <s v="Local Transport"/>
    <s v="Transport"/>
    <s v="Investigation"/>
    <m/>
    <m/>
    <m/>
    <n v="20000"/>
    <n v="5.3064473335102145"/>
    <n v="3769"/>
    <s v="i04"/>
    <s v="Jan_i04_V3"/>
    <s v="EAGLE Uganda"/>
    <x v="0"/>
  </r>
  <r>
    <d v="2025-01-10T00:00:00"/>
    <s v="Local Transport"/>
    <s v="Transport"/>
    <s v="Investigation"/>
    <m/>
    <m/>
    <m/>
    <n v="20000"/>
    <n v="5.3064473335102145"/>
    <n v="3769"/>
    <s v="i04"/>
    <s v="Jan_i04_V3"/>
    <s v="EAGLE Uganda"/>
    <x v="0"/>
  </r>
  <r>
    <d v="2025-01-10T00:00:00"/>
    <s v="Local Transport"/>
    <s v="Transport"/>
    <s v="Investigation"/>
    <m/>
    <m/>
    <m/>
    <n v="11000"/>
    <n v="2.9185460334306184"/>
    <n v="3769"/>
    <s v="i04"/>
    <s v="Jan_i04_V3"/>
    <s v="EAGLE Uganda"/>
    <x v="0"/>
  </r>
  <r>
    <d v="2025-01-10T00:00:00"/>
    <s v="Local Transport"/>
    <s v="Transport"/>
    <s v="Investigation"/>
    <m/>
    <m/>
    <m/>
    <n v="6000"/>
    <n v="1.5919342000530645"/>
    <n v="3769"/>
    <s v="i04"/>
    <s v="Jan_i04_V3"/>
    <s v="EAGLE Uganda"/>
    <x v="0"/>
  </r>
  <r>
    <d v="2025-01-10T00:00:00"/>
    <s v="Local Transport"/>
    <s v="Transport"/>
    <s v="Investigation"/>
    <m/>
    <m/>
    <m/>
    <n v="20000"/>
    <n v="5.3064473335102145"/>
    <n v="3769"/>
    <s v="i04"/>
    <s v="Jan_i04_V3"/>
    <s v="EAGLE Uganda"/>
    <x v="0"/>
  </r>
  <r>
    <d v="2025-01-10T00:00:00"/>
    <s v="Trust building"/>
    <s v="Trust building"/>
    <s v="Investigation"/>
    <m/>
    <m/>
    <m/>
    <n v="15000"/>
    <n v="3.9798355001326611"/>
    <n v="3769"/>
    <s v="i04"/>
    <s v="Jan_i04_V3"/>
    <s v="EAGLE Uganda"/>
    <x v="0"/>
  </r>
  <r>
    <d v="2025-01-10T00:00:00"/>
    <s v="Local Transport"/>
    <s v="Transport"/>
    <s v="Legal"/>
    <m/>
    <m/>
    <m/>
    <n v="25000"/>
    <n v="6.6330591668877688"/>
    <n v="3769"/>
    <s v="Raff"/>
    <s v="Jan_R_V2"/>
    <s v="EAGLE Uganda"/>
    <x v="0"/>
  </r>
  <r>
    <d v="2025-01-10T00:00:00"/>
    <s v="Local Transport"/>
    <s v="Transport"/>
    <s v="Legal"/>
    <m/>
    <m/>
    <m/>
    <n v="8000"/>
    <n v="2.1225789334040859"/>
    <n v="3769"/>
    <s v="Raff"/>
    <s v="Jan_R_V2"/>
    <s v="EAGLE Uganda"/>
    <x v="0"/>
  </r>
  <r>
    <d v="2025-01-10T00:00:00"/>
    <s v="Local Transport"/>
    <s v="Transport"/>
    <s v="Legal"/>
    <m/>
    <m/>
    <m/>
    <n v="25000"/>
    <n v="6.6330591668877688"/>
    <n v="3769"/>
    <s v="Raff"/>
    <s v="Jan_R_V2"/>
    <s v="EAGLE Uganda"/>
    <x v="0"/>
  </r>
  <r>
    <d v="2025-01-10T00:00:00"/>
    <s v="Local Transport"/>
    <s v="Transport"/>
    <s v="Investigation"/>
    <m/>
    <m/>
    <m/>
    <n v="18000"/>
    <n v="4.7758026001591931"/>
    <n v="3769"/>
    <s v="i69"/>
    <s v="Jan_i69_V3"/>
    <s v="EAGLE Uganda"/>
    <x v="0"/>
  </r>
  <r>
    <d v="2025-01-10T00:00:00"/>
    <s v="Local Transport"/>
    <s v="Transport"/>
    <s v="Investigation"/>
    <m/>
    <m/>
    <m/>
    <n v="16000"/>
    <n v="4.2451578668081718"/>
    <n v="3769"/>
    <s v="i69"/>
    <s v="Jan_i69_V3"/>
    <s v="EAGLE Uganda"/>
    <x v="0"/>
  </r>
  <r>
    <d v="2025-01-10T00:00:00"/>
    <s v="Local Transport"/>
    <s v="Transport"/>
    <s v="Investigation"/>
    <m/>
    <m/>
    <m/>
    <n v="5000"/>
    <n v="1.3266118333775536"/>
    <n v="3769"/>
    <s v="i69"/>
    <s v="Jan_i69_V3"/>
    <s v="EAGLE Uganda"/>
    <x v="0"/>
  </r>
  <r>
    <d v="2025-01-10T00:00:00"/>
    <s v="Local Transport"/>
    <s v="Transport"/>
    <s v="Investigation"/>
    <m/>
    <m/>
    <m/>
    <n v="11000"/>
    <n v="2.9185460334306184"/>
    <n v="3769"/>
    <s v="i69"/>
    <s v="Jan_i69_V3"/>
    <s v="EAGLE Uganda"/>
    <x v="0"/>
  </r>
  <r>
    <d v="2025-01-10T00:00:00"/>
    <s v="Local Transport"/>
    <s v="Transport"/>
    <s v="Investigation"/>
    <m/>
    <m/>
    <m/>
    <n v="18000"/>
    <n v="4.7758026001591931"/>
    <n v="3769"/>
    <s v="i69"/>
    <s v="Jan_i69_V3"/>
    <s v="EAGLE Uganda"/>
    <x v="0"/>
  </r>
  <r>
    <d v="2025-01-10T00:00:00"/>
    <s v="Local Transport"/>
    <s v="Transport"/>
    <s v="Management"/>
    <m/>
    <m/>
    <m/>
    <n v="1000"/>
    <n v="0.26532236667551073"/>
    <n v="3769"/>
    <s v="Lydia"/>
    <s v="Jan_L_V2"/>
    <s v="EAGLE Uganda"/>
    <x v="0"/>
  </r>
  <r>
    <d v="2025-01-10T00:00:00"/>
    <s v="Local Transport"/>
    <s v="Transport"/>
    <s v="Management"/>
    <m/>
    <m/>
    <m/>
    <n v="2000"/>
    <n v="0.53064473335102147"/>
    <n v="3769"/>
    <s v="Lydia"/>
    <s v="Jan_L_V2"/>
    <s v="EAGLE Uganda"/>
    <x v="0"/>
  </r>
  <r>
    <d v="2025-01-10T00:00:00"/>
    <s v="Local Transport"/>
    <s v="Transport"/>
    <s v="Management"/>
    <m/>
    <m/>
    <m/>
    <n v="2000"/>
    <n v="0.53064473335102147"/>
    <n v="3769"/>
    <s v="Lydia"/>
    <s v="Jan_L_V2"/>
    <s v="EAGLE Uganda"/>
    <x v="0"/>
  </r>
  <r>
    <d v="2025-01-10T00:00:00"/>
    <s v="Local Transport"/>
    <s v="Transport"/>
    <s v="Management"/>
    <m/>
    <m/>
    <m/>
    <n v="2000"/>
    <n v="0.53064473335102147"/>
    <n v="3769"/>
    <s v="Lydia"/>
    <s v="Jan_L_V2"/>
    <s v="EAGLE Uganda"/>
    <x v="0"/>
  </r>
  <r>
    <d v="2025-01-10T00:00:00"/>
    <s v="Purchase of toilet paper(2 Packets)"/>
    <s v="Office materials"/>
    <s v="Office"/>
    <m/>
    <m/>
    <m/>
    <n v="39800"/>
    <n v="10.559830193685327"/>
    <n v="3769"/>
    <s v="Lydia"/>
    <s v="Jan_L_R4"/>
    <s v="EAGLE Uganda"/>
    <x v="0"/>
  </r>
  <r>
    <d v="2025-01-10T00:00:00"/>
    <s v="Purchase of 6kgs of sugar"/>
    <s v="Office materials"/>
    <s v="Office"/>
    <m/>
    <m/>
    <m/>
    <n v="23000"/>
    <n v="6.1024144335367474"/>
    <n v="3769"/>
    <s v="Lydia"/>
    <s v="Jan_L_R5"/>
    <s v="EAGLE Uganda"/>
    <x v="0"/>
  </r>
  <r>
    <d v="2025-01-10T00:00:00"/>
    <s v="Office Prepaid electricity (January)"/>
    <s v="Rent &amp; Utilities"/>
    <s v="Office"/>
    <m/>
    <m/>
    <m/>
    <n v="195000"/>
    <n v="51.737861501724595"/>
    <n v="3769"/>
    <s v="Lydia"/>
    <s v="Jan_L_R6"/>
    <s v="EAGLE Uganda"/>
    <x v="0"/>
  </r>
  <r>
    <d v="2025-01-10T00:00:00"/>
    <s v="Mobile money charges"/>
    <s v="Transfer fees"/>
    <s v="Office"/>
    <m/>
    <m/>
    <m/>
    <n v="5000"/>
    <n v="1.3266118333775536"/>
    <n v="3769"/>
    <s v="Lydia"/>
    <s v="Jan_L_R6"/>
    <s v="EAGLE Uganda"/>
    <x v="0"/>
  </r>
  <r>
    <d v="2025-01-10T00:00:00"/>
    <s v="Trust building"/>
    <s v="Trust building"/>
    <s v="Investigation"/>
    <m/>
    <m/>
    <m/>
    <n v="14000"/>
    <n v="3.7145131334571504"/>
    <n v="3769"/>
    <s v="i69"/>
    <s v="Jan_i69_V3"/>
    <s v="EAGLE Uganda"/>
    <x v="0"/>
  </r>
  <r>
    <d v="2025-01-10T00:00:00"/>
    <s v="Purchase of brooms for cleaning"/>
    <s v="Office materials"/>
    <s v="Office"/>
    <m/>
    <m/>
    <m/>
    <n v="6000"/>
    <n v="1.5919342000530645"/>
    <n v="3769"/>
    <s v="Mary"/>
    <s v="Jan_M_V2"/>
    <s v="EAGLE Uganda"/>
    <x v="0"/>
  </r>
  <r>
    <d v="2025-01-10T00:00:00"/>
    <s v="Local Transport"/>
    <s v="Transport"/>
    <s v="Management"/>
    <m/>
    <m/>
    <m/>
    <n v="10000"/>
    <n v="2.6532236667551072"/>
    <n v="3769"/>
    <s v="Mary"/>
    <s v="Jan_M_V3"/>
    <s v="EAGLE Uganda"/>
    <x v="0"/>
  </r>
  <r>
    <d v="2025-01-10T00:00:00"/>
    <s v="Local Transport"/>
    <s v="Transport"/>
    <s v="Management"/>
    <m/>
    <m/>
    <m/>
    <n v="10000"/>
    <n v="2.6532236667551072"/>
    <n v="3769"/>
    <s v="Mary"/>
    <s v="Jan_M_V3"/>
    <s v="EAGLE Uganda"/>
    <x v="0"/>
  </r>
  <r>
    <d v="2025-01-10T00:00:00"/>
    <s v="Dec. Collection of garbage Globe clean services"/>
    <s v="Rent &amp; Utilities"/>
    <s v="Office"/>
    <m/>
    <m/>
    <m/>
    <n v="60000"/>
    <n v="15.919342000530644"/>
    <n v="3769"/>
    <s v="Mary"/>
    <s v="Jan_M_R1"/>
    <s v="EAGLE Uganda"/>
    <x v="0"/>
  </r>
  <r>
    <d v="2025-01-10T00:00:00"/>
    <s v="15 File Folders black"/>
    <s v="Office materials"/>
    <s v="Office"/>
    <m/>
    <m/>
    <m/>
    <n v="127500"/>
    <n v="33.828601751127621"/>
    <n v="3769"/>
    <s v="Lydia"/>
    <s v="Jan_L_R7"/>
    <s v="EAGLE Uganda"/>
    <x v="0"/>
  </r>
  <r>
    <d v="2025-01-10T00:00:00"/>
    <s v="1 Box of pens"/>
    <s v="Office materials"/>
    <s v="Office"/>
    <m/>
    <m/>
    <m/>
    <n v="26200"/>
    <n v="6.9514460068983812"/>
    <n v="3769"/>
    <s v="Lydia"/>
    <s v="Jan_L_R7"/>
    <s v="EAGLE Uganda"/>
    <x v="0"/>
  </r>
  <r>
    <d v="2025-01-10T00:00:00"/>
    <s v="4 Stick notes"/>
    <s v="Office materials"/>
    <s v="Office"/>
    <m/>
    <m/>
    <m/>
    <n v="9200"/>
    <n v="2.4409657734146988"/>
    <n v="3769"/>
    <s v="Lydia"/>
    <s v="Jan_L_R8"/>
    <s v="EAGLE Uganda"/>
    <x v="0"/>
  </r>
  <r>
    <d v="2025-01-10T00:00:00"/>
    <s v="7 Diarries"/>
    <s v="Office materials"/>
    <s v="Office"/>
    <m/>
    <m/>
    <m/>
    <n v="126000"/>
    <n v="33.430618201114356"/>
    <n v="3769"/>
    <s v="Lydia"/>
    <s v="Jan_L_R9"/>
    <s v="EAGLE Uganda"/>
    <x v="0"/>
  </r>
  <r>
    <d v="2025-01-10T00:00:00"/>
    <s v="Local Transport"/>
    <s v="Transport"/>
    <s v="Legal"/>
    <m/>
    <m/>
    <m/>
    <n v="25000"/>
    <n v="6.6330591668877688"/>
    <n v="3769"/>
    <s v="Raff"/>
    <s v="Jan_R_V3"/>
    <s v="EAGLE Uganda"/>
    <x v="0"/>
  </r>
  <r>
    <d v="2025-01-10T00:00:00"/>
    <s v="Local Transport"/>
    <s v="Transport"/>
    <s v="Legal"/>
    <m/>
    <m/>
    <m/>
    <n v="25000"/>
    <n v="6.6330591668877688"/>
    <n v="3769"/>
    <s v="Raff"/>
    <s v="Jan_R_V3"/>
    <s v="EAGLE Uganda"/>
    <x v="0"/>
  </r>
  <r>
    <d v="2025-01-10T00:00:00"/>
    <s v="Local Transport"/>
    <s v="Transport"/>
    <s v="Investigation"/>
    <m/>
    <m/>
    <m/>
    <n v="25000"/>
    <n v="6.6330591668877688"/>
    <n v="3769"/>
    <s v="i93"/>
    <s v="Jan_i93_V3"/>
    <s v="EAGLE Uganda"/>
    <x v="0"/>
  </r>
  <r>
    <d v="2025-01-10T00:00:00"/>
    <s v="Local Transport"/>
    <s v="Transport"/>
    <s v="Investigation"/>
    <m/>
    <m/>
    <m/>
    <n v="6000"/>
    <n v="1.5919342000530645"/>
    <n v="3769"/>
    <s v="i93"/>
    <s v="Jan_i93_V3"/>
    <s v="EAGLE Uganda"/>
    <x v="0"/>
  </r>
  <r>
    <d v="2025-01-10T00:00:00"/>
    <s v="Local Transport"/>
    <s v="Transport"/>
    <s v="Investigation"/>
    <m/>
    <m/>
    <m/>
    <n v="6000"/>
    <n v="1.5919342000530645"/>
    <n v="3769"/>
    <s v="i93"/>
    <s v="Jan_i93_V3"/>
    <s v="EAGLE Uganda"/>
    <x v="0"/>
  </r>
  <r>
    <d v="2025-01-10T00:00:00"/>
    <s v="Local Transport"/>
    <s v="Transport"/>
    <s v="Investigation"/>
    <m/>
    <m/>
    <m/>
    <n v="23000"/>
    <n v="6.1024144335367474"/>
    <n v="3769"/>
    <s v="i93"/>
    <s v="Jan_i93_V3"/>
    <s v="EAGLE Uganda"/>
    <x v="0"/>
  </r>
  <r>
    <d v="2025-01-10T00:00:00"/>
    <s v="Local Transport"/>
    <s v="Transport"/>
    <s v="Investigation"/>
    <m/>
    <m/>
    <m/>
    <n v="10000"/>
    <n v="2.6532236667551072"/>
    <n v="3769"/>
    <s v="i93"/>
    <s v="Jan_i93_V3"/>
    <s v="EAGLE Uganda"/>
    <x v="0"/>
  </r>
  <r>
    <d v="2025-01-10T00:00:00"/>
    <s v="Local Transport"/>
    <s v="Transport"/>
    <s v="Investigation"/>
    <m/>
    <m/>
    <m/>
    <n v="8000"/>
    <n v="2.1225789334040859"/>
    <n v="3769"/>
    <s v="i93"/>
    <s v="Jan_i93_V3"/>
    <s v="EAGLE Uganda"/>
    <x v="0"/>
  </r>
  <r>
    <d v="2025-01-10T00:00:00"/>
    <s v="Trust building"/>
    <s v="Trust building"/>
    <s v="Investigation"/>
    <m/>
    <m/>
    <m/>
    <n v="30000"/>
    <n v="7.9596710002653221"/>
    <n v="3769"/>
    <s v="i93"/>
    <s v="Jan_i93_V3"/>
    <s v="EAGLE Uganda"/>
    <x v="0"/>
  </r>
  <r>
    <d v="2025-01-10T00:00:00"/>
    <s v="Trust building"/>
    <s v="Trust building"/>
    <s v="Investigation"/>
    <m/>
    <m/>
    <m/>
    <n v="10000"/>
    <n v="2.6532236667551072"/>
    <n v="3769"/>
    <s v="i93"/>
    <s v="Jan_i93_V3"/>
    <s v="EAGLE Uganda"/>
    <x v="0"/>
  </r>
  <r>
    <d v="2025-01-10T00:00:00"/>
    <s v="Trust building"/>
    <s v="Trust building"/>
    <s v="Investigation"/>
    <m/>
    <m/>
    <m/>
    <n v="10000"/>
    <n v="2.6532236667551072"/>
    <n v="3769"/>
    <s v="i93"/>
    <s v="Jan_i93_V3"/>
    <s v="EAGLE Uganda"/>
    <x v="0"/>
  </r>
  <r>
    <d v="2025-01-10T00:00:00"/>
    <s v="Local Transport"/>
    <s v="Transport"/>
    <s v="Investigation"/>
    <m/>
    <m/>
    <m/>
    <n v="20000"/>
    <n v="5.3064473335102145"/>
    <n v="3769"/>
    <s v="i04"/>
    <s v="Jan_i04_V4"/>
    <s v="EAGLE Uganda"/>
    <x v="0"/>
  </r>
  <r>
    <d v="2025-01-10T00:00:00"/>
    <s v="Local Transport"/>
    <s v="Transport"/>
    <s v="Investigation"/>
    <m/>
    <m/>
    <m/>
    <n v="8000"/>
    <n v="2.1225789334040859"/>
    <n v="3769"/>
    <s v="i04"/>
    <s v="Jan_i04_V4"/>
    <s v="EAGLE Uganda"/>
    <x v="0"/>
  </r>
  <r>
    <d v="2025-01-10T00:00:00"/>
    <s v="Local Transport"/>
    <s v="Transport"/>
    <s v="Investigation"/>
    <m/>
    <m/>
    <m/>
    <n v="6000"/>
    <n v="1.5919342000530645"/>
    <n v="3769"/>
    <s v="i04"/>
    <s v="Jan_i04_V4"/>
    <s v="EAGLE Uganda"/>
    <x v="0"/>
  </r>
  <r>
    <d v="2025-01-10T00:00:00"/>
    <s v="Local Transport"/>
    <s v="Transport"/>
    <s v="Investigation"/>
    <m/>
    <m/>
    <m/>
    <n v="16000"/>
    <n v="4.2451578668081718"/>
    <n v="3769"/>
    <s v="i04"/>
    <s v="Jan_i04_V4"/>
    <s v="EAGLE Uganda"/>
    <x v="0"/>
  </r>
  <r>
    <d v="2025-01-10T00:00:00"/>
    <s v="Local Transport"/>
    <s v="Transport"/>
    <s v="Investigation"/>
    <m/>
    <m/>
    <m/>
    <n v="15000"/>
    <n v="3.9798355001326611"/>
    <n v="3769"/>
    <s v="i04"/>
    <s v="Jan_i04_V4"/>
    <s v="EAGLE Uganda"/>
    <x v="0"/>
  </r>
  <r>
    <d v="2025-01-10T00:00:00"/>
    <s v="Local Transport"/>
    <s v="Transport"/>
    <s v="Investigation"/>
    <m/>
    <m/>
    <m/>
    <n v="24000"/>
    <n v="6.3677368002122581"/>
    <n v="3769"/>
    <s v="i04"/>
    <s v="Jan_i04_V4"/>
    <s v="EAGLE Uganda"/>
    <x v="0"/>
  </r>
  <r>
    <d v="2025-01-10T00:00:00"/>
    <s v="Trust building"/>
    <s v="Trust building"/>
    <s v="Investigation"/>
    <m/>
    <m/>
    <m/>
    <n v="18000"/>
    <n v="4.7758026001591931"/>
    <n v="3769"/>
    <s v="i04"/>
    <s v="Jan_i04_V4"/>
    <s v="EAGLE Uganda"/>
    <x v="0"/>
  </r>
  <r>
    <d v="2025-01-10T00:00:00"/>
    <s v="Trust building"/>
    <s v="Trust building"/>
    <s v="Investigation"/>
    <m/>
    <m/>
    <m/>
    <n v="25000"/>
    <n v="6.6330591668877688"/>
    <n v="3769"/>
    <s v="i04"/>
    <s v="Jan_i04_V4"/>
    <s v="EAGLE Uganda"/>
    <x v="0"/>
  </r>
  <r>
    <d v="2025-01-10T00:00:00"/>
    <s v="Local Transport"/>
    <s v="Transport"/>
    <s v="Investigation"/>
    <m/>
    <m/>
    <m/>
    <n v="18000"/>
    <n v="4.7758026001591931"/>
    <n v="3769"/>
    <s v="i69"/>
    <s v="Jan_i69_V4"/>
    <s v="EAGLE Uganda"/>
    <x v="0"/>
  </r>
  <r>
    <d v="2025-01-10T00:00:00"/>
    <s v="Local Transport"/>
    <s v="Transport"/>
    <s v="Investigation"/>
    <m/>
    <m/>
    <m/>
    <n v="13000"/>
    <n v="3.4491907667816397"/>
    <n v="3769"/>
    <s v="i69"/>
    <s v="Jan_i69_V4"/>
    <s v="EAGLE Uganda"/>
    <x v="0"/>
  </r>
  <r>
    <d v="2025-01-10T00:00:00"/>
    <s v="Local Transport"/>
    <s v="Transport"/>
    <s v="Investigation"/>
    <m/>
    <m/>
    <m/>
    <n v="4000"/>
    <n v="1.0612894667020429"/>
    <n v="3769"/>
    <s v="i69"/>
    <s v="Jan_i69_V4"/>
    <s v="EAGLE Uganda"/>
    <x v="0"/>
  </r>
  <r>
    <d v="2025-01-10T00:00:00"/>
    <s v="Local Transport"/>
    <s v="Transport"/>
    <s v="Investigation"/>
    <m/>
    <m/>
    <m/>
    <n v="20000"/>
    <n v="5.3064473335102145"/>
    <n v="3769"/>
    <s v="i69"/>
    <s v="Jan_i69_V4"/>
    <s v="EAGLE Uganda"/>
    <x v="0"/>
  </r>
  <r>
    <d v="2025-01-10T00:00:00"/>
    <s v="Trust building"/>
    <s v="Trust building"/>
    <s v="Investigation"/>
    <m/>
    <m/>
    <m/>
    <n v="10000"/>
    <n v="2.6532236667551072"/>
    <n v="3769"/>
    <s v="i69"/>
    <s v="Jan_i69_V4"/>
    <s v="EAGLE Uganda"/>
    <x v="0"/>
  </r>
  <r>
    <d v="2025-01-10T00:00:00"/>
    <s v="Local Transport"/>
    <s v="Transport"/>
    <s v="Management"/>
    <m/>
    <m/>
    <m/>
    <n v="10000"/>
    <n v="2.6532236667551072"/>
    <n v="3769"/>
    <s v="Mary"/>
    <s v="Jan_M_V4"/>
    <s v="EAGLE Uganda"/>
    <x v="0"/>
  </r>
  <r>
    <d v="2025-01-10T00:00:00"/>
    <s v="Local Transport"/>
    <s v="Transport"/>
    <s v="Management"/>
    <m/>
    <m/>
    <m/>
    <n v="10000"/>
    <n v="2.6532236667551072"/>
    <n v="3769"/>
    <s v="Mary"/>
    <s v="Jan_M_V4"/>
    <s v="EAGLE Uganda"/>
    <x v="0"/>
  </r>
  <r>
    <d v="2025-01-10T00:00:00"/>
    <s v="Local Transport"/>
    <s v="Transport"/>
    <s v="Investigation"/>
    <m/>
    <m/>
    <m/>
    <n v="17000"/>
    <n v="4.5104802334836824"/>
    <n v="3769"/>
    <s v="i41"/>
    <s v="Jan_i41_V2"/>
    <s v="EAGLE Uganda"/>
    <x v="0"/>
  </r>
  <r>
    <d v="2025-01-10T00:00:00"/>
    <s v="Local Transport"/>
    <s v="Transport"/>
    <s v="Investigation"/>
    <m/>
    <m/>
    <m/>
    <n v="13000"/>
    <n v="3.4491907667816397"/>
    <n v="3769"/>
    <s v="i41"/>
    <s v="Jan_i41_V2"/>
    <s v="EAGLE Uganda"/>
    <x v="0"/>
  </r>
  <r>
    <d v="2025-01-10T00:00:00"/>
    <s v="Local Transport"/>
    <s v="Transport"/>
    <s v="Investigation"/>
    <m/>
    <m/>
    <m/>
    <n v="17000"/>
    <n v="4.5104802334836824"/>
    <n v="3769"/>
    <s v="i41"/>
    <s v="Jan_i41_V2"/>
    <s v="EAGLE Uganda"/>
    <x v="0"/>
  </r>
  <r>
    <d v="2025-01-10T00:00:00"/>
    <s v="Trust building"/>
    <s v="Trust building"/>
    <s v="Investigation"/>
    <m/>
    <m/>
    <m/>
    <n v="5000"/>
    <n v="1.3266118333775536"/>
    <n v="3769"/>
    <s v="i41"/>
    <s v="Jan_i41_V2"/>
    <s v="EAGLE Uganda"/>
    <x v="0"/>
  </r>
  <r>
    <d v="2025-01-10T00:00:00"/>
    <s v="Transfer to the UGX Account"/>
    <m/>
    <m/>
    <n v="20000"/>
    <n v="15420"/>
    <n v="56622240"/>
    <m/>
    <m/>
    <m/>
    <m/>
    <m/>
    <m/>
    <x v="1"/>
  </r>
  <r>
    <d v="2025-01-13T00:00:00"/>
    <s v="Local Transport"/>
    <s v="Transport"/>
    <s v="Investigation"/>
    <m/>
    <m/>
    <m/>
    <n v="18000"/>
    <n v="4.7758026001591931"/>
    <n v="3769"/>
    <s v="i41"/>
    <s v="Jan_i41_V3"/>
    <s v="EAGLE Uganda"/>
    <x v="0"/>
  </r>
  <r>
    <d v="2025-01-13T00:00:00"/>
    <s v="Local Transport"/>
    <s v="Transport"/>
    <s v="Investigation"/>
    <m/>
    <m/>
    <m/>
    <n v="20000"/>
    <n v="5.3064473335102145"/>
    <n v="3769"/>
    <s v="i41"/>
    <s v="Jan_i41_V3"/>
    <s v="EAGLE Uganda"/>
    <x v="0"/>
  </r>
  <r>
    <d v="2025-01-13T00:00:00"/>
    <s v="Local Transport"/>
    <s v="Transport"/>
    <s v="Legal"/>
    <m/>
    <m/>
    <m/>
    <n v="25000"/>
    <n v="6.6330591668877688"/>
    <n v="3769"/>
    <s v="Raff"/>
    <s v="Jan_R_V4"/>
    <s v="EAGLE Uganda"/>
    <x v="0"/>
  </r>
  <r>
    <d v="2025-01-13T00:00:00"/>
    <s v="Local Transport"/>
    <s v="Transport"/>
    <s v="Legal"/>
    <m/>
    <m/>
    <m/>
    <n v="7000"/>
    <n v="1.8572565667285752"/>
    <n v="3769"/>
    <s v="Raff"/>
    <s v="Jan_R_V4"/>
    <s v="EAGLE Uganda"/>
    <x v="0"/>
  </r>
  <r>
    <d v="2025-01-13T00:00:00"/>
    <s v="Local Transport"/>
    <s v="Transport"/>
    <s v="Legal"/>
    <m/>
    <m/>
    <m/>
    <n v="7000"/>
    <n v="1.8572565667285752"/>
    <n v="3769"/>
    <s v="Raff"/>
    <s v="Jan_R_V4"/>
    <s v="EAGLE Uganda"/>
    <x v="0"/>
  </r>
  <r>
    <d v="2025-01-13T00:00:00"/>
    <s v="Local Transport"/>
    <s v="Transport"/>
    <s v="Legal"/>
    <m/>
    <m/>
    <m/>
    <n v="7000"/>
    <n v="1.8572565667285752"/>
    <n v="3769"/>
    <s v="Raff"/>
    <s v="Jan_R_V4"/>
    <s v="EAGLE Uganda"/>
    <x v="0"/>
  </r>
  <r>
    <d v="2025-01-13T00:00:00"/>
    <s v="Local Transport"/>
    <s v="Transport"/>
    <s v="Legal"/>
    <m/>
    <m/>
    <m/>
    <n v="8000"/>
    <n v="2.1225789334040859"/>
    <n v="3769"/>
    <s v="Raff"/>
    <s v="Jan_R_V4"/>
    <s v="EAGLE Uganda"/>
    <x v="0"/>
  </r>
  <r>
    <d v="2025-01-13T00:00:00"/>
    <s v="Local Transport"/>
    <s v="Transport"/>
    <s v="Legal"/>
    <m/>
    <m/>
    <m/>
    <n v="25000"/>
    <n v="6.6330591668877688"/>
    <n v="3769"/>
    <s v="Raff"/>
    <s v="Jan_R_V4"/>
    <s v="EAGLE Uganda"/>
    <x v="0"/>
  </r>
  <r>
    <d v="2025-01-13T00:00:00"/>
    <s v="Local Transport"/>
    <s v="Transport"/>
    <s v="Investigation"/>
    <m/>
    <m/>
    <m/>
    <n v="25000"/>
    <n v="6.6330591668877688"/>
    <n v="3769"/>
    <s v="i93"/>
    <s v="Jan_i93_V4"/>
    <s v="EAGLE Uganda"/>
    <x v="0"/>
  </r>
  <r>
    <d v="2025-01-13T00:00:00"/>
    <s v="Local Transport"/>
    <s v="Transport"/>
    <s v="Investigation"/>
    <m/>
    <m/>
    <m/>
    <n v="13000"/>
    <n v="3.4491907667816397"/>
    <n v="3769"/>
    <s v="i93"/>
    <s v="Jan_i93_V4"/>
    <s v="EAGLE Uganda"/>
    <x v="0"/>
  </r>
  <r>
    <d v="2025-01-13T00:00:00"/>
    <s v="Local Transport"/>
    <s v="Transport"/>
    <s v="Investigation"/>
    <m/>
    <m/>
    <m/>
    <n v="10000"/>
    <n v="2.6532236667551072"/>
    <n v="3769"/>
    <s v="i93"/>
    <s v="Jan_i93_V4"/>
    <s v="EAGLE Uganda"/>
    <x v="0"/>
  </r>
  <r>
    <d v="2025-01-13T00:00:00"/>
    <s v="Local Transport"/>
    <s v="Transport"/>
    <s v="Investigation"/>
    <m/>
    <m/>
    <m/>
    <n v="9000"/>
    <n v="2.3879013000795966"/>
    <n v="3769"/>
    <s v="i93"/>
    <s v="Jan_i93_V4"/>
    <s v="EAGLE Uganda"/>
    <x v="0"/>
  </r>
  <r>
    <d v="2025-01-13T00:00:00"/>
    <s v="Local Transport"/>
    <s v="Transport"/>
    <s v="Investigation"/>
    <m/>
    <m/>
    <m/>
    <n v="25000"/>
    <n v="6.6330591668877688"/>
    <n v="3769"/>
    <s v="i93"/>
    <s v="Jan_i93_V4"/>
    <s v="EAGLE Uganda"/>
    <x v="0"/>
  </r>
  <r>
    <d v="2025-01-13T00:00:00"/>
    <s v="Trust building"/>
    <s v="Trust building"/>
    <s v="Investigation"/>
    <m/>
    <m/>
    <m/>
    <n v="20000"/>
    <n v="5.3064473335102145"/>
    <n v="3769"/>
    <s v="i93"/>
    <s v="Jan_i93_V4"/>
    <s v="EAGLE Uganda"/>
    <x v="0"/>
  </r>
  <r>
    <d v="2025-01-13T00:00:00"/>
    <s v="Local Transport"/>
    <s v="Transport"/>
    <s v="Investigation"/>
    <m/>
    <m/>
    <m/>
    <n v="20000"/>
    <n v="5.3064473335102145"/>
    <n v="3769"/>
    <s v="i04"/>
    <s v="Jan_i04_V5"/>
    <s v="EAGLE Uganda"/>
    <x v="0"/>
  </r>
  <r>
    <d v="2025-01-13T00:00:00"/>
    <s v="Local Transport"/>
    <s v="Transport"/>
    <s v="Investigation"/>
    <m/>
    <m/>
    <m/>
    <n v="15000"/>
    <n v="3.9798355001326611"/>
    <n v="3769"/>
    <s v="i04"/>
    <s v="Jan_i04_V5"/>
    <s v="EAGLE Uganda"/>
    <x v="0"/>
  </r>
  <r>
    <d v="2025-01-13T00:00:00"/>
    <s v="Local Transport"/>
    <s v="Transport"/>
    <s v="Investigation"/>
    <m/>
    <m/>
    <m/>
    <n v="7000"/>
    <n v="1.8572565667285752"/>
    <n v="3769"/>
    <s v="i04"/>
    <s v="Jan_i04_V5"/>
    <s v="EAGLE Uganda"/>
    <x v="0"/>
  </r>
  <r>
    <d v="2025-01-13T00:00:00"/>
    <s v="Local Transport"/>
    <s v="Transport"/>
    <s v="Investigation"/>
    <m/>
    <m/>
    <m/>
    <n v="5000"/>
    <n v="1.3266118333775536"/>
    <n v="3769"/>
    <s v="i04"/>
    <s v="Jan_i04_V5"/>
    <s v="EAGLE Uganda"/>
    <x v="0"/>
  </r>
  <r>
    <d v="2025-01-13T00:00:00"/>
    <s v="Local Transport"/>
    <s v="Transport"/>
    <s v="Investigation"/>
    <m/>
    <m/>
    <m/>
    <n v="20000"/>
    <n v="5.3064473335102145"/>
    <n v="3769"/>
    <s v="i04"/>
    <s v="Jan_i04_V5"/>
    <s v="EAGLE Uganda"/>
    <x v="0"/>
  </r>
  <r>
    <d v="2025-01-13T00:00:00"/>
    <s v="Trust building"/>
    <s v="Trust building"/>
    <s v="Investigation"/>
    <m/>
    <m/>
    <m/>
    <n v="20000"/>
    <n v="5.3064473335102145"/>
    <n v="3769"/>
    <s v="i04"/>
    <s v="Jan_i04_V5"/>
    <s v="EAGLE Uganda"/>
    <x v="0"/>
  </r>
  <r>
    <d v="2025-01-13T00:00:00"/>
    <s v="Local Transport"/>
    <s v="Transport"/>
    <s v="Investigation"/>
    <m/>
    <m/>
    <m/>
    <n v="18000"/>
    <n v="4.7758026001591931"/>
    <n v="3769"/>
    <s v="i69"/>
    <s v="Jan_i69_V5"/>
    <s v="EAGLE Uganda"/>
    <x v="0"/>
  </r>
  <r>
    <d v="2025-01-13T00:00:00"/>
    <s v="Local Transport"/>
    <s v="Transport"/>
    <s v="Investigation"/>
    <m/>
    <m/>
    <m/>
    <n v="16000"/>
    <n v="4.2451578668081718"/>
    <n v="3769"/>
    <s v="i69"/>
    <s v="Jan_i69_V5"/>
    <s v="EAGLE Uganda"/>
    <x v="0"/>
  </r>
  <r>
    <d v="2025-01-13T00:00:00"/>
    <s v="Local Transport"/>
    <s v="Transport"/>
    <s v="Investigation"/>
    <m/>
    <m/>
    <m/>
    <n v="5000"/>
    <n v="1.3266118333775536"/>
    <n v="3769"/>
    <s v="i69"/>
    <s v="Jan_i69_V5"/>
    <s v="EAGLE Uganda"/>
    <x v="0"/>
  </r>
  <r>
    <d v="2025-01-13T00:00:00"/>
    <s v="Local Transport"/>
    <s v="Transport"/>
    <s v="Investigation"/>
    <m/>
    <m/>
    <m/>
    <n v="5000"/>
    <n v="1.3266118333775536"/>
    <n v="3769"/>
    <s v="i69"/>
    <s v="Jan_i69_V5"/>
    <s v="EAGLE Uganda"/>
    <x v="0"/>
  </r>
  <r>
    <d v="2025-01-13T00:00:00"/>
    <s v="Local Transport"/>
    <s v="Transport"/>
    <s v="Investigation"/>
    <m/>
    <m/>
    <m/>
    <n v="20000"/>
    <n v="5.3064473335102145"/>
    <n v="3769"/>
    <s v="i69"/>
    <s v="Jan_i69_V5"/>
    <s v="EAGLE Uganda"/>
    <x v="0"/>
  </r>
  <r>
    <d v="2025-01-13T00:00:00"/>
    <s v="Trust building"/>
    <s v="Trust building"/>
    <s v="Investigation"/>
    <m/>
    <m/>
    <m/>
    <n v="17000"/>
    <n v="4.5104802334836824"/>
    <n v="3769"/>
    <s v="i69"/>
    <s v="Jan_i69_V5"/>
    <s v="EAGLE Uganda"/>
    <x v="0"/>
  </r>
  <r>
    <d v="2025-01-13T00:00:00"/>
    <s v="Local Transport"/>
    <s v="Transport"/>
    <s v="Management"/>
    <m/>
    <m/>
    <m/>
    <n v="10000"/>
    <n v="2.6532236667551072"/>
    <n v="3769"/>
    <s v="Mary"/>
    <s v="Jan_M_V5"/>
    <s v="EAGLE Uganda"/>
    <x v="0"/>
  </r>
  <r>
    <d v="2025-01-13T00:00:00"/>
    <s v="Local Transport"/>
    <s v="Transport"/>
    <s v="Management"/>
    <m/>
    <m/>
    <m/>
    <n v="10000"/>
    <n v="2.6532236667551072"/>
    <n v="3769"/>
    <s v="Mary"/>
    <s v="Jan_M_V5"/>
    <s v="EAGLE Uganda"/>
    <x v="0"/>
  </r>
  <r>
    <d v="2025-01-13T00:00:00"/>
    <s v="Local Transport"/>
    <s v="Transport"/>
    <s v="Media"/>
    <m/>
    <m/>
    <m/>
    <n v="11000"/>
    <n v="2.9185460334306184"/>
    <n v="3769"/>
    <s v="Babra"/>
    <s v="Jan_B_V1"/>
    <s v="EAGLE Uganda"/>
    <x v="0"/>
  </r>
  <r>
    <d v="2025-01-13T00:00:00"/>
    <s v="Local Transport"/>
    <s v="Transport"/>
    <s v="Media"/>
    <m/>
    <m/>
    <m/>
    <n v="15000"/>
    <n v="3.9798355001326611"/>
    <n v="3769"/>
    <s v="Babra"/>
    <s v="Jan_B_V1"/>
    <s v="EAGLE Uganda"/>
    <x v="0"/>
  </r>
  <r>
    <d v="2025-01-14T00:00:00"/>
    <s v="Local Transport"/>
    <s v="Transport"/>
    <s v="Legal"/>
    <m/>
    <m/>
    <m/>
    <n v="25000"/>
    <n v="6.6330591668877688"/>
    <n v="3769"/>
    <s v="Raff"/>
    <s v="Jan_R_V5"/>
    <s v="EAGLE Uganda"/>
    <x v="0"/>
  </r>
  <r>
    <d v="2025-01-14T00:00:00"/>
    <s v="Local Transport"/>
    <s v="Transport"/>
    <s v="Legal"/>
    <m/>
    <m/>
    <m/>
    <n v="10000"/>
    <n v="2.6532236667551072"/>
    <n v="3769"/>
    <s v="Raff"/>
    <s v="Jan_R_V5"/>
    <s v="EAGLE Uganda"/>
    <x v="0"/>
  </r>
  <r>
    <d v="2025-01-14T00:00:00"/>
    <s v="Local Transport"/>
    <s v="Transport"/>
    <s v="Legal"/>
    <m/>
    <m/>
    <m/>
    <n v="13000"/>
    <n v="3.4491907667816397"/>
    <n v="3769"/>
    <s v="Raff"/>
    <s v="Jan_R_V5"/>
    <s v="EAGLE Uganda"/>
    <x v="0"/>
  </r>
  <r>
    <d v="2025-01-14T00:00:00"/>
    <s v="Local Transport"/>
    <s v="Transport"/>
    <s v="Legal"/>
    <m/>
    <m/>
    <m/>
    <n v="25000"/>
    <n v="6.6330591668877688"/>
    <n v="3769"/>
    <s v="Raff"/>
    <s v="Jan_R_V5"/>
    <s v="EAGLE Uganda"/>
    <x v="0"/>
  </r>
  <r>
    <d v="2025-01-14T00:00:00"/>
    <s v="Local Transport"/>
    <s v="Transport"/>
    <s v="Investigation"/>
    <m/>
    <m/>
    <m/>
    <n v="25000"/>
    <n v="6.6330591668877688"/>
    <n v="3769"/>
    <s v="i93"/>
    <s v="Jan_i93_V5"/>
    <s v="EAGLE Uganda"/>
    <x v="0"/>
  </r>
  <r>
    <d v="2025-01-14T00:00:00"/>
    <s v="Local Transport"/>
    <s v="Transport"/>
    <s v="Investigation"/>
    <m/>
    <m/>
    <m/>
    <n v="9000"/>
    <n v="2.3879013000795966"/>
    <n v="3769"/>
    <s v="i93"/>
    <s v="Jan_i93_V5"/>
    <s v="EAGLE Uganda"/>
    <x v="0"/>
  </r>
  <r>
    <d v="2025-01-14T00:00:00"/>
    <s v="Local Transport"/>
    <s v="Transport"/>
    <s v="Investigation"/>
    <m/>
    <m/>
    <m/>
    <n v="12000"/>
    <n v="3.183868400106129"/>
    <n v="3769"/>
    <s v="i93"/>
    <s v="Jan_i93_V5"/>
    <s v="EAGLE Uganda"/>
    <x v="0"/>
  </r>
  <r>
    <d v="2025-01-14T00:00:00"/>
    <s v="Local Transport"/>
    <s v="Transport"/>
    <s v="Investigation"/>
    <m/>
    <m/>
    <m/>
    <n v="7000"/>
    <n v="1.8572565667285752"/>
    <n v="3769"/>
    <s v="i93"/>
    <s v="Jan_i93_V5"/>
    <s v="EAGLE Uganda"/>
    <x v="0"/>
  </r>
  <r>
    <d v="2025-01-14T00:00:00"/>
    <s v="Local Transport"/>
    <s v="Transport"/>
    <s v="Investigation"/>
    <m/>
    <m/>
    <m/>
    <n v="25000"/>
    <n v="6.6330591668877688"/>
    <n v="3769"/>
    <s v="i93"/>
    <s v="Jan_i93_V5"/>
    <s v="EAGLE Uganda"/>
    <x v="0"/>
  </r>
  <r>
    <d v="2025-01-14T00:00:00"/>
    <s v="Trust building"/>
    <s v="Trust building"/>
    <s v="Investigation"/>
    <m/>
    <m/>
    <m/>
    <n v="20000"/>
    <n v="5.3064473335102145"/>
    <n v="3769"/>
    <s v="i93"/>
    <s v="Jan_i93_V5"/>
    <s v="EAGLE Uganda"/>
    <x v="0"/>
  </r>
  <r>
    <d v="2025-01-14T00:00:00"/>
    <s v="Local Transport"/>
    <s v="Transport"/>
    <s v="Media"/>
    <m/>
    <m/>
    <m/>
    <n v="15000"/>
    <n v="3.9798355001326611"/>
    <n v="3769"/>
    <s v="Babra"/>
    <s v="Jan_B_V2"/>
    <s v="EAGLE Uganda"/>
    <x v="0"/>
  </r>
  <r>
    <d v="2025-01-14T00:00:00"/>
    <s v="Local Transport"/>
    <s v="Transport"/>
    <s v="Media"/>
    <m/>
    <m/>
    <m/>
    <n v="15000"/>
    <n v="3.9798355001326611"/>
    <n v="3769"/>
    <s v="Babra"/>
    <s v="Jan_B_V2"/>
    <s v="EAGLE Uganda"/>
    <x v="0"/>
  </r>
  <r>
    <d v="2025-01-14T00:00:00"/>
    <s v="Local Transport"/>
    <s v="Transport"/>
    <s v="Investigation"/>
    <m/>
    <m/>
    <m/>
    <n v="20000"/>
    <n v="5.3064473335102145"/>
    <n v="3769"/>
    <s v="i04"/>
    <s v="Jan_i04_V6"/>
    <s v="EAGLE Uganda"/>
    <x v="0"/>
  </r>
  <r>
    <d v="2025-01-14T00:00:00"/>
    <s v="Local Transport"/>
    <s v="Transport"/>
    <s v="Investigation"/>
    <m/>
    <m/>
    <m/>
    <n v="27000"/>
    <n v="7.1637039002387901"/>
    <n v="3769"/>
    <s v="i04"/>
    <s v="Jan_i04_V6"/>
    <s v="EAGLE Uganda"/>
    <x v="0"/>
  </r>
  <r>
    <d v="2025-01-14T00:00:00"/>
    <s v="Local Transport"/>
    <s v="Transport"/>
    <s v="Investigation"/>
    <m/>
    <m/>
    <m/>
    <n v="20000"/>
    <n v="5.3064473335102145"/>
    <n v="3769"/>
    <s v="i04"/>
    <s v="Jan_i04_V6"/>
    <s v="EAGLE Uganda"/>
    <x v="0"/>
  </r>
  <r>
    <d v="2025-01-14T00:00:00"/>
    <s v="Local Transport"/>
    <s v="Transport"/>
    <s v="Investigation"/>
    <m/>
    <m/>
    <m/>
    <n v="17000"/>
    <n v="4.5104802334836824"/>
    <n v="3769"/>
    <s v="i04"/>
    <s v="Jan_i04_V6"/>
    <s v="EAGLE Uganda"/>
    <x v="0"/>
  </r>
  <r>
    <d v="2025-01-14T00:00:00"/>
    <s v="Local Transport"/>
    <s v="Transport"/>
    <s v="Investigation"/>
    <m/>
    <m/>
    <m/>
    <n v="25000"/>
    <n v="6.6330591668877688"/>
    <n v="3769"/>
    <s v="i04"/>
    <s v="Jan_i04_V6"/>
    <s v="EAGLE Uganda"/>
    <x v="0"/>
  </r>
  <r>
    <d v="2025-01-14T00:00:00"/>
    <s v="Trust building"/>
    <s v="Trust building"/>
    <s v="Investigation"/>
    <m/>
    <m/>
    <m/>
    <n v="20000"/>
    <n v="5.3064473335102145"/>
    <n v="3769"/>
    <s v="i04"/>
    <s v="Jan_i04_V6"/>
    <s v="EAGLE Uganda"/>
    <x v="0"/>
  </r>
  <r>
    <d v="2025-01-14T00:00:00"/>
    <s v="Local Transport"/>
    <s v="Transport"/>
    <s v="Investigation"/>
    <m/>
    <m/>
    <m/>
    <n v="18000"/>
    <n v="4.7758026001591931"/>
    <n v="3769"/>
    <s v="i69"/>
    <s v="Jan_i69_V6"/>
    <s v="EAGLE Uganda"/>
    <x v="0"/>
  </r>
  <r>
    <d v="2025-01-14T00:00:00"/>
    <s v="Local Transport"/>
    <s v="Transport"/>
    <s v="Investigation"/>
    <m/>
    <m/>
    <m/>
    <n v="22000"/>
    <n v="5.8370920668612367"/>
    <n v="3769"/>
    <s v="i69"/>
    <s v="Jan_i69_V6"/>
    <s v="EAGLE Uganda"/>
    <x v="0"/>
  </r>
  <r>
    <d v="2025-01-14T00:00:00"/>
    <s v="Local Transport"/>
    <s v="Transport"/>
    <s v="Investigation"/>
    <m/>
    <m/>
    <m/>
    <n v="12000"/>
    <n v="3.183868400106129"/>
    <n v="3769"/>
    <s v="i69"/>
    <s v="Jan_i69_V6"/>
    <s v="EAGLE Uganda"/>
    <x v="0"/>
  </r>
  <r>
    <d v="2025-01-14T00:00:00"/>
    <s v="Local Transport"/>
    <s v="Transport"/>
    <s v="Investigation"/>
    <m/>
    <m/>
    <m/>
    <n v="6000"/>
    <n v="1.5919342000530645"/>
    <n v="3769"/>
    <s v="i69"/>
    <s v="Jan_i69_V6"/>
    <s v="EAGLE Uganda"/>
    <x v="0"/>
  </r>
  <r>
    <d v="2025-01-14T00:00:00"/>
    <s v="Local Transport"/>
    <s v="Transport"/>
    <s v="Investigation"/>
    <m/>
    <m/>
    <m/>
    <n v="19000"/>
    <n v="5.0411249668347038"/>
    <n v="3769"/>
    <s v="i69"/>
    <s v="Jan_i69_V6"/>
    <s v="EAGLE Uganda"/>
    <x v="0"/>
  </r>
  <r>
    <d v="2025-01-14T00:00:00"/>
    <s v="Local Transport"/>
    <s v="Transport"/>
    <s v="Investigation"/>
    <m/>
    <m/>
    <m/>
    <n v="19000"/>
    <n v="5.0411249668347038"/>
    <n v="3769"/>
    <s v="i69"/>
    <s v="Jan_i69_V6"/>
    <s v="EAGLE Uganda"/>
    <x v="0"/>
  </r>
  <r>
    <d v="2025-01-14T00:00:00"/>
    <s v="Bank transfer charges"/>
    <s v="Bank fees"/>
    <s v="Office"/>
    <m/>
    <m/>
    <m/>
    <n v="2000"/>
    <n v="0.53064473335102147"/>
    <n v="3769"/>
    <s v="Bank UGX"/>
    <s v="Jan_BS_1"/>
    <s v="EAGLE Uganda"/>
    <x v="0"/>
  </r>
  <r>
    <d v="2025-01-14T00:00:00"/>
    <s v="Bank transfer charges"/>
    <s v="Bank fees"/>
    <s v="Office"/>
    <m/>
    <m/>
    <m/>
    <n v="2000"/>
    <n v="0.53064473335102147"/>
    <n v="3769"/>
    <s v="Bank UGX"/>
    <s v="Jan_BS_2"/>
    <s v="EAGLE Uganda"/>
    <x v="0"/>
  </r>
  <r>
    <d v="2025-01-14T00:00:00"/>
    <s v="Interbank Transfer charges"/>
    <s v="Bank fees"/>
    <s v="Office"/>
    <m/>
    <m/>
    <m/>
    <n v="75380"/>
    <n v="20"/>
    <n v="3769"/>
    <s v="Bank USD"/>
    <s v="Bank_BS_9"/>
    <s v="EAGLE Uganda"/>
    <x v="0"/>
  </r>
  <r>
    <d v="2025-01-14T00:00:00"/>
    <s v="Bank charges on transfer"/>
    <s v="Bank fees"/>
    <s v="Office"/>
    <m/>
    <m/>
    <m/>
    <n v="32827.990000000005"/>
    <n v="8.7100000000000009"/>
    <n v="3769"/>
    <s v="Bank USD"/>
    <s v="Bank_BS_10"/>
    <s v="EAGLE Uganda"/>
    <x v="0"/>
  </r>
  <r>
    <d v="2025-01-15T00:00:00"/>
    <s v="Rent transfer charges"/>
    <s v="Bank fees"/>
    <s v="Office"/>
    <m/>
    <m/>
    <m/>
    <n v="10967.79"/>
    <n v="2.91"/>
    <n v="3769"/>
    <s v="Bank USD"/>
    <s v="Bank_BS_11"/>
    <s v="EAGLE Uganda"/>
    <x v="0"/>
  </r>
  <r>
    <d v="2025-01-15T00:00:00"/>
    <s v="3 months rent payment (Jan-March)2025"/>
    <s v="Rent &amp; Utilities"/>
    <s v="Office"/>
    <m/>
    <m/>
    <m/>
    <n v="16960500"/>
    <n v="4500"/>
    <n v="3769"/>
    <s v="Bank USD"/>
    <s v="Jan_M_R6"/>
    <s v="EAGLE Uganda"/>
    <x v="0"/>
  </r>
  <r>
    <d v="2025-01-15T00:00:00"/>
    <s v="Local Transport"/>
    <s v="Transport"/>
    <s v="Legal"/>
    <m/>
    <m/>
    <m/>
    <n v="25000"/>
    <n v="6.6330591668877688"/>
    <n v="3769"/>
    <s v="Raff"/>
    <s v="Jan_R_V6"/>
    <s v="EAGLE Uganda"/>
    <x v="0"/>
  </r>
  <r>
    <d v="2025-01-15T00:00:00"/>
    <s v="Local Transport"/>
    <s v="Transport"/>
    <s v="Legal"/>
    <m/>
    <m/>
    <m/>
    <n v="8000"/>
    <n v="2.1225789334040859"/>
    <n v="3769"/>
    <s v="Raff"/>
    <s v="Jan_R_V6"/>
    <s v="EAGLE Uganda"/>
    <x v="0"/>
  </r>
  <r>
    <d v="2025-01-15T00:00:00"/>
    <s v="Local Transport"/>
    <s v="Transport"/>
    <s v="Legal"/>
    <m/>
    <m/>
    <m/>
    <n v="13000"/>
    <n v="3.4491907667816397"/>
    <n v="3769"/>
    <s v="Raff"/>
    <s v="Jan_R_V6"/>
    <s v="EAGLE Uganda"/>
    <x v="0"/>
  </r>
  <r>
    <d v="2025-01-15T00:00:00"/>
    <s v="Local Transport"/>
    <s v="Transport"/>
    <s v="Legal"/>
    <m/>
    <m/>
    <m/>
    <n v="25000"/>
    <n v="6.6330591668877688"/>
    <n v="3769"/>
    <s v="Raff"/>
    <s v="Jan_R_V6"/>
    <s v="EAGLE Uganda"/>
    <x v="0"/>
  </r>
  <r>
    <d v="2025-01-15T00:00:00"/>
    <s v="Local Transport"/>
    <s v="Transport"/>
    <s v="Media"/>
    <m/>
    <m/>
    <m/>
    <n v="15000"/>
    <n v="3.9798355001326611"/>
    <n v="3769"/>
    <s v="Babra"/>
    <s v="Jan_B_V3"/>
    <s v="EAGLE Uganda"/>
    <x v="0"/>
  </r>
  <r>
    <d v="2025-01-15T00:00:00"/>
    <s v="Local Transport"/>
    <s v="Transport"/>
    <s v="Media"/>
    <m/>
    <m/>
    <m/>
    <n v="15000"/>
    <n v="3.9798355001326611"/>
    <n v="3769"/>
    <s v="Babra"/>
    <s v="Jan_B_V3"/>
    <s v="EAGLE Uganda"/>
    <x v="0"/>
  </r>
  <r>
    <d v="2025-01-15T00:00:00"/>
    <s v="Local Transport"/>
    <s v="Transport"/>
    <s v="Investigation"/>
    <m/>
    <m/>
    <m/>
    <n v="18000"/>
    <n v="4.7758026001591931"/>
    <n v="3769"/>
    <s v="i69"/>
    <s v="Jan_i69_V7"/>
    <s v="EAGLE Uganda"/>
    <x v="0"/>
  </r>
  <r>
    <d v="2025-01-15T00:00:00"/>
    <s v="Local Transport"/>
    <s v="Transport"/>
    <s v="Investigation"/>
    <m/>
    <m/>
    <m/>
    <n v="21000"/>
    <n v="5.571769700185726"/>
    <n v="3769"/>
    <s v="i69"/>
    <s v="Jan_i69_V7"/>
    <s v="EAGLE Uganda"/>
    <x v="0"/>
  </r>
  <r>
    <d v="2025-01-15T00:00:00"/>
    <s v="Local Transport"/>
    <s v="Transport"/>
    <s v="Investigation"/>
    <m/>
    <m/>
    <m/>
    <n v="5000"/>
    <n v="1.3266118333775536"/>
    <n v="3769"/>
    <s v="i69"/>
    <s v="Jan_i69_V7"/>
    <s v="EAGLE Uganda"/>
    <x v="0"/>
  </r>
  <r>
    <d v="2025-01-15T00:00:00"/>
    <s v="Local Transport"/>
    <s v="Transport"/>
    <s v="Investigation"/>
    <m/>
    <m/>
    <m/>
    <n v="6000"/>
    <n v="1.5919342000530645"/>
    <n v="3769"/>
    <s v="i69"/>
    <s v="Jan_i69_V7"/>
    <s v="EAGLE Uganda"/>
    <x v="0"/>
  </r>
  <r>
    <d v="2025-01-15T00:00:00"/>
    <s v="Local Transport"/>
    <s v="Transport"/>
    <s v="Investigation"/>
    <m/>
    <m/>
    <m/>
    <n v="20000"/>
    <n v="5.3064473335102145"/>
    <n v="3769"/>
    <s v="i69"/>
    <s v="Jan_i69_V7"/>
    <s v="EAGLE Uganda"/>
    <x v="0"/>
  </r>
  <r>
    <d v="2025-01-15T00:00:00"/>
    <s v="Trust building"/>
    <s v="Trust building"/>
    <s v="Investigation"/>
    <m/>
    <m/>
    <m/>
    <n v="18000"/>
    <n v="4.7758026001591931"/>
    <n v="3769"/>
    <s v="i69"/>
    <s v="Jan_i69_V7"/>
    <s v="EAGLE Uganda"/>
    <x v="0"/>
  </r>
  <r>
    <d v="2025-01-15T00:00:00"/>
    <s v="Local Transport"/>
    <s v="Transport"/>
    <s v="Investigation"/>
    <m/>
    <m/>
    <m/>
    <n v="20000"/>
    <n v="5.3064473335102145"/>
    <n v="3769"/>
    <s v="i04"/>
    <s v="Jan_i04_V7"/>
    <s v="EAGLE Uganda"/>
    <x v="0"/>
  </r>
  <r>
    <d v="2025-01-15T00:00:00"/>
    <s v="Local Transport"/>
    <s v="Transport"/>
    <s v="Investigation"/>
    <m/>
    <m/>
    <m/>
    <n v="12000"/>
    <n v="3.183868400106129"/>
    <n v="3769"/>
    <s v="i04"/>
    <s v="Jan_i04_V7"/>
    <s v="EAGLE Uganda"/>
    <x v="0"/>
  </r>
  <r>
    <d v="2025-01-15T00:00:00"/>
    <s v="Local Transport"/>
    <s v="Transport"/>
    <s v="Investigation"/>
    <m/>
    <m/>
    <m/>
    <n v="6000"/>
    <n v="1.5919342000530645"/>
    <n v="3769"/>
    <s v="i04"/>
    <s v="Jan_i04_V7"/>
    <s v="EAGLE Uganda"/>
    <x v="0"/>
  </r>
  <r>
    <d v="2025-01-15T00:00:00"/>
    <s v="Local Transport"/>
    <s v="Transport"/>
    <s v="Investigation"/>
    <m/>
    <m/>
    <m/>
    <n v="9000"/>
    <n v="2.3879013000795966"/>
    <n v="3769"/>
    <s v="i04"/>
    <s v="Jan_i04_V7"/>
    <s v="EAGLE Uganda"/>
    <x v="0"/>
  </r>
  <r>
    <d v="2025-01-15T00:00:00"/>
    <s v="Local Transport"/>
    <s v="Transport"/>
    <s v="Investigation"/>
    <m/>
    <m/>
    <m/>
    <n v="20000"/>
    <n v="5.3064473335102145"/>
    <n v="3769"/>
    <s v="i04"/>
    <s v="Jan_i04_V7"/>
    <s v="EAGLE Uganda"/>
    <x v="0"/>
  </r>
  <r>
    <d v="2025-01-15T00:00:00"/>
    <s v="Trust building"/>
    <s v="Trust building"/>
    <s v="Investigation"/>
    <m/>
    <m/>
    <m/>
    <n v="19000"/>
    <n v="5.0411249668347038"/>
    <n v="3769"/>
    <s v="i04"/>
    <s v="Jan_i04_V7"/>
    <s v="EAGLE Uganda"/>
    <x v="0"/>
  </r>
  <r>
    <d v="2025-01-15T00:00:00"/>
    <s v="Local Transport"/>
    <s v="Transport"/>
    <s v="Investigation"/>
    <m/>
    <m/>
    <m/>
    <n v="23000"/>
    <n v="6.1024144335367474"/>
    <n v="3769"/>
    <s v="i93"/>
    <s v="Jan_i93_V6"/>
    <s v="EAGLE Uganda"/>
    <x v="0"/>
  </r>
  <r>
    <d v="2025-01-15T00:00:00"/>
    <s v="Local Transport"/>
    <s v="Transport"/>
    <s v="Investigation"/>
    <m/>
    <m/>
    <m/>
    <n v="8000"/>
    <n v="2.1225789334040859"/>
    <n v="3769"/>
    <s v="i93"/>
    <s v="Jan_i93_V6"/>
    <s v="EAGLE Uganda"/>
    <x v="0"/>
  </r>
  <r>
    <d v="2025-01-15T00:00:00"/>
    <s v="Local Transport"/>
    <s v="Transport"/>
    <s v="Investigation"/>
    <m/>
    <m/>
    <m/>
    <n v="15000"/>
    <n v="3.9798355001326611"/>
    <n v="3769"/>
    <s v="i93"/>
    <s v="Jan_i93_V6"/>
    <s v="EAGLE Uganda"/>
    <x v="0"/>
  </r>
  <r>
    <d v="2025-01-15T00:00:00"/>
    <s v="Local Transport"/>
    <s v="Transport"/>
    <s v="Investigation"/>
    <m/>
    <m/>
    <m/>
    <n v="15000"/>
    <n v="3.9798355001326611"/>
    <n v="3769"/>
    <s v="i93"/>
    <s v="Jan_i93_V6"/>
    <s v="EAGLE Uganda"/>
    <x v="0"/>
  </r>
  <r>
    <d v="2025-01-15T00:00:00"/>
    <s v="Local Transport"/>
    <s v="Transport"/>
    <s v="Investigation"/>
    <m/>
    <m/>
    <m/>
    <n v="25000"/>
    <n v="6.6330591668877688"/>
    <n v="3769"/>
    <s v="i93"/>
    <s v="Jan_i93_V6"/>
    <s v="EAGLE Uganda"/>
    <x v="0"/>
  </r>
  <r>
    <d v="2025-01-15T00:00:00"/>
    <s v="Trust building"/>
    <s v="Trust building"/>
    <s v="Investigation"/>
    <m/>
    <m/>
    <m/>
    <n v="20000"/>
    <n v="5.3064473335102145"/>
    <n v="3769"/>
    <s v="i93"/>
    <s v="Jan_i93_V6"/>
    <s v="EAGLE Uganda"/>
    <x v="0"/>
  </r>
  <r>
    <d v="2025-01-15T00:00:00"/>
    <s v="Airtime for Lydia"/>
    <s v="Telephone"/>
    <s v="Management"/>
    <m/>
    <m/>
    <m/>
    <n v="50000"/>
    <n v="13.266118333775538"/>
    <n v="3769"/>
    <s v="Lydia"/>
    <s v="Jan_L_R10"/>
    <s v="EAGLE Uganda"/>
    <x v="0"/>
  </r>
  <r>
    <d v="2025-01-15T00:00:00"/>
    <s v="Airtime for Mary"/>
    <s v="Telephone"/>
    <s v="Management"/>
    <m/>
    <m/>
    <m/>
    <n v="30000"/>
    <n v="7.9596710002653221"/>
    <n v="3769"/>
    <s v="Mary"/>
    <s v="Jan_L_R10"/>
    <s v="EAGLE Uganda"/>
    <x v="0"/>
  </r>
  <r>
    <d v="2025-01-15T00:00:00"/>
    <s v="Airtime to Raff"/>
    <s v="Telephone"/>
    <s v="Legal"/>
    <m/>
    <m/>
    <m/>
    <n v="20000"/>
    <n v="5.3064473335102145"/>
    <n v="3769"/>
    <s v="Raff"/>
    <s v="Jan_L_R10"/>
    <s v="EAGLE Uganda"/>
    <x v="0"/>
  </r>
  <r>
    <d v="2025-01-15T00:00:00"/>
    <s v="Airtime for i93"/>
    <s v="Telephone"/>
    <s v="Investigation"/>
    <m/>
    <m/>
    <m/>
    <n v="25000"/>
    <n v="6.6330591668877688"/>
    <n v="3769"/>
    <s v="i93"/>
    <s v="Jan_L_R10"/>
    <s v="EAGLE Uganda"/>
    <x v="0"/>
  </r>
  <r>
    <d v="2025-01-15T00:00:00"/>
    <s v="Airtime for i04"/>
    <s v="Telephone"/>
    <s v="Investigation"/>
    <m/>
    <m/>
    <m/>
    <n v="25000"/>
    <n v="6.6330591668877688"/>
    <n v="3769"/>
    <s v="i04"/>
    <s v="Jan_L_R10"/>
    <s v="EAGLE Uganda"/>
    <x v="0"/>
  </r>
  <r>
    <d v="2025-01-15T00:00:00"/>
    <s v="Airtime for i69"/>
    <s v="Telephone"/>
    <s v="Investigation"/>
    <m/>
    <m/>
    <m/>
    <n v="25000"/>
    <n v="6.6330591668877688"/>
    <n v="3769"/>
    <s v="i69"/>
    <s v="Jan_L_R10"/>
    <s v="EAGLE Uganda"/>
    <x v="0"/>
  </r>
  <r>
    <d v="2025-01-15T00:00:00"/>
    <s v="Airtime for Babra"/>
    <s v="Telephone"/>
    <s v="Media"/>
    <m/>
    <m/>
    <m/>
    <n v="20000"/>
    <n v="5.3064473335102145"/>
    <n v="3769"/>
    <s v="Babra"/>
    <s v="Jan_L_R10"/>
    <s v="EAGLE Uganda"/>
    <x v="0"/>
  </r>
  <r>
    <d v="2025-01-16T00:00:00"/>
    <s v="Local Transport"/>
    <s v="Transport"/>
    <s v="Investigation"/>
    <m/>
    <m/>
    <m/>
    <n v="25000"/>
    <n v="6.6330591668877688"/>
    <n v="3769"/>
    <s v="i93"/>
    <s v="Jan_i93_V7"/>
    <s v="EAGLE Uganda"/>
    <x v="0"/>
  </r>
  <r>
    <d v="2025-01-16T00:00:00"/>
    <s v="Local Transport"/>
    <s v="Transport"/>
    <s v="Investigation"/>
    <m/>
    <m/>
    <m/>
    <n v="10000"/>
    <n v="2.6532236667551072"/>
    <n v="3769"/>
    <s v="i93"/>
    <s v="Jan_i93_V7"/>
    <s v="EAGLE Uganda"/>
    <x v="0"/>
  </r>
  <r>
    <d v="2025-01-16T00:00:00"/>
    <s v="Local Transport"/>
    <s v="Transport"/>
    <s v="Investigation"/>
    <m/>
    <m/>
    <m/>
    <n v="8000"/>
    <n v="2.1225789334040859"/>
    <n v="3769"/>
    <s v="i93"/>
    <s v="Jan_i93_V7"/>
    <s v="EAGLE Uganda"/>
    <x v="0"/>
  </r>
  <r>
    <d v="2025-01-16T00:00:00"/>
    <s v="Local Transport"/>
    <s v="Transport"/>
    <s v="Investigation"/>
    <m/>
    <m/>
    <m/>
    <n v="12000"/>
    <n v="3.183868400106129"/>
    <n v="3769"/>
    <s v="i93"/>
    <s v="Jan_i93_V7"/>
    <s v="EAGLE Uganda"/>
    <x v="0"/>
  </r>
  <r>
    <d v="2025-01-16T00:00:00"/>
    <s v="Local Transport"/>
    <s v="Transport"/>
    <s v="Investigation"/>
    <m/>
    <m/>
    <m/>
    <n v="25000"/>
    <n v="6.6330591668877688"/>
    <n v="3769"/>
    <s v="i93"/>
    <s v="Jan_i93_V7"/>
    <s v="EAGLE Uganda"/>
    <x v="0"/>
  </r>
  <r>
    <d v="2025-01-16T00:00:00"/>
    <s v="Trust building"/>
    <s v="Trust building"/>
    <s v="Investigation"/>
    <m/>
    <m/>
    <m/>
    <n v="20000"/>
    <n v="5.3064473335102145"/>
    <n v="3769"/>
    <s v="i93"/>
    <s v="Jan_i93_V7"/>
    <s v="EAGLE Uganda"/>
    <x v="0"/>
  </r>
  <r>
    <d v="2025-01-16T00:00:00"/>
    <s v="Local Transport"/>
    <s v="Transport"/>
    <s v="Legal"/>
    <m/>
    <m/>
    <m/>
    <n v="25000"/>
    <n v="6.6330591668877688"/>
    <n v="3769"/>
    <s v="Raff"/>
    <s v="Jan_R_V7"/>
    <s v="EAGLE Uganda"/>
    <x v="0"/>
  </r>
  <r>
    <d v="2025-01-16T00:00:00"/>
    <s v="Local Transport"/>
    <s v="Transport"/>
    <s v="Legal"/>
    <m/>
    <m/>
    <m/>
    <n v="25000"/>
    <n v="6.6330591668877688"/>
    <n v="3769"/>
    <s v="Raff"/>
    <s v="Jan_R_V7"/>
    <s v="EAGLE Uganda"/>
    <x v="0"/>
  </r>
  <r>
    <d v="2025-01-16T00:00:00"/>
    <s v="Local Transport"/>
    <s v="Transport"/>
    <s v="Media"/>
    <m/>
    <m/>
    <m/>
    <n v="15000"/>
    <n v="3.9798355001326611"/>
    <n v="3769"/>
    <s v="Babra"/>
    <s v="Jan_B_V4"/>
    <s v="EAGLE Uganda"/>
    <x v="0"/>
  </r>
  <r>
    <d v="2025-01-16T00:00:00"/>
    <s v="Local Transport"/>
    <s v="Transport"/>
    <s v="Media"/>
    <m/>
    <m/>
    <m/>
    <n v="15000"/>
    <n v="3.9798355001326611"/>
    <n v="3769"/>
    <s v="Babra"/>
    <s v="Jan_B_V4"/>
    <s v="EAGLE Uganda"/>
    <x v="0"/>
  </r>
  <r>
    <d v="2025-01-16T00:00:00"/>
    <s v="Local Transport"/>
    <s v="Transport"/>
    <s v="Investigation"/>
    <m/>
    <m/>
    <m/>
    <n v="20000"/>
    <n v="5.3064473335102145"/>
    <n v="3769"/>
    <s v="i04"/>
    <s v="Jan_i04_V8"/>
    <s v="EAGLE Uganda"/>
    <x v="0"/>
  </r>
  <r>
    <d v="2025-01-16T00:00:00"/>
    <s v="Local Transport"/>
    <s v="Transport"/>
    <s v="Investigation"/>
    <m/>
    <m/>
    <m/>
    <n v="15000"/>
    <n v="3.9798355001326611"/>
    <n v="3769"/>
    <s v="i04"/>
    <s v="Jan_i04_V8"/>
    <s v="EAGLE Uganda"/>
    <x v="0"/>
  </r>
  <r>
    <d v="2025-01-16T00:00:00"/>
    <s v="Local Transport"/>
    <s v="Transport"/>
    <s v="Investigation"/>
    <m/>
    <m/>
    <m/>
    <n v="6000"/>
    <n v="1.5919342000530645"/>
    <n v="3769"/>
    <s v="i04"/>
    <s v="Jan_i04_V8"/>
    <s v="EAGLE Uganda"/>
    <x v="0"/>
  </r>
  <r>
    <d v="2025-01-16T00:00:00"/>
    <s v="Local Transport"/>
    <s v="Transport"/>
    <s v="Investigation"/>
    <m/>
    <m/>
    <m/>
    <n v="6000"/>
    <n v="1.5919342000530645"/>
    <n v="3769"/>
    <s v="i04"/>
    <s v="Jan_i04_V8"/>
    <s v="EAGLE Uganda"/>
    <x v="0"/>
  </r>
  <r>
    <d v="2025-01-16T00:00:00"/>
    <s v="Local Transport"/>
    <s v="Transport"/>
    <s v="Investigation"/>
    <m/>
    <m/>
    <m/>
    <n v="15000"/>
    <n v="3.9798355001326611"/>
    <n v="3769"/>
    <s v="i04"/>
    <s v="Jan_i04_V8"/>
    <s v="EAGLE Uganda"/>
    <x v="0"/>
  </r>
  <r>
    <d v="2025-01-16T00:00:00"/>
    <s v="Trust building"/>
    <s v="Trust building"/>
    <s v="Investigation"/>
    <m/>
    <m/>
    <m/>
    <n v="20000"/>
    <n v="5.3064473335102145"/>
    <n v="3769"/>
    <s v="i04"/>
    <s v="Jan_i04_V8"/>
    <s v="EAGLE Uganda"/>
    <x v="0"/>
  </r>
  <r>
    <d v="2025-01-16T00:00:00"/>
    <s v="Local Transport"/>
    <s v="Transport"/>
    <s v="Investigation"/>
    <m/>
    <m/>
    <m/>
    <n v="18000"/>
    <n v="4.7758026001591931"/>
    <n v="3769"/>
    <s v="i69"/>
    <s v="Jan_i69_V8"/>
    <s v="EAGLE Uganda"/>
    <x v="0"/>
  </r>
  <r>
    <d v="2025-01-16T00:00:00"/>
    <s v="Local Transport"/>
    <s v="Transport"/>
    <s v="Investigation"/>
    <m/>
    <m/>
    <m/>
    <n v="14000"/>
    <n v="3.7145131334571504"/>
    <n v="3769"/>
    <s v="i69"/>
    <s v="Jan_i69_V8"/>
    <s v="EAGLE Uganda"/>
    <x v="0"/>
  </r>
  <r>
    <d v="2025-01-16T00:00:00"/>
    <s v="Local Transport"/>
    <s v="Transport"/>
    <s v="Investigation"/>
    <m/>
    <m/>
    <m/>
    <n v="8000"/>
    <n v="2.1225789334040859"/>
    <n v="3769"/>
    <s v="i69"/>
    <s v="Jan_i69_V8"/>
    <s v="EAGLE Uganda"/>
    <x v="0"/>
  </r>
  <r>
    <d v="2025-01-16T00:00:00"/>
    <s v="Local Transport"/>
    <s v="Transport"/>
    <s v="Investigation"/>
    <m/>
    <m/>
    <m/>
    <n v="4000"/>
    <n v="1.0612894667020429"/>
    <n v="3769"/>
    <s v="i69"/>
    <s v="Jan_i69_V8"/>
    <s v="EAGLE Uganda"/>
    <x v="0"/>
  </r>
  <r>
    <d v="2025-01-16T00:00:00"/>
    <s v="Local Transport"/>
    <s v="Transport"/>
    <s v="Investigation"/>
    <m/>
    <m/>
    <m/>
    <n v="20000"/>
    <n v="5.3064473335102145"/>
    <n v="3769"/>
    <s v="i69"/>
    <s v="Jan_i69_V8"/>
    <s v="EAGLE Uganda"/>
    <x v="0"/>
  </r>
  <r>
    <d v="2025-01-16T00:00:00"/>
    <s v="Trust building"/>
    <s v="Trust building"/>
    <s v="Investigation"/>
    <m/>
    <m/>
    <m/>
    <n v="19000"/>
    <n v="5.0411249668347038"/>
    <n v="3769"/>
    <s v="i69"/>
    <s v="Jan_i69_V8"/>
    <s v="EAGLE Uganda"/>
    <x v="0"/>
  </r>
  <r>
    <d v="2025-01-16T00:00:00"/>
    <s v="Hire of  car( Bugolobi-Mukono and back)"/>
    <s v="Transport"/>
    <s v="Management"/>
    <m/>
    <m/>
    <m/>
    <n v="200000"/>
    <n v="53.06447333510215"/>
    <n v="3769"/>
    <s v="Lydia"/>
    <s v="Jan_L_R11"/>
    <s v="EAGLE Uganda"/>
    <x v="0"/>
  </r>
  <r>
    <d v="2024-01-17T00:00:00"/>
    <s v="Transfer from the USD Account"/>
    <m/>
    <m/>
    <m/>
    <m/>
    <n v="56622240"/>
    <m/>
    <m/>
    <m/>
    <m/>
    <m/>
    <m/>
    <x v="1"/>
  </r>
  <r>
    <d v="2025-01-17T00:00:00"/>
    <s v="Bank Charge chq;416"/>
    <s v="Bank fees"/>
    <s v="Office"/>
    <m/>
    <m/>
    <m/>
    <n v="30000"/>
    <n v="7.9596710002653221"/>
    <n v="3769"/>
    <s v="Bank Opp"/>
    <s v="Jan_L_R3"/>
    <s v="EAGLE Uganda"/>
    <x v="0"/>
  </r>
  <r>
    <d v="2025-01-17T00:00:00"/>
    <s v="Local Transport"/>
    <s v="Transport"/>
    <s v="Legal"/>
    <m/>
    <m/>
    <m/>
    <n v="28000"/>
    <n v="7.4290262669143008"/>
    <n v="3769"/>
    <s v="Raff"/>
    <s v="Jan_R_V8"/>
    <s v="EAGLE Uganda"/>
    <x v="0"/>
  </r>
  <r>
    <d v="2025-01-17T00:00:00"/>
    <s v="Local Transport"/>
    <s v="Transport"/>
    <s v="Legal"/>
    <m/>
    <m/>
    <m/>
    <n v="28000"/>
    <n v="7.4290262669143008"/>
    <n v="3769"/>
    <s v="Raff"/>
    <s v="Jan_R_V8"/>
    <s v="EAGLE Uganda"/>
    <x v="0"/>
  </r>
  <r>
    <d v="2025-01-17T00:00:00"/>
    <s v="Local Transport"/>
    <s v="Transport"/>
    <s v="Investigation"/>
    <m/>
    <m/>
    <m/>
    <n v="25000"/>
    <n v="6.6330591668877688"/>
    <n v="3769"/>
    <s v="i93"/>
    <s v="Jan_i93_V8"/>
    <s v="EAGLE Uganda"/>
    <x v="0"/>
  </r>
  <r>
    <d v="2025-01-17T00:00:00"/>
    <s v="Local Transport"/>
    <s v="Transport"/>
    <s v="Investigation"/>
    <m/>
    <m/>
    <m/>
    <n v="25000"/>
    <n v="6.6330591668877688"/>
    <n v="3769"/>
    <s v="i93"/>
    <s v="Jan_i93_V8"/>
    <s v="EAGLE Uganda"/>
    <x v="0"/>
  </r>
  <r>
    <d v="2025-01-17T00:00:00"/>
    <s v="Local Transport"/>
    <s v="Transport"/>
    <s v="Investigation"/>
    <m/>
    <m/>
    <m/>
    <n v="18000"/>
    <n v="4.7758026001591931"/>
    <n v="3769"/>
    <s v="i93"/>
    <s v="Jan_i93_V8"/>
    <s v="EAGLE Uganda"/>
    <x v="0"/>
  </r>
  <r>
    <d v="2025-01-17T00:00:00"/>
    <s v="Local Transport"/>
    <s v="Transport"/>
    <s v="Investigation"/>
    <m/>
    <m/>
    <m/>
    <n v="5000"/>
    <n v="1.3266118333775536"/>
    <n v="3769"/>
    <s v="i93"/>
    <s v="Jan_i93_V8"/>
    <s v="EAGLE Uganda"/>
    <x v="0"/>
  </r>
  <r>
    <d v="2025-01-17T00:00:00"/>
    <s v="Local Transport"/>
    <s v="Transport"/>
    <s v="Investigation"/>
    <m/>
    <m/>
    <m/>
    <n v="13000"/>
    <n v="3.4491907667816397"/>
    <n v="3769"/>
    <s v="i93"/>
    <s v="Jan_i93_V8"/>
    <s v="EAGLE Uganda"/>
    <x v="0"/>
  </r>
  <r>
    <d v="2025-01-17T00:00:00"/>
    <s v="Trust building"/>
    <s v="Trust building"/>
    <s v="Investigation"/>
    <m/>
    <m/>
    <m/>
    <n v="20000"/>
    <n v="5.3064473335102145"/>
    <n v="3769"/>
    <s v="i93"/>
    <s v="Jan_i93_V8"/>
    <s v="EAGLE Uganda"/>
    <x v="0"/>
  </r>
  <r>
    <d v="2025-01-17T00:00:00"/>
    <s v="Local Transport"/>
    <s v="Transport"/>
    <s v="Media"/>
    <m/>
    <m/>
    <m/>
    <n v="15000"/>
    <n v="3.9798355001326611"/>
    <n v="3769"/>
    <s v="Babra"/>
    <s v="Jan_B_V5"/>
    <s v="EAGLE Uganda"/>
    <x v="0"/>
  </r>
  <r>
    <d v="2025-01-17T00:00:00"/>
    <s v="Local Transport"/>
    <s v="Transport"/>
    <s v="Media"/>
    <m/>
    <m/>
    <m/>
    <n v="17000"/>
    <n v="4.5104802334836824"/>
    <n v="3769"/>
    <s v="Babra"/>
    <s v="Jan_B_V5"/>
    <s v="EAGLE Uganda"/>
    <x v="0"/>
  </r>
  <r>
    <d v="2025-01-17T00:00:00"/>
    <s v="Local Transport"/>
    <s v="Transport"/>
    <s v="Investigation"/>
    <m/>
    <m/>
    <m/>
    <n v="18000"/>
    <n v="4.7758026001591931"/>
    <n v="3769"/>
    <s v="i69"/>
    <s v="Jan_i69_V9"/>
    <s v="EAGLE Uganda"/>
    <x v="0"/>
  </r>
  <r>
    <d v="2025-01-17T00:00:00"/>
    <s v="Local Transport"/>
    <s v="Transport"/>
    <s v="Investigation"/>
    <m/>
    <m/>
    <m/>
    <n v="19000"/>
    <n v="5.0411249668347038"/>
    <n v="3769"/>
    <s v="i69"/>
    <s v="Jan_i69_V9"/>
    <s v="EAGLE Uganda"/>
    <x v="0"/>
  </r>
  <r>
    <d v="2025-01-17T00:00:00"/>
    <s v="Local Transport"/>
    <s v="Transport"/>
    <s v="Investigation"/>
    <m/>
    <m/>
    <m/>
    <n v="8000"/>
    <n v="2.1225789334040859"/>
    <n v="3769"/>
    <s v="i69"/>
    <s v="Jan_i69_V9"/>
    <s v="EAGLE Uganda"/>
    <x v="0"/>
  </r>
  <r>
    <d v="2025-01-17T00:00:00"/>
    <s v="Local Transport"/>
    <s v="Transport"/>
    <s v="Investigation"/>
    <m/>
    <m/>
    <m/>
    <n v="5000"/>
    <n v="1.3266118333775536"/>
    <n v="3769"/>
    <s v="i69"/>
    <s v="Jan_i69_V9"/>
    <s v="EAGLE Uganda"/>
    <x v="0"/>
  </r>
  <r>
    <d v="2025-01-17T00:00:00"/>
    <s v="Local Transport"/>
    <s v="Transport"/>
    <s v="Investigation"/>
    <m/>
    <m/>
    <m/>
    <n v="17000"/>
    <n v="4.5104802334836824"/>
    <n v="3769"/>
    <s v="i69"/>
    <s v="Jan_i69_V9"/>
    <s v="EAGLE Uganda"/>
    <x v="0"/>
  </r>
  <r>
    <d v="2025-01-17T00:00:00"/>
    <s v="Trust building"/>
    <s v="Trust building"/>
    <s v="Investigation"/>
    <m/>
    <m/>
    <m/>
    <n v="19000"/>
    <n v="5.0411249668347038"/>
    <n v="3769"/>
    <s v="i69"/>
    <s v="Jan_i69_V9"/>
    <s v="EAGLE Uganda"/>
    <x v="0"/>
  </r>
  <r>
    <d v="2025-01-17T00:00:00"/>
    <s v="Local Transport"/>
    <s v="Transport"/>
    <s v="Investigation"/>
    <m/>
    <m/>
    <m/>
    <n v="20000"/>
    <n v="5.3064473335102145"/>
    <n v="3769"/>
    <s v="i04"/>
    <s v="Jan_i04_V9"/>
    <s v="EAGLE Uganda"/>
    <x v="0"/>
  </r>
  <r>
    <d v="2025-01-17T00:00:00"/>
    <s v="Local Transport"/>
    <s v="Transport"/>
    <s v="Investigation"/>
    <m/>
    <m/>
    <m/>
    <n v="20000"/>
    <n v="5.3064473335102145"/>
    <n v="3769"/>
    <s v="i04"/>
    <s v="Jan_i04_V9"/>
    <s v="EAGLE Uganda"/>
    <x v="0"/>
  </r>
  <r>
    <d v="2025-01-17T00:00:00"/>
    <s v="Local Transport"/>
    <s v="Transport"/>
    <s v="Investigation"/>
    <m/>
    <m/>
    <m/>
    <n v="14000"/>
    <n v="3.7145131334571504"/>
    <n v="3769"/>
    <s v="i04"/>
    <s v="Jan_i04_V9"/>
    <s v="EAGLE Uganda"/>
    <x v="0"/>
  </r>
  <r>
    <d v="2025-01-17T00:00:00"/>
    <s v="Local Transport"/>
    <s v="Transport"/>
    <s v="Investigation"/>
    <m/>
    <m/>
    <m/>
    <n v="5000"/>
    <n v="1.3266118333775536"/>
    <n v="3769"/>
    <s v="i04"/>
    <s v="Jan_i04_V9"/>
    <s v="EAGLE Uganda"/>
    <x v="0"/>
  </r>
  <r>
    <d v="2025-01-17T00:00:00"/>
    <s v="Local Transport"/>
    <s v="Transport"/>
    <s v="Investigation"/>
    <m/>
    <m/>
    <m/>
    <n v="15000"/>
    <n v="3.9798355001326611"/>
    <n v="3769"/>
    <s v="i04"/>
    <s v="Jan_i04_V9"/>
    <s v="EAGLE Uganda"/>
    <x v="0"/>
  </r>
  <r>
    <d v="2025-01-17T00:00:00"/>
    <s v="Trust building"/>
    <s v="Trust building"/>
    <s v="Investigation"/>
    <m/>
    <m/>
    <m/>
    <n v="20000"/>
    <n v="5.3064473335102145"/>
    <n v="3769"/>
    <s v="i04"/>
    <s v="Jan_i04_V9"/>
    <s v="EAGLE Uganda"/>
    <x v="0"/>
  </r>
  <r>
    <d v="2025-01-17T00:00:00"/>
    <s v="Hire of Interview venue(lydia)"/>
    <s v="Travel subsistance"/>
    <s v="Management"/>
    <m/>
    <m/>
    <m/>
    <n v="50000"/>
    <n v="13.266118333775538"/>
    <n v="3769"/>
    <s v="Lydia"/>
    <s v="Jan_L_R13"/>
    <s v="EAGLE Uganda"/>
    <x v="0"/>
  </r>
  <r>
    <d v="2025-01-17T00:00:00"/>
    <s v="Local Transport"/>
    <s v="Transport"/>
    <s v="Management"/>
    <m/>
    <m/>
    <m/>
    <n v="1000"/>
    <n v="0.26532236667551073"/>
    <n v="3769"/>
    <s v="Lydia"/>
    <s v="Jan_L_V11"/>
    <s v="EAGLE Uganda"/>
    <x v="0"/>
  </r>
  <r>
    <d v="2025-01-17T00:00:00"/>
    <s v="Local Transport"/>
    <s v="Transport"/>
    <s v="Management"/>
    <m/>
    <m/>
    <m/>
    <n v="2000"/>
    <n v="0.53064473335102147"/>
    <n v="3769"/>
    <s v="Lydia"/>
    <s v="Jan_L_V11"/>
    <s v="EAGLE Uganda"/>
    <x v="0"/>
  </r>
  <r>
    <d v="2025-01-17T00:00:00"/>
    <s v="Minute maid(refreshment)"/>
    <s v="Travel subsistance"/>
    <s v="Management"/>
    <m/>
    <m/>
    <m/>
    <n v="10000"/>
    <n v="2.6532236667551072"/>
    <n v="3769"/>
    <s v="Lydia"/>
    <s v="Jan_L_V11"/>
    <s v="EAGLE Uganda"/>
    <x v="0"/>
  </r>
  <r>
    <d v="2025-01-17T00:00:00"/>
    <s v="Lunch"/>
    <s v="Travel subsistance"/>
    <s v="Management"/>
    <m/>
    <m/>
    <m/>
    <n v="5000"/>
    <n v="1.3266118333775536"/>
    <n v="3769"/>
    <s v="Lydia"/>
    <s v="Jan_L_V11"/>
    <s v="EAGLE Uganda"/>
    <x v="0"/>
  </r>
  <r>
    <d v="2025-01-17T00:00:00"/>
    <s v="Bananas"/>
    <s v="Travel subsistance"/>
    <s v="Management"/>
    <m/>
    <m/>
    <m/>
    <n v="1000"/>
    <n v="0.26532236667551073"/>
    <n v="3769"/>
    <s v="Lydia"/>
    <s v="Jan_L_V11"/>
    <s v="EAGLE Uganda"/>
    <x v="0"/>
  </r>
  <r>
    <d v="2025-01-17T00:00:00"/>
    <s v="2 bottles of water"/>
    <s v="Travel subsistance"/>
    <s v="Management"/>
    <m/>
    <m/>
    <m/>
    <n v="2000"/>
    <n v="0.53064473335102147"/>
    <n v="3769"/>
    <s v="Lydia"/>
    <s v="Jan_L_V11"/>
    <s v="EAGLE Uganda"/>
    <x v="0"/>
  </r>
  <r>
    <d v="2025-01-20T00:00:00"/>
    <s v="Minute maid"/>
    <s v="Travel subsistance"/>
    <s v="Management"/>
    <m/>
    <m/>
    <m/>
    <n v="10000"/>
    <n v="2.6532236667551072"/>
    <n v="3769"/>
    <s v="Lydia"/>
    <s v="Jan_L_V11"/>
    <s v="EAGLE Uganda"/>
    <x v="0"/>
  </r>
  <r>
    <d v="2025-01-20T00:00:00"/>
    <s v="Lunch"/>
    <s v="Travel subsistance"/>
    <s v="Management"/>
    <m/>
    <m/>
    <m/>
    <n v="5000"/>
    <n v="1.3266118333775536"/>
    <n v="3769"/>
    <s v="Lydia"/>
    <s v="Jan_L_V11"/>
    <s v="EAGLE Uganda"/>
    <x v="0"/>
  </r>
  <r>
    <d v="2025-01-20T00:00:00"/>
    <s v="Local Transport"/>
    <s v="Transport"/>
    <s v="Management"/>
    <m/>
    <m/>
    <m/>
    <n v="2000"/>
    <n v="0.53064473335102147"/>
    <n v="3769"/>
    <s v="Lydia"/>
    <s v="Jan_L_V11"/>
    <s v="EAGLE Uganda"/>
    <x v="0"/>
  </r>
  <r>
    <d v="2025-01-20T00:00:00"/>
    <s v="Local Transport"/>
    <s v="Transport"/>
    <s v="Management"/>
    <m/>
    <m/>
    <m/>
    <n v="2000"/>
    <n v="0.53064473335102147"/>
    <n v="3769"/>
    <s v="Lydia"/>
    <s v="Jan_L_V11"/>
    <s v="EAGLE Uganda"/>
    <x v="0"/>
  </r>
  <r>
    <d v="2025-01-20T00:00:00"/>
    <s v="Local Transport"/>
    <s v="Transport"/>
    <s v="Investigation"/>
    <m/>
    <m/>
    <m/>
    <n v="25000"/>
    <n v="6.6330591668877688"/>
    <n v="3769"/>
    <s v="i93"/>
    <s v="Jan_i93_V9"/>
    <s v="EAGLE Uganda"/>
    <x v="0"/>
  </r>
  <r>
    <d v="2025-01-20T00:00:00"/>
    <s v="Local Transport"/>
    <s v="Transport"/>
    <s v="Investigation"/>
    <m/>
    <m/>
    <m/>
    <n v="10000"/>
    <n v="2.6532236667551072"/>
    <n v="3769"/>
    <s v="i93"/>
    <s v="Jan_i93_V9"/>
    <s v="EAGLE Uganda"/>
    <x v="0"/>
  </r>
  <r>
    <d v="2025-01-20T00:00:00"/>
    <s v="Local Transport"/>
    <s v="Transport"/>
    <s v="Investigation"/>
    <m/>
    <m/>
    <m/>
    <n v="8000"/>
    <n v="2.1225789334040859"/>
    <n v="3769"/>
    <s v="i93"/>
    <s v="Jan_i93_V9"/>
    <s v="EAGLE Uganda"/>
    <x v="0"/>
  </r>
  <r>
    <d v="2025-01-20T00:00:00"/>
    <s v="Local Transport"/>
    <s v="Transport"/>
    <s v="Investigation"/>
    <m/>
    <m/>
    <m/>
    <n v="10000"/>
    <n v="2.6532236667551072"/>
    <n v="3769"/>
    <s v="i93"/>
    <s v="Jan_i93_V9"/>
    <s v="EAGLE Uganda"/>
    <x v="0"/>
  </r>
  <r>
    <d v="2025-01-20T00:00:00"/>
    <s v="Local Transport"/>
    <s v="Transport"/>
    <s v="Investigation"/>
    <m/>
    <m/>
    <m/>
    <n v="25000"/>
    <n v="6.6330591668877688"/>
    <n v="3769"/>
    <s v="i93"/>
    <s v="Jan_i93_V9"/>
    <s v="EAGLE Uganda"/>
    <x v="0"/>
  </r>
  <r>
    <d v="2025-01-20T00:00:00"/>
    <s v="Trust building"/>
    <s v="Trust building"/>
    <s v="Investigation"/>
    <m/>
    <m/>
    <m/>
    <n v="20000"/>
    <n v="5.3064473335102145"/>
    <n v="3769"/>
    <s v="i93"/>
    <s v="Jan_i93_V9"/>
    <s v="EAGLE Uganda"/>
    <x v="0"/>
  </r>
  <r>
    <d v="2025-01-20T00:00:00"/>
    <s v="Hire of Interview venue(lydia)"/>
    <s v="Travel subsistance"/>
    <s v="Management"/>
    <m/>
    <m/>
    <m/>
    <n v="50000"/>
    <n v="13.266118333775538"/>
    <n v="3769"/>
    <s v="Lydia"/>
    <s v="Jan_L_R16"/>
    <s v="EAGLE Uganda"/>
    <x v="0"/>
  </r>
  <r>
    <d v="2025-01-20T00:00:00"/>
    <s v="Local Transport"/>
    <s v="Transport"/>
    <s v="Media"/>
    <m/>
    <m/>
    <m/>
    <n v="15000"/>
    <n v="3.9798355001326611"/>
    <n v="3769"/>
    <s v="Babra"/>
    <s v="Jan_B_V6"/>
    <s v="EAGLE Uganda"/>
    <x v="0"/>
  </r>
  <r>
    <d v="2025-01-20T00:00:00"/>
    <s v="Local Transport"/>
    <s v="Transport"/>
    <s v="Media"/>
    <m/>
    <m/>
    <m/>
    <n v="17000"/>
    <n v="4.5104802334836824"/>
    <n v="3769"/>
    <s v="Babra"/>
    <s v="Jan_B_V6"/>
    <s v="EAGLE Uganda"/>
    <x v="0"/>
  </r>
  <r>
    <d v="2025-01-20T00:00:00"/>
    <s v="Local Transport"/>
    <s v="Transport"/>
    <s v="Legal"/>
    <m/>
    <m/>
    <m/>
    <n v="18000"/>
    <n v="4.7758026001591931"/>
    <n v="3769"/>
    <s v="Raff"/>
    <s v="Jan_R_V9"/>
    <s v="EAGLE Uganda"/>
    <x v="0"/>
  </r>
  <r>
    <d v="2025-01-20T00:00:00"/>
    <s v="Local Transport"/>
    <s v="Transport"/>
    <s v="Legal"/>
    <m/>
    <m/>
    <m/>
    <n v="18000"/>
    <n v="4.7758026001591931"/>
    <n v="3769"/>
    <s v="Raff"/>
    <s v="Jan_R_V9"/>
    <s v="EAGLE Uganda"/>
    <x v="0"/>
  </r>
  <r>
    <d v="2025-01-20T00:00:00"/>
    <s v="Sending Audit report (Courier services)"/>
    <s v="Transport"/>
    <s v="Management"/>
    <m/>
    <m/>
    <m/>
    <n v="15000"/>
    <n v="3.9798355001326611"/>
    <n v="3769"/>
    <s v="Lydia"/>
    <s v="Jan_L_R20"/>
    <s v="EAGLE Uganda"/>
    <x v="0"/>
  </r>
  <r>
    <d v="2025-01-20T00:00:00"/>
    <s v="Local Transport"/>
    <s v="Transport"/>
    <s v="Legal"/>
    <m/>
    <m/>
    <m/>
    <n v="25000"/>
    <n v="6.6330591668877688"/>
    <n v="3769"/>
    <s v="Raff"/>
    <s v="Jan_R_V9"/>
    <s v="EAGLE Uganda"/>
    <x v="0"/>
  </r>
  <r>
    <d v="2025-01-20T00:00:00"/>
    <s v="Local Transport"/>
    <s v="Transport"/>
    <s v="Management"/>
    <m/>
    <m/>
    <m/>
    <n v="1000"/>
    <n v="0.26532236667551073"/>
    <n v="3769"/>
    <s v="Lydia"/>
    <s v="Jan_L_V16"/>
    <s v="EAGLE Uganda"/>
    <x v="0"/>
  </r>
  <r>
    <d v="2025-01-20T00:00:00"/>
    <s v="Local Transport"/>
    <s v="Transport"/>
    <s v="Management"/>
    <m/>
    <m/>
    <m/>
    <n v="2000"/>
    <n v="0.53064473335102147"/>
    <n v="3769"/>
    <s v="Lydia"/>
    <s v="Jan_L_V16"/>
    <s v="EAGLE Uganda"/>
    <x v="0"/>
  </r>
  <r>
    <d v="2025-01-20T00:00:00"/>
    <s v="Local Transport"/>
    <s v="Transport"/>
    <s v="Management"/>
    <m/>
    <m/>
    <m/>
    <n v="7000"/>
    <n v="1.8572565667285752"/>
    <n v="3769"/>
    <s v="Lydia"/>
    <s v="Jan_L_V16"/>
    <s v="EAGLE Uganda"/>
    <x v="0"/>
  </r>
  <r>
    <d v="2025-01-20T00:00:00"/>
    <s v="Local Transport"/>
    <s v="Transport"/>
    <s v="Management"/>
    <m/>
    <m/>
    <m/>
    <n v="5000"/>
    <n v="1.3266118333775536"/>
    <n v="3769"/>
    <s v="Lydia"/>
    <s v="Jan_L_V16"/>
    <s v="EAGLE Uganda"/>
    <x v="0"/>
  </r>
  <r>
    <d v="2025-01-20T00:00:00"/>
    <s v="Local Transport"/>
    <s v="Transport"/>
    <s v="Management"/>
    <m/>
    <m/>
    <m/>
    <n v="5000"/>
    <n v="1.3266118333775536"/>
    <n v="3769"/>
    <s v="Lydia"/>
    <s v="Jan_L_V16"/>
    <s v="EAGLE Uganda"/>
    <x v="0"/>
  </r>
  <r>
    <d v="2025-01-20T00:00:00"/>
    <s v="Local Transport"/>
    <s v="Transport"/>
    <s v="Management"/>
    <m/>
    <m/>
    <m/>
    <n v="14000"/>
    <n v="3.7145131334571504"/>
    <n v="3769"/>
    <s v="Lydia"/>
    <s v="Jan_L_V16"/>
    <s v="EAGLE Uganda"/>
    <x v="0"/>
  </r>
  <r>
    <d v="2025-01-20T00:00:00"/>
    <s v="Local Transport"/>
    <s v="Transport"/>
    <s v="Management"/>
    <m/>
    <m/>
    <m/>
    <n v="2000"/>
    <n v="0.53064473335102147"/>
    <n v="3769"/>
    <s v="Lydia"/>
    <s v="Jan_L_V16"/>
    <s v="EAGLE Uganda"/>
    <x v="0"/>
  </r>
  <r>
    <d v="2025-01-20T00:00:00"/>
    <s v="Local Transport"/>
    <s v="Transport"/>
    <s v="Management"/>
    <m/>
    <m/>
    <m/>
    <n v="2000"/>
    <n v="0.53064473335102147"/>
    <n v="3769"/>
    <s v="Lydia"/>
    <s v="Jan_L_V16"/>
    <s v="EAGLE Uganda"/>
    <x v="0"/>
  </r>
  <r>
    <d v="2025-01-20T00:00:00"/>
    <s v="Local Transport"/>
    <s v="Transport"/>
    <s v="Investigation"/>
    <m/>
    <m/>
    <m/>
    <n v="19000"/>
    <n v="5.0411249668347038"/>
    <n v="3769"/>
    <s v="i04"/>
    <s v="Jan_i04_V10"/>
    <s v="EAGLE Uganda"/>
    <x v="0"/>
  </r>
  <r>
    <d v="2025-01-20T00:00:00"/>
    <s v="Local Transport"/>
    <s v="Transport"/>
    <s v="Investigation"/>
    <m/>
    <m/>
    <m/>
    <n v="20000"/>
    <n v="5.3064473335102145"/>
    <n v="3769"/>
    <s v="i04"/>
    <s v="Jan_i04_V10"/>
    <s v="EAGLE Uganda"/>
    <x v="0"/>
  </r>
  <r>
    <d v="2025-01-20T00:00:00"/>
    <s v="Local Transport"/>
    <s v="Transport"/>
    <s v="Investigation"/>
    <m/>
    <m/>
    <m/>
    <n v="10000"/>
    <n v="2.6532236667551072"/>
    <n v="3769"/>
    <s v="i04"/>
    <s v="Jan_i04_V10"/>
    <s v="EAGLE Uganda"/>
    <x v="0"/>
  </r>
  <r>
    <d v="2025-01-20T00:00:00"/>
    <s v="Local Transport"/>
    <s v="Transport"/>
    <s v="Investigation"/>
    <m/>
    <m/>
    <m/>
    <n v="5000"/>
    <n v="1.3266118333775536"/>
    <n v="3769"/>
    <s v="i04"/>
    <s v="Jan_i04_V10"/>
    <s v="EAGLE Uganda"/>
    <x v="0"/>
  </r>
  <r>
    <d v="2025-01-20T00:00:00"/>
    <s v="Local Transport"/>
    <s v="Transport"/>
    <s v="Investigation"/>
    <m/>
    <m/>
    <m/>
    <n v="16000"/>
    <n v="4.2451578668081718"/>
    <n v="3769"/>
    <s v="i04"/>
    <s v="Jan_i04_V10"/>
    <s v="EAGLE Uganda"/>
    <x v="0"/>
  </r>
  <r>
    <d v="2025-01-20T00:00:00"/>
    <s v="Trust building"/>
    <s v="Trust building"/>
    <s v="Investigation"/>
    <m/>
    <m/>
    <m/>
    <n v="19000"/>
    <n v="5.0411249668347038"/>
    <n v="3769"/>
    <s v="i04"/>
    <s v="Jan_i04_V10"/>
    <s v="EAGLE Uganda"/>
    <x v="0"/>
  </r>
  <r>
    <d v="2025-01-20T00:00:00"/>
    <s v="Local Transport"/>
    <s v="Transport"/>
    <s v="Investigation"/>
    <m/>
    <m/>
    <m/>
    <n v="18000"/>
    <n v="4.7758026001591931"/>
    <n v="3769"/>
    <s v="i69"/>
    <s v="Jan_i69_V10"/>
    <s v="EAGLE Uganda"/>
    <x v="0"/>
  </r>
  <r>
    <d v="2025-01-20T00:00:00"/>
    <s v="Local Transport"/>
    <s v="Transport"/>
    <s v="Investigation"/>
    <m/>
    <m/>
    <m/>
    <n v="15000"/>
    <n v="3.9798355001326611"/>
    <n v="3769"/>
    <s v="i69"/>
    <s v="Jan_i69_V10"/>
    <s v="EAGLE Uganda"/>
    <x v="0"/>
  </r>
  <r>
    <d v="2025-01-20T00:00:00"/>
    <s v="Local Transport"/>
    <s v="Transport"/>
    <s v="Investigation"/>
    <m/>
    <m/>
    <m/>
    <n v="23000"/>
    <n v="6.1024144335367474"/>
    <n v="3769"/>
    <s v="i69"/>
    <s v="Jan_i69_V10"/>
    <s v="EAGLE Uganda"/>
    <x v="0"/>
  </r>
  <r>
    <d v="2025-01-20T00:00:00"/>
    <s v="Local Transport"/>
    <s v="Transport"/>
    <s v="Investigation"/>
    <m/>
    <m/>
    <m/>
    <n v="7000"/>
    <n v="1.8572565667285752"/>
    <n v="3769"/>
    <s v="i69"/>
    <s v="Jan_i69_V10"/>
    <s v="EAGLE Uganda"/>
    <x v="0"/>
  </r>
  <r>
    <d v="2025-01-20T00:00:00"/>
    <s v="Local Transport"/>
    <s v="Transport"/>
    <s v="Investigation"/>
    <m/>
    <m/>
    <m/>
    <n v="7000"/>
    <n v="1.8572565667285752"/>
    <n v="3769"/>
    <s v="i69"/>
    <s v="Jan_i69_V10"/>
    <s v="EAGLE Uganda"/>
    <x v="0"/>
  </r>
  <r>
    <d v="2025-01-20T00:00:00"/>
    <s v="Local Transport"/>
    <s v="Transport"/>
    <s v="Investigation"/>
    <m/>
    <m/>
    <m/>
    <n v="15000"/>
    <n v="3.9798355001326611"/>
    <n v="3769"/>
    <s v="i69"/>
    <s v="Jan_i69_V10"/>
    <s v="EAGLE Uganda"/>
    <x v="0"/>
  </r>
  <r>
    <d v="2025-01-20T00:00:00"/>
    <s v="Local Transport"/>
    <s v="Transport"/>
    <s v="Investigation"/>
    <m/>
    <m/>
    <m/>
    <n v="10000"/>
    <n v="2.6532236667551072"/>
    <n v="3769"/>
    <s v="i69"/>
    <s v="Jan_i69_V10"/>
    <s v="EAGLE Uganda"/>
    <x v="0"/>
  </r>
  <r>
    <d v="2025-01-20T00:00:00"/>
    <s v="Local Transport"/>
    <s v="Transport"/>
    <s v="Investigation"/>
    <m/>
    <m/>
    <m/>
    <n v="10000"/>
    <n v="2.6532236667551072"/>
    <n v="3769"/>
    <s v="i69"/>
    <s v="Jan_i69_V10"/>
    <s v="EAGLE Uganda"/>
    <x v="0"/>
  </r>
  <r>
    <d v="2025-01-20T00:00:00"/>
    <s v="Trust building"/>
    <s v="Trust building"/>
    <s v="Investigation"/>
    <m/>
    <m/>
    <m/>
    <n v="20000"/>
    <n v="5.3064473335102145"/>
    <n v="3769"/>
    <s v="i69"/>
    <s v="Jan_i69_V10"/>
    <s v="EAGLE Uganda"/>
    <x v="0"/>
  </r>
  <r>
    <d v="2025-01-20T00:00:00"/>
    <s v="Airtime for Lydia"/>
    <s v="Telephone"/>
    <s v="Management"/>
    <m/>
    <m/>
    <m/>
    <n v="50000"/>
    <n v="13.266118333775538"/>
    <n v="3769"/>
    <s v="Lydia"/>
    <s v="Jan_L_R12"/>
    <s v="EAGLE Uganda"/>
    <x v="0"/>
  </r>
  <r>
    <d v="2025-01-20T00:00:00"/>
    <s v="Airtime for Mary"/>
    <s v="Telephone"/>
    <s v="Management"/>
    <m/>
    <m/>
    <m/>
    <n v="30000"/>
    <n v="7.9596710002653221"/>
    <n v="3769"/>
    <s v="Mary"/>
    <s v="Jan_L_R12"/>
    <s v="EAGLE Uganda"/>
    <x v="0"/>
  </r>
  <r>
    <d v="2025-01-20T00:00:00"/>
    <s v="Airtime to Raff"/>
    <s v="Telephone"/>
    <s v="Legal"/>
    <m/>
    <m/>
    <m/>
    <n v="20000"/>
    <n v="5.3064473335102145"/>
    <n v="3769"/>
    <s v="Raff"/>
    <s v="Jan_L_R12"/>
    <s v="EAGLE Uganda"/>
    <x v="0"/>
  </r>
  <r>
    <d v="2025-01-20T00:00:00"/>
    <s v="Airtime for i93"/>
    <s v="Telephone"/>
    <s v="Investigation"/>
    <m/>
    <m/>
    <m/>
    <n v="25000"/>
    <n v="6.6330591668877688"/>
    <n v="3769"/>
    <s v="i93"/>
    <s v="Jan_L_R12"/>
    <s v="EAGLE Uganda"/>
    <x v="0"/>
  </r>
  <r>
    <d v="2025-01-20T00:00:00"/>
    <s v="Airtime for i04"/>
    <s v="Telephone"/>
    <s v="Investigation"/>
    <m/>
    <m/>
    <m/>
    <n v="25000"/>
    <n v="6.6330591668877688"/>
    <n v="3769"/>
    <s v="i04"/>
    <s v="Jan_L_R12"/>
    <s v="EAGLE Uganda"/>
    <x v="0"/>
  </r>
  <r>
    <d v="2025-01-20T00:00:00"/>
    <s v="Airtime for i69"/>
    <s v="Telephone"/>
    <s v="Investigation"/>
    <m/>
    <m/>
    <m/>
    <n v="25000"/>
    <n v="6.6330591668877688"/>
    <n v="3769"/>
    <s v="i69"/>
    <s v="Jan_L_R12"/>
    <s v="EAGLE Uganda"/>
    <x v="0"/>
  </r>
  <r>
    <d v="2025-01-20T00:00:00"/>
    <s v="Airtime for Babra"/>
    <s v="Telephone"/>
    <s v="Media"/>
    <m/>
    <m/>
    <m/>
    <n v="20000"/>
    <n v="5.3064473335102145"/>
    <n v="3769"/>
    <s v="Babra"/>
    <s v="Jan_L_R12"/>
    <s v="EAGLE Uganda"/>
    <x v="0"/>
  </r>
  <r>
    <d v="2025-01-20T00:00:00"/>
    <s v="Full cream milk powder"/>
    <s v="Office materials"/>
    <s v="Office"/>
    <m/>
    <m/>
    <m/>
    <n v="84000"/>
    <n v="22.287078800742904"/>
    <n v="3769"/>
    <s v="Lydia"/>
    <s v="Jan_L_R14"/>
    <s v="EAGLE Uganda"/>
    <x v="0"/>
  </r>
  <r>
    <d v="2025-01-20T00:00:00"/>
    <s v="4 boxes Rwenzori drinking water"/>
    <s v="Office materials"/>
    <s v="Office"/>
    <m/>
    <m/>
    <m/>
    <n v="70000"/>
    <n v="18.572565667285751"/>
    <n v="3769"/>
    <s v="Lydia"/>
    <s v="Jan_L_R15"/>
    <s v="EAGLE Uganda"/>
    <x v="0"/>
  </r>
  <r>
    <d v="2025-01-20T00:00:00"/>
    <s v="Tea spices (Tea masala,nescafe,soya)"/>
    <s v="Office materials"/>
    <s v="Office"/>
    <m/>
    <m/>
    <m/>
    <n v="60000"/>
    <n v="15.919342000530644"/>
    <n v="3769"/>
    <s v="Lydia"/>
    <s v="Jan_L_R14"/>
    <s v="EAGLE Uganda"/>
    <x v="0"/>
  </r>
  <r>
    <d v="2025-01-20T00:00:00"/>
    <s v="Disposable seat covers"/>
    <s v="Office materials"/>
    <s v="Office"/>
    <m/>
    <m/>
    <m/>
    <n v="75000"/>
    <n v="19.899177500663306"/>
    <n v="3769"/>
    <s v="Lydia"/>
    <s v="Jan_L_R17"/>
    <s v="EAGLE Uganda"/>
    <x v="0"/>
  </r>
  <r>
    <d v="2025-01-20T00:00:00"/>
    <s v="Toilet disinfectants"/>
    <s v="Office materials"/>
    <s v="Office"/>
    <m/>
    <m/>
    <m/>
    <n v="30800"/>
    <n v="8.171928893605731"/>
    <n v="3769"/>
    <s v="Lydia"/>
    <s v="Jan_L_R18"/>
    <s v="EAGLE Uganda"/>
    <x v="0"/>
  </r>
  <r>
    <d v="2025-01-20T00:00:00"/>
    <s v="Toilet moth"/>
    <s v="Office materials"/>
    <s v="Office"/>
    <m/>
    <m/>
    <m/>
    <n v="43500"/>
    <n v="11.541522950384717"/>
    <n v="3769"/>
    <s v="Lydia"/>
    <s v="Jan_L_R18"/>
    <s v="EAGLE Uganda"/>
    <x v="0"/>
  </r>
  <r>
    <d v="2025-01-20T00:00:00"/>
    <s v="Toilet seat covers"/>
    <s v="Office materials"/>
    <s v="Office"/>
    <m/>
    <m/>
    <m/>
    <n v="50000"/>
    <n v="13.266118333775538"/>
    <n v="3769"/>
    <s v="Lydia"/>
    <s v="Jan_L_R19"/>
    <s v="EAGLE Uganda"/>
    <x v="0"/>
  </r>
  <r>
    <d v="2025-01-21T00:00:00"/>
    <s v="Payment of Office water bill (Nov,Dec,Jan)"/>
    <s v="Rent &amp; Utilities"/>
    <s v="Office"/>
    <m/>
    <m/>
    <m/>
    <n v="82900"/>
    <n v="21.995224197399843"/>
    <n v="3769"/>
    <s v="Lydia"/>
    <s v="Jan_L_R21"/>
    <s v="EAGLE Uganda"/>
    <x v="0"/>
  </r>
  <r>
    <d v="2025-01-21T00:00:00"/>
    <s v="Mobile money charges"/>
    <s v="Transfer fees"/>
    <s v="Office"/>
    <m/>
    <m/>
    <m/>
    <n v="3500"/>
    <n v="0.9286282833642876"/>
    <n v="3769"/>
    <s v="Lydia"/>
    <s v="Jan_L_R21"/>
    <s v="EAGLE Uganda"/>
    <x v="0"/>
  </r>
  <r>
    <d v="2025-01-21T00:00:00"/>
    <s v="Local Transport"/>
    <s v="Transport"/>
    <s v="Legal"/>
    <m/>
    <m/>
    <m/>
    <n v="10000"/>
    <n v="2.6532236667551072"/>
    <n v="3769"/>
    <s v="Raff"/>
    <s v="Jan_R_V10"/>
    <s v="EAGLE Uganda"/>
    <x v="0"/>
  </r>
  <r>
    <d v="2025-01-21T00:00:00"/>
    <s v="Local Transport"/>
    <s v="Transport"/>
    <s v="Legal"/>
    <m/>
    <m/>
    <m/>
    <n v="15000"/>
    <n v="3.9798355001326611"/>
    <n v="3769"/>
    <s v="Raff"/>
    <s v="Jan_R_V10"/>
    <s v="EAGLE Uganda"/>
    <x v="0"/>
  </r>
  <r>
    <d v="2025-01-21T00:00:00"/>
    <s v="Local Transport"/>
    <s v="Transport"/>
    <s v="Legal"/>
    <m/>
    <m/>
    <m/>
    <n v="16000"/>
    <n v="4.2451578668081718"/>
    <n v="3769"/>
    <s v="Raff"/>
    <s v="Jan_R_V10"/>
    <s v="EAGLE Uganda"/>
    <x v="0"/>
  </r>
  <r>
    <d v="2025-01-21T00:00:00"/>
    <s v="Local Transport"/>
    <s v="Transport"/>
    <s v="Media"/>
    <m/>
    <m/>
    <m/>
    <n v="15000"/>
    <n v="3.9798355001326611"/>
    <n v="3769"/>
    <s v="Babra"/>
    <s v="Jan_B_V7"/>
    <s v="EAGLE Uganda"/>
    <x v="0"/>
  </r>
  <r>
    <d v="2025-01-21T00:00:00"/>
    <s v="Local Transport"/>
    <s v="Transport"/>
    <s v="Media"/>
    <m/>
    <m/>
    <m/>
    <n v="17000"/>
    <n v="4.5104802334836824"/>
    <n v="3769"/>
    <s v="Babra"/>
    <s v="Jan_B_V7"/>
    <s v="EAGLE Uganda"/>
    <x v="0"/>
  </r>
  <r>
    <d v="2025-01-21T00:00:00"/>
    <s v="Local Transport"/>
    <s v="Transport"/>
    <s v="Investigation"/>
    <m/>
    <m/>
    <m/>
    <n v="18000"/>
    <n v="4.7758026001591931"/>
    <n v="3769"/>
    <s v="i69"/>
    <s v="Jan_i69_V11"/>
    <s v="EAGLE Uganda"/>
    <x v="0"/>
  </r>
  <r>
    <d v="2025-01-21T00:00:00"/>
    <s v="Local Transport"/>
    <s v="Transport"/>
    <s v="Investigation"/>
    <m/>
    <m/>
    <m/>
    <n v="14000"/>
    <n v="3.7145131334571504"/>
    <n v="3769"/>
    <s v="i69"/>
    <s v="Jan_i69_V11"/>
    <s v="EAGLE Uganda"/>
    <x v="0"/>
  </r>
  <r>
    <d v="2025-01-21T00:00:00"/>
    <s v="Local Transport"/>
    <s v="Transport"/>
    <s v="Investigation"/>
    <m/>
    <m/>
    <m/>
    <n v="15000"/>
    <n v="3.9798355001326611"/>
    <n v="3769"/>
    <s v="i69"/>
    <s v="Jan_i69_V11"/>
    <s v="EAGLE Uganda"/>
    <x v="0"/>
  </r>
  <r>
    <d v="2025-01-21T00:00:00"/>
    <s v="Local Transport"/>
    <s v="Transport"/>
    <s v="Investigation"/>
    <m/>
    <m/>
    <m/>
    <n v="16000"/>
    <n v="4.2451578668081718"/>
    <n v="3769"/>
    <s v="i69"/>
    <s v="Jan_i69_V11"/>
    <s v="EAGLE Uganda"/>
    <x v="0"/>
  </r>
  <r>
    <d v="2025-01-21T00:00:00"/>
    <s v="Local Transport"/>
    <s v="Transport"/>
    <s v="Investigation"/>
    <m/>
    <m/>
    <m/>
    <n v="2000"/>
    <n v="0.53064473335102147"/>
    <n v="3769"/>
    <s v="i69"/>
    <s v="Jan_i69_V11"/>
    <s v="EAGLE Uganda"/>
    <x v="0"/>
  </r>
  <r>
    <d v="2025-01-21T00:00:00"/>
    <s v="Local Transport"/>
    <s v="Transport"/>
    <s v="Investigation"/>
    <m/>
    <m/>
    <m/>
    <n v="3000"/>
    <n v="0.79596710002653226"/>
    <n v="3769"/>
    <s v="i69"/>
    <s v="Jan_i69_V11"/>
    <s v="EAGLE Uganda"/>
    <x v="0"/>
  </r>
  <r>
    <d v="2025-01-21T00:00:00"/>
    <s v="Local Transport"/>
    <s v="Transport"/>
    <s v="Investigation"/>
    <m/>
    <m/>
    <m/>
    <n v="17000"/>
    <n v="4.5104802334836824"/>
    <n v="3769"/>
    <s v="i69"/>
    <s v="Jan_i69_V11"/>
    <s v="EAGLE Uganda"/>
    <x v="0"/>
  </r>
  <r>
    <d v="2025-01-21T00:00:00"/>
    <s v="Trust building"/>
    <s v="Trust building"/>
    <s v="Investigation"/>
    <m/>
    <m/>
    <m/>
    <n v="18000"/>
    <n v="4.7758026001591931"/>
    <n v="3769"/>
    <s v="i69"/>
    <s v="Jan_i69_V11"/>
    <s v="EAGLE Uganda"/>
    <x v="0"/>
  </r>
  <r>
    <d v="2025-01-21T00:00:00"/>
    <s v="Local Transport"/>
    <s v="Transport"/>
    <s v="Investigation"/>
    <m/>
    <m/>
    <m/>
    <n v="20000"/>
    <n v="5.3064473335102145"/>
    <n v="3769"/>
    <s v="i04"/>
    <s v="Jan_i04_V11"/>
    <s v="EAGLE Uganda"/>
    <x v="0"/>
  </r>
  <r>
    <d v="2025-01-21T00:00:00"/>
    <s v="Local Transport"/>
    <s v="Transport"/>
    <s v="Investigation"/>
    <m/>
    <m/>
    <m/>
    <n v="30000"/>
    <n v="7.9596710002653221"/>
    <n v="3769"/>
    <s v="i04"/>
    <s v="Jan_i04_V11"/>
    <s v="EAGLE Uganda"/>
    <x v="0"/>
  </r>
  <r>
    <d v="2025-01-21T00:00:00"/>
    <s v="Local Transport"/>
    <s v="Transport"/>
    <s v="Investigation"/>
    <m/>
    <m/>
    <m/>
    <n v="35000"/>
    <n v="9.2862828336428755"/>
    <n v="3769"/>
    <s v="i04"/>
    <s v="Jan_i04_V11"/>
    <s v="EAGLE Uganda"/>
    <x v="0"/>
  </r>
  <r>
    <d v="2025-01-21T00:00:00"/>
    <s v="Local Transport"/>
    <s v="Transport"/>
    <s v="Investigation"/>
    <m/>
    <m/>
    <m/>
    <n v="19000"/>
    <n v="5.0411249668347038"/>
    <n v="3769"/>
    <s v="i04"/>
    <s v="Jan_i04_V11"/>
    <s v="EAGLE Uganda"/>
    <x v="0"/>
  </r>
  <r>
    <d v="2025-01-21T00:00:00"/>
    <s v="Trust building"/>
    <s v="Trust building"/>
    <s v="Investigation"/>
    <m/>
    <m/>
    <m/>
    <n v="10000"/>
    <n v="2.6532236667551072"/>
    <n v="3769"/>
    <s v="i04"/>
    <s v="Jan_i04_V11"/>
    <s v="EAGLE Uganda"/>
    <x v="0"/>
  </r>
  <r>
    <d v="2025-01-21T00:00:00"/>
    <s v="Local Transport"/>
    <s v="Transport"/>
    <s v="Investigation"/>
    <m/>
    <m/>
    <m/>
    <n v="10000"/>
    <n v="2.6532236667551072"/>
    <n v="3769"/>
    <s v="i04"/>
    <s v="Jan_i04_V12"/>
    <s v="EAGLE Uganda"/>
    <x v="0"/>
  </r>
  <r>
    <d v="2025-01-21T00:00:00"/>
    <s v="Local Transport"/>
    <s v="Transport"/>
    <s v="Investigation"/>
    <m/>
    <m/>
    <m/>
    <n v="15000"/>
    <n v="3.9798355001326611"/>
    <n v="3769"/>
    <s v="i04"/>
    <s v="Jan_i04_V12"/>
    <s v="EAGLE Uganda"/>
    <x v="0"/>
  </r>
  <r>
    <d v="2025-01-21T00:00:00"/>
    <s v="Breakfast for i04"/>
    <s v="Travel subsistance"/>
    <s v="Investigation"/>
    <m/>
    <m/>
    <m/>
    <n v="14500"/>
    <n v="3.8471743167949057"/>
    <n v="3769"/>
    <s v="i04"/>
    <s v="Jan_i04_R5"/>
    <s v="EAGLE Uganda"/>
    <x v="0"/>
  </r>
  <r>
    <d v="2025-01-21T00:00:00"/>
    <s v="Drinks for i04"/>
    <s v="Travel subsistance"/>
    <s v="Investigation"/>
    <m/>
    <m/>
    <m/>
    <n v="8500"/>
    <n v="2.2552401167418412"/>
    <n v="3769"/>
    <s v="i04"/>
    <s v="Jan_i04_V3"/>
    <s v="EAGLE Uganda"/>
    <x v="0"/>
  </r>
  <r>
    <d v="2025-01-21T00:00:00"/>
    <s v="Lunch for i04"/>
    <s v="Travel subsistance"/>
    <s v="Investigation"/>
    <m/>
    <m/>
    <m/>
    <n v="27000"/>
    <n v="7.1637039002387901"/>
    <n v="3769"/>
    <s v="i04"/>
    <s v="Jan_i04_R6"/>
    <s v="EAGLE Uganda"/>
    <x v="0"/>
  </r>
  <r>
    <d v="2025-01-21T00:00:00"/>
    <s v="Entrance fees"/>
    <s v="Travel subsistance"/>
    <s v="Investigation"/>
    <m/>
    <m/>
    <m/>
    <n v="40000"/>
    <n v="10.612894667020429"/>
    <n v="3769"/>
    <s v="i04"/>
    <s v="Jan_i04_R7"/>
    <s v="EAGLE Uganda"/>
    <x v="0"/>
  </r>
  <r>
    <d v="2025-01-21T00:00:00"/>
    <s v="Trust building"/>
    <s v="Trust building"/>
    <s v="Investigation"/>
    <m/>
    <m/>
    <m/>
    <n v="14500"/>
    <n v="3.8471743167949057"/>
    <n v="3769"/>
    <s v="i04"/>
    <s v="Jan_i04_R8"/>
    <s v="EAGLE Uganda"/>
    <x v="0"/>
  </r>
  <r>
    <d v="2025-01-21T00:00:00"/>
    <s v="Trust building"/>
    <s v="Trust building"/>
    <s v="Investigation"/>
    <m/>
    <m/>
    <m/>
    <n v="19000"/>
    <n v="5.0411249668347038"/>
    <n v="3769"/>
    <s v="i04"/>
    <s v="Jan_i04_V12"/>
    <s v="EAGLE Uganda"/>
    <x v="0"/>
  </r>
  <r>
    <d v="2025-01-21T00:00:00"/>
    <s v="Trust building"/>
    <s v="Trust building"/>
    <s v="Investigation"/>
    <m/>
    <m/>
    <m/>
    <n v="17000"/>
    <n v="4.5104802334836824"/>
    <n v="3769"/>
    <s v="i04"/>
    <s v="Jan_i04_V12"/>
    <s v="EAGLE Uganda"/>
    <x v="0"/>
  </r>
  <r>
    <d v="2025-01-21T00:00:00"/>
    <s v="Trust building"/>
    <s v="Trust building"/>
    <s v="Investigation"/>
    <m/>
    <m/>
    <m/>
    <n v="20000"/>
    <n v="5.3064473335102145"/>
    <n v="3769"/>
    <s v="i04"/>
    <s v="Jan_i04_V12"/>
    <s v="EAGLE Uganda"/>
    <x v="0"/>
  </r>
  <r>
    <d v="2025-01-21T00:00:00"/>
    <s v="Car hire(Kampala /Nakasongola/Kampala )"/>
    <s v="Transport"/>
    <s v="Investigation"/>
    <m/>
    <m/>
    <m/>
    <n v="200000"/>
    <n v="53.06447333510215"/>
    <n v="3769"/>
    <s v="i04"/>
    <s v="Jan_i04_R9"/>
    <s v="EAGLE Uganda"/>
    <x v="0"/>
  </r>
  <r>
    <d v="2025-01-21T00:00:00"/>
    <s v="Fuel(Kampala/Nakasongola/Kampala)"/>
    <s v="Transport"/>
    <s v="Investigation"/>
    <m/>
    <m/>
    <m/>
    <n v="250000"/>
    <n v="66.330591668877688"/>
    <n v="3769"/>
    <s v="i04"/>
    <s v="Jan_i04_R9"/>
    <s v="EAGLE Uganda"/>
    <x v="0"/>
  </r>
  <r>
    <d v="2025-01-21T00:00:00"/>
    <s v="Allowance to driver(Kampala/Nakasongola)"/>
    <s v="Transport"/>
    <s v="Investigation"/>
    <m/>
    <m/>
    <m/>
    <n v="100000"/>
    <n v="26.532236667551075"/>
    <n v="3769"/>
    <s v="i04"/>
    <s v="Jan_i04_R9"/>
    <s v="EAGLE Uganda"/>
    <x v="0"/>
  </r>
  <r>
    <d v="2025-01-21T00:00:00"/>
    <s v="Local Transport"/>
    <s v="Transport"/>
    <s v="Investigation"/>
    <m/>
    <m/>
    <m/>
    <n v="24000"/>
    <n v="6.3677368002122581"/>
    <n v="3769"/>
    <s v="i93"/>
    <s v="Jan_i93_V10"/>
    <s v="EAGLE Uganda"/>
    <x v="0"/>
  </r>
  <r>
    <d v="2025-01-21T00:00:00"/>
    <s v="Local Transport"/>
    <s v="Transport"/>
    <s v="Investigation"/>
    <m/>
    <m/>
    <m/>
    <n v="7000"/>
    <n v="1.8572565667285752"/>
    <n v="3769"/>
    <s v="i93"/>
    <s v="Jan_i93_V10"/>
    <s v="EAGLE Uganda"/>
    <x v="0"/>
  </r>
  <r>
    <d v="2025-01-21T00:00:00"/>
    <s v="Local Transport"/>
    <s v="Transport"/>
    <s v="Investigation"/>
    <m/>
    <m/>
    <m/>
    <n v="25000"/>
    <n v="6.6330591668877688"/>
    <n v="3769"/>
    <s v="i93"/>
    <s v="Jan_i93_V10"/>
    <s v="EAGLE Uganda"/>
    <x v="0"/>
  </r>
  <r>
    <d v="2025-01-21T00:00:00"/>
    <s v="Local Transport"/>
    <s v="Transport"/>
    <s v="Investigation"/>
    <m/>
    <m/>
    <m/>
    <n v="15000"/>
    <n v="3.9798355001326611"/>
    <n v="3769"/>
    <s v="i93"/>
    <s v="Jan_i93_V10"/>
    <s v="EAGLE Uganda"/>
    <x v="0"/>
  </r>
  <r>
    <d v="2025-01-21T00:00:00"/>
    <s v="Local Transport"/>
    <s v="Transport"/>
    <s v="Investigation"/>
    <m/>
    <m/>
    <m/>
    <n v="25000"/>
    <n v="6.6330591668877688"/>
    <n v="3769"/>
    <s v="i93"/>
    <s v="Jan_i93_V10"/>
    <s v="EAGLE Uganda"/>
    <x v="0"/>
  </r>
  <r>
    <d v="2025-01-21T00:00:00"/>
    <s v="Trust building"/>
    <s v="Trust building"/>
    <s v="Investigation"/>
    <m/>
    <m/>
    <m/>
    <n v="20000"/>
    <n v="5.3064473335102145"/>
    <n v="3769"/>
    <s v="i93"/>
    <s v="Jan_i93_V10"/>
    <s v="EAGLE Uganda"/>
    <x v="0"/>
  </r>
  <r>
    <d v="2025-01-22T00:00:00"/>
    <s v="Local Transport"/>
    <s v="Transport"/>
    <s v="Investigation"/>
    <m/>
    <m/>
    <m/>
    <n v="9000"/>
    <n v="2.3879013000795966"/>
    <n v="3769"/>
    <s v="Raff"/>
    <s v="Jan_R_V11"/>
    <s v="EAGLE Uganda"/>
    <x v="0"/>
  </r>
  <r>
    <d v="2025-01-22T00:00:00"/>
    <s v="Local Transport"/>
    <s v="Transport"/>
    <s v="Legal"/>
    <m/>
    <m/>
    <m/>
    <n v="9000"/>
    <n v="2.3879013000795966"/>
    <n v="3769"/>
    <s v="Raff"/>
    <s v="Jan_R_V11"/>
    <s v="EAGLE Uganda"/>
    <x v="0"/>
  </r>
  <r>
    <d v="2025-01-22T00:00:00"/>
    <s v="Local Transport"/>
    <s v="Transport"/>
    <s v="Investigation"/>
    <m/>
    <m/>
    <m/>
    <n v="18000"/>
    <n v="4.7758026001591931"/>
    <n v="3769"/>
    <s v="i69"/>
    <s v="Jan_i69_V12"/>
    <s v="EAGLE Uganda"/>
    <x v="0"/>
  </r>
  <r>
    <d v="2025-01-22T00:00:00"/>
    <s v="Local Transport"/>
    <s v="Transport"/>
    <s v="Investigation"/>
    <m/>
    <m/>
    <m/>
    <n v="10000"/>
    <n v="2.6532236667551072"/>
    <n v="3769"/>
    <s v="i69"/>
    <s v="Jan_i69_V12"/>
    <s v="EAGLE Uganda"/>
    <x v="0"/>
  </r>
  <r>
    <d v="2025-01-22T00:00:00"/>
    <s v="Local Transport"/>
    <s v="Transport"/>
    <s v="Investigation"/>
    <m/>
    <m/>
    <m/>
    <n v="6000"/>
    <n v="1.5919342000530645"/>
    <n v="3769"/>
    <s v="i69"/>
    <s v="Jan_i69_V12"/>
    <s v="EAGLE Uganda"/>
    <x v="0"/>
  </r>
  <r>
    <d v="2025-01-22T00:00:00"/>
    <s v="Local Transport"/>
    <s v="Transport"/>
    <s v="Investigation"/>
    <m/>
    <m/>
    <m/>
    <n v="4000"/>
    <n v="1.0612894667020429"/>
    <n v="3769"/>
    <s v="i69"/>
    <s v="Jan_i69_V12"/>
    <s v="EAGLE Uganda"/>
    <x v="0"/>
  </r>
  <r>
    <d v="2025-01-22T00:00:00"/>
    <s v="Local Transport"/>
    <s v="Transport"/>
    <s v="Investigation"/>
    <m/>
    <m/>
    <m/>
    <n v="10000"/>
    <n v="2.6532236667551072"/>
    <n v="3769"/>
    <s v="i69"/>
    <s v="Jan_i69_V12"/>
    <s v="EAGLE Uganda"/>
    <x v="0"/>
  </r>
  <r>
    <d v="2025-01-22T00:00:00"/>
    <s v="Local Transport"/>
    <s v="Transport"/>
    <s v="Investigation"/>
    <m/>
    <m/>
    <m/>
    <n v="12000"/>
    <n v="3.183868400106129"/>
    <n v="3769"/>
    <s v="i69"/>
    <s v="Jan_i69_V12"/>
    <s v="EAGLE Uganda"/>
    <x v="0"/>
  </r>
  <r>
    <d v="2025-01-22T00:00:00"/>
    <s v="Local Transport"/>
    <s v="Transport"/>
    <s v="Investigation"/>
    <m/>
    <m/>
    <m/>
    <n v="18000"/>
    <n v="4.7758026001591931"/>
    <n v="3769"/>
    <s v="i69"/>
    <s v="Jan_i69_V12"/>
    <s v="EAGLE Uganda"/>
    <x v="0"/>
  </r>
  <r>
    <d v="2025-01-22T00:00:00"/>
    <s v="Trust building"/>
    <s v="Trust building"/>
    <s v="Investigation"/>
    <m/>
    <m/>
    <m/>
    <n v="20000"/>
    <n v="5.3064473335102145"/>
    <n v="3769"/>
    <s v="i69"/>
    <s v="Jan_i69_V12"/>
    <s v="EAGLE Uganda"/>
    <x v="0"/>
  </r>
  <r>
    <d v="2025-01-22T00:00:00"/>
    <s v="Local Transport"/>
    <s v="Transport"/>
    <s v="Investigation"/>
    <m/>
    <m/>
    <m/>
    <n v="25000"/>
    <n v="6.6330591668877688"/>
    <n v="3769"/>
    <s v="i93"/>
    <s v="Jan_i93_V11"/>
    <s v="EAGLE Uganda"/>
    <x v="0"/>
  </r>
  <r>
    <d v="2025-01-22T00:00:00"/>
    <s v="Local Transport"/>
    <s v="Transport"/>
    <s v="Investigation"/>
    <m/>
    <m/>
    <m/>
    <n v="20000"/>
    <n v="5.3064473335102145"/>
    <n v="3769"/>
    <s v="i93"/>
    <s v="Jan_i93_V11"/>
    <s v="EAGLE Uganda"/>
    <x v="0"/>
  </r>
  <r>
    <d v="2025-01-22T00:00:00"/>
    <s v="Local Transport"/>
    <s v="Transport"/>
    <s v="Investigation"/>
    <m/>
    <m/>
    <m/>
    <n v="10000"/>
    <n v="2.6532236667551072"/>
    <n v="3769"/>
    <s v="i93"/>
    <s v="Jan_i93_V11"/>
    <s v="EAGLE Uganda"/>
    <x v="0"/>
  </r>
  <r>
    <d v="2025-01-22T00:00:00"/>
    <s v="Local Transport"/>
    <s v="Transport"/>
    <s v="Investigation"/>
    <m/>
    <m/>
    <m/>
    <n v="7000"/>
    <n v="1.8572565667285752"/>
    <n v="3769"/>
    <s v="i93"/>
    <s v="Jan_i93_V11"/>
    <s v="EAGLE Uganda"/>
    <x v="0"/>
  </r>
  <r>
    <d v="2025-01-22T00:00:00"/>
    <s v="Local Transport"/>
    <s v="Transport"/>
    <s v="Investigation"/>
    <m/>
    <m/>
    <m/>
    <n v="25000"/>
    <n v="6.6330591668877688"/>
    <n v="3769"/>
    <s v="i93"/>
    <s v="Jan_i93_V11"/>
    <s v="EAGLE Uganda"/>
    <x v="0"/>
  </r>
  <r>
    <d v="2025-01-22T00:00:00"/>
    <s v="Trust building"/>
    <s v="Trust building"/>
    <s v="Investigation"/>
    <m/>
    <m/>
    <m/>
    <n v="20000"/>
    <n v="5.3064473335102145"/>
    <n v="3769"/>
    <s v="i93"/>
    <s v="Jan_i93_V11"/>
    <s v="EAGLE Uganda"/>
    <x v="0"/>
  </r>
  <r>
    <d v="2025-01-23T00:00:00"/>
    <s v="Local Transport"/>
    <s v="Transport"/>
    <s v="Investigation"/>
    <m/>
    <m/>
    <m/>
    <n v="25000"/>
    <n v="6.6330591668877688"/>
    <n v="3769"/>
    <s v="i93"/>
    <s v="Jan_i93_V12"/>
    <s v="EAGLE Uganda"/>
    <x v="0"/>
  </r>
  <r>
    <d v="2025-01-23T00:00:00"/>
    <s v="Intercity transport(Kampala/Arua)"/>
    <s v="Transport"/>
    <s v="Investigation"/>
    <m/>
    <m/>
    <m/>
    <n v="50000"/>
    <n v="13.266118333775538"/>
    <n v="3769"/>
    <s v="i93"/>
    <s v="Jan_i93_R1"/>
    <s v="EAGLE Uganda"/>
    <x v="0"/>
  </r>
  <r>
    <d v="2025-01-23T00:00:00"/>
    <s v="Accomodation"/>
    <s v="Travel subsistance"/>
    <s v="Investigation"/>
    <m/>
    <m/>
    <m/>
    <n v="60000"/>
    <n v="15.919342000530644"/>
    <n v="3769"/>
    <s v="i93"/>
    <s v="Jan_i93_R2"/>
    <s v="EAGLE Uganda"/>
    <x v="0"/>
  </r>
  <r>
    <d v="2025-01-23T00:00:00"/>
    <s v="Breakfast"/>
    <s v="Travel subsistance"/>
    <s v="Investigation"/>
    <m/>
    <m/>
    <m/>
    <n v="20000"/>
    <n v="5.3064473335102145"/>
    <n v="3769"/>
    <s v="i93"/>
    <s v="Jan_i93_R3"/>
    <s v="EAGLE Uganda"/>
    <x v="0"/>
  </r>
  <r>
    <d v="2025-01-22T00:00:00"/>
    <s v="Local Transport"/>
    <s v="Transport"/>
    <s v="Media"/>
    <m/>
    <m/>
    <m/>
    <n v="15000"/>
    <n v="3.9798355001326611"/>
    <n v="3769"/>
    <s v="Babra"/>
    <s v="Jan_B_V8"/>
    <s v="EAGLE Uganda"/>
    <x v="0"/>
  </r>
  <r>
    <d v="2025-01-22T00:00:00"/>
    <s v="Local Transport"/>
    <s v="Transport"/>
    <s v="Media"/>
    <m/>
    <m/>
    <m/>
    <n v="16000"/>
    <n v="4.2451578668081718"/>
    <n v="3769"/>
    <s v="Babra"/>
    <s v="Jan_B_V8"/>
    <s v="EAGLE Uganda"/>
    <x v="0"/>
  </r>
  <r>
    <d v="2025-01-22T00:00:00"/>
    <s v="Local Transport"/>
    <s v="Transport"/>
    <s v="Media"/>
    <m/>
    <m/>
    <m/>
    <n v="9000"/>
    <n v="2.3879013000795966"/>
    <n v="3769"/>
    <s v="Babra"/>
    <s v="Jan_B_V9"/>
    <s v="EAGLE Uganda"/>
    <x v="0"/>
  </r>
  <r>
    <d v="2025-01-22T00:00:00"/>
    <s v="Purchase of 15 realms of paper"/>
    <s v="Office materials"/>
    <s v="Office"/>
    <m/>
    <m/>
    <m/>
    <n v="210000"/>
    <n v="55.717697001857253"/>
    <n v="3769"/>
    <s v="Lydia"/>
    <s v="Jan_L_R22"/>
    <s v="EAGLE Uganda"/>
    <x v="0"/>
  </r>
  <r>
    <d v="2025-01-22T00:00:00"/>
    <s v="Local Transport"/>
    <s v="Transport"/>
    <s v="Management"/>
    <m/>
    <m/>
    <m/>
    <n v="2000"/>
    <n v="0.53064473335102147"/>
    <n v="3769"/>
    <s v="Lydia"/>
    <s v="Jan_L_V19"/>
    <s v="EAGLE Uganda"/>
    <x v="0"/>
  </r>
  <r>
    <d v="2025-01-22T00:00:00"/>
    <s v="Local Transport"/>
    <s v="Transport"/>
    <s v="Management"/>
    <m/>
    <m/>
    <m/>
    <n v="5000"/>
    <n v="1.3266118333775536"/>
    <n v="3769"/>
    <s v="Lydia"/>
    <s v="Jan_L_V19"/>
    <s v="EAGLE Uganda"/>
    <x v="0"/>
  </r>
  <r>
    <d v="2025-01-22T00:00:00"/>
    <s v="Local Transport"/>
    <s v="Transport"/>
    <s v="Management"/>
    <m/>
    <m/>
    <m/>
    <n v="5000"/>
    <n v="1.3266118333775536"/>
    <n v="3769"/>
    <s v="Lydia"/>
    <s v="Jan_L_V19"/>
    <s v="EAGLE Uganda"/>
    <x v="0"/>
  </r>
  <r>
    <d v="2025-01-22T00:00:00"/>
    <s v="Local Transport"/>
    <s v="Transport"/>
    <s v="Management"/>
    <m/>
    <m/>
    <m/>
    <n v="4000"/>
    <n v="1.0612894667020429"/>
    <n v="3769"/>
    <s v="Lydia"/>
    <s v="Jan_L_V19"/>
    <s v="EAGLE Uganda"/>
    <x v="0"/>
  </r>
  <r>
    <d v="2025-01-22T00:00:00"/>
    <s v="Local Transport"/>
    <s v="Transport"/>
    <s v="Management"/>
    <m/>
    <m/>
    <m/>
    <n v="4000"/>
    <n v="1.0612894667020429"/>
    <n v="3769"/>
    <s v="Lydia"/>
    <s v="Jan_L_V19"/>
    <s v="EAGLE Uganda"/>
    <x v="0"/>
  </r>
  <r>
    <d v="2025-01-22T00:00:00"/>
    <s v="Local Transport"/>
    <s v="Transport"/>
    <s v="Management"/>
    <m/>
    <m/>
    <m/>
    <n v="2000"/>
    <n v="0.53064473335102147"/>
    <n v="3769"/>
    <s v="Lydia"/>
    <s v="Jan_L_V19"/>
    <s v="EAGLE Uganda"/>
    <x v="0"/>
  </r>
  <r>
    <d v="2025-01-22T00:00:00"/>
    <s v="Local Transport"/>
    <s v="Transport"/>
    <s v="Management"/>
    <m/>
    <m/>
    <m/>
    <n v="5000"/>
    <n v="1.3266118333775536"/>
    <n v="3769"/>
    <s v="Lydia"/>
    <s v="Jan_L_V19"/>
    <s v="EAGLE Uganda"/>
    <x v="0"/>
  </r>
  <r>
    <d v="2025-01-22T00:00:00"/>
    <s v="Local Transport"/>
    <s v="Transport"/>
    <s v="Management"/>
    <m/>
    <m/>
    <m/>
    <n v="3000"/>
    <n v="0.79596710002653226"/>
    <n v="3769"/>
    <s v="Lydia"/>
    <s v="Jan_L_V19"/>
    <s v="EAGLE Uganda"/>
    <x v="0"/>
  </r>
  <r>
    <d v="2025-01-22T00:00:00"/>
    <s v="Local Transport"/>
    <s v="Transport"/>
    <s v="Management"/>
    <m/>
    <m/>
    <m/>
    <n v="3000"/>
    <n v="0.79596710002653226"/>
    <n v="3769"/>
    <s v="Lydia"/>
    <s v="Jan_L_V19"/>
    <s v="EAGLE Uganda"/>
    <x v="0"/>
  </r>
  <r>
    <d v="2025-01-22T00:00:00"/>
    <s v="Local Transport"/>
    <s v="Transport"/>
    <s v="Management"/>
    <m/>
    <m/>
    <m/>
    <n v="4000"/>
    <n v="1.0612894667020429"/>
    <n v="3769"/>
    <s v="Lydia"/>
    <s v="Jan_L_V19"/>
    <s v="EAGLE Uganda"/>
    <x v="0"/>
  </r>
  <r>
    <d v="2025-01-22T00:00:00"/>
    <s v="Local Transport"/>
    <s v="Transport"/>
    <s v="Management"/>
    <m/>
    <m/>
    <m/>
    <n v="14000"/>
    <n v="3.7145131334571504"/>
    <n v="3769"/>
    <s v="Lydia"/>
    <s v="Jan_L_V19"/>
    <s v="EAGLE Uganda"/>
    <x v="0"/>
  </r>
  <r>
    <d v="2025-01-22T00:00:00"/>
    <s v="Local Transport"/>
    <s v="Transport"/>
    <s v="Management"/>
    <m/>
    <m/>
    <m/>
    <n v="2000"/>
    <n v="0.53064473335102147"/>
    <n v="3769"/>
    <s v="Lydia"/>
    <s v="Jan_L_V19"/>
    <s v="EAGLE Uganda"/>
    <x v="0"/>
  </r>
  <r>
    <d v="2025-01-22T00:00:00"/>
    <s v="Local Transport"/>
    <s v="Transport"/>
    <s v="Management"/>
    <m/>
    <m/>
    <m/>
    <n v="2000"/>
    <n v="0.53064473335102147"/>
    <n v="3769"/>
    <s v="Lydia"/>
    <s v="Jan_L_V19"/>
    <s v="EAGLE Uganda"/>
    <x v="0"/>
  </r>
  <r>
    <d v="2025-01-22T00:00:00"/>
    <s v="Refreshments( 4 people)"/>
    <s v="Travel subsistance"/>
    <s v="Management"/>
    <m/>
    <m/>
    <m/>
    <n v="18000"/>
    <n v="4.7758026001591931"/>
    <n v="3769"/>
    <s v="Lydia"/>
    <s v="Jan_L_R23"/>
    <s v="EAGLE Uganda"/>
    <x v="0"/>
  </r>
  <r>
    <d v="2025-01-22T00:00:00"/>
    <s v="Transport(Namanya,Akashaba)"/>
    <s v="Transport"/>
    <s v="Management"/>
    <m/>
    <m/>
    <m/>
    <n v="45000"/>
    <n v="11.939506500397984"/>
    <n v="3769"/>
    <s v="Lydia"/>
    <s v="Jan_L_V20"/>
    <s v="EAGLE Uganda"/>
    <x v="0"/>
  </r>
  <r>
    <d v="2025-01-23T00:00:00"/>
    <s v="Lunch"/>
    <s v="Travel subsistance"/>
    <s v="Investigation"/>
    <m/>
    <m/>
    <m/>
    <n v="20000"/>
    <n v="5.3064473335102145"/>
    <n v="3769"/>
    <s v="i93"/>
    <s v="Jan_i93_R4"/>
    <s v="EAGLE Uganda"/>
    <x v="0"/>
  </r>
  <r>
    <d v="2025-01-23T00:00:00"/>
    <s v="Dinner"/>
    <s v="Travel subsistance"/>
    <s v="Investigation"/>
    <m/>
    <m/>
    <m/>
    <n v="10000"/>
    <n v="2.6532236667551072"/>
    <n v="3769"/>
    <s v="i93"/>
    <s v="Jan_i93_R5"/>
    <s v="EAGLE Uganda"/>
    <x v="0"/>
  </r>
  <r>
    <d v="2025-01-23T00:00:00"/>
    <s v="Local Transport"/>
    <s v="Transport"/>
    <s v="Investigation"/>
    <m/>
    <m/>
    <m/>
    <n v="8000"/>
    <n v="2.1225789334040859"/>
    <n v="3769"/>
    <s v="i93"/>
    <s v="Jan_i93_V12"/>
    <s v="EAGLE Uganda"/>
    <x v="0"/>
  </r>
  <r>
    <d v="2025-01-23T00:00:00"/>
    <s v="Local Transport"/>
    <s v="Transport"/>
    <s v="Investigation"/>
    <m/>
    <m/>
    <m/>
    <n v="7000"/>
    <n v="1.8572565667285752"/>
    <n v="3769"/>
    <s v="i93"/>
    <s v="Jan_i93_V12"/>
    <s v="EAGLE Uganda"/>
    <x v="0"/>
  </r>
  <r>
    <d v="2025-01-23T00:00:00"/>
    <s v="Local Transport"/>
    <s v="Transport"/>
    <s v="Investigation"/>
    <m/>
    <m/>
    <m/>
    <n v="8000"/>
    <n v="2.1225789334040859"/>
    <n v="3769"/>
    <s v="i93"/>
    <s v="Jan_i93_V12"/>
    <s v="EAGLE Uganda"/>
    <x v="0"/>
  </r>
  <r>
    <d v="2025-01-23T00:00:00"/>
    <s v="Trust building"/>
    <s v="Trust building"/>
    <s v="Investigation"/>
    <m/>
    <m/>
    <m/>
    <n v="20000"/>
    <n v="5.3064473335102145"/>
    <n v="3769"/>
    <s v="i93"/>
    <s v="Jan_i93_V12"/>
    <s v="EAGLE Uganda"/>
    <x v="0"/>
  </r>
  <r>
    <d v="2025-01-23T00:00:00"/>
    <s v="Local Transport"/>
    <s v="Transport"/>
    <s v="Investigation"/>
    <m/>
    <m/>
    <m/>
    <n v="18000"/>
    <n v="4.7758026001591931"/>
    <n v="3769"/>
    <s v="i69"/>
    <s v="Jan_i69_V13"/>
    <s v="EAGLE Uganda"/>
    <x v="0"/>
  </r>
  <r>
    <d v="2025-01-23T00:00:00"/>
    <s v="Local Transport"/>
    <s v="Transport"/>
    <s v="Investigation"/>
    <m/>
    <m/>
    <m/>
    <n v="13000"/>
    <n v="3.4491907667816397"/>
    <n v="3769"/>
    <s v="i69"/>
    <s v="Jan_i69_V13"/>
    <s v="EAGLE Uganda"/>
    <x v="0"/>
  </r>
  <r>
    <d v="2025-01-23T00:00:00"/>
    <s v="Local Transport"/>
    <s v="Transport"/>
    <s v="Investigation"/>
    <m/>
    <m/>
    <m/>
    <n v="16000"/>
    <n v="4.2451578668081718"/>
    <n v="3769"/>
    <s v="i69"/>
    <s v="Jan_i69_V13"/>
    <s v="EAGLE Uganda"/>
    <x v="0"/>
  </r>
  <r>
    <d v="2025-01-23T00:00:00"/>
    <s v="Local Transport"/>
    <s v="Transport"/>
    <s v="Investigation"/>
    <m/>
    <m/>
    <m/>
    <n v="25000"/>
    <n v="6.6330591668877688"/>
    <n v="3769"/>
    <s v="i69"/>
    <s v="Jan_i69_V13"/>
    <s v="EAGLE Uganda"/>
    <x v="0"/>
  </r>
  <r>
    <d v="2025-01-23T00:00:00"/>
    <s v="Trust building"/>
    <s v="Trust building"/>
    <s v="Investigation"/>
    <m/>
    <m/>
    <m/>
    <n v="18000"/>
    <n v="4.7758026001591931"/>
    <n v="3769"/>
    <s v="i69"/>
    <s v="Jan_i69_V13"/>
    <s v="EAGLE Uganda"/>
    <x v="0"/>
  </r>
  <r>
    <d v="2025-01-24T00:00:00"/>
    <s v="Accomodation"/>
    <s v="Travel subsistance"/>
    <s v="Investigation"/>
    <m/>
    <m/>
    <m/>
    <n v="60000"/>
    <n v="15.919342000530644"/>
    <n v="3769"/>
    <s v="i93"/>
    <s v="Jan_i93_R4"/>
    <s v="EAGLE Uganda"/>
    <x v="0"/>
  </r>
  <r>
    <d v="2025-01-24T00:00:00"/>
    <s v="Breakfast"/>
    <s v="Travel subsistance"/>
    <s v="Investigation"/>
    <m/>
    <m/>
    <m/>
    <n v="10000"/>
    <n v="2.6532236667551072"/>
    <n v="3769"/>
    <s v="i93"/>
    <s v="Jan_i93_R6"/>
    <s v="EAGLE Uganda"/>
    <x v="0"/>
  </r>
  <r>
    <d v="2025-01-24T00:00:00"/>
    <s v="Bought gonja"/>
    <s v="Travel subsistance"/>
    <s v="Investigation"/>
    <m/>
    <m/>
    <m/>
    <n v="5000"/>
    <n v="1.3266118333775536"/>
    <n v="3769"/>
    <s v="i93"/>
    <s v="Jan_i93_R7"/>
    <s v="EAGLE Uganda"/>
    <x v="0"/>
  </r>
  <r>
    <d v="2025-01-24T00:00:00"/>
    <s v="Lunch"/>
    <s v="Travel subsistance"/>
    <s v="Investigation"/>
    <m/>
    <m/>
    <m/>
    <n v="6000"/>
    <n v="1.5919342000530645"/>
    <n v="3769"/>
    <s v="i93"/>
    <s v="Jan_i93_V12"/>
    <s v="EAGLE Uganda"/>
    <x v="0"/>
  </r>
  <r>
    <d v="2025-01-24T00:00:00"/>
    <s v="Supper"/>
    <s v="Travel subsistance"/>
    <s v="Investigation"/>
    <m/>
    <m/>
    <m/>
    <n v="29000"/>
    <n v="7.6943486335898115"/>
    <n v="3769"/>
    <s v="i93"/>
    <s v="Jan_i93_R8"/>
    <s v="EAGLE Uganda"/>
    <x v="0"/>
  </r>
  <r>
    <d v="2025-01-24T00:00:00"/>
    <s v="Local Transport"/>
    <s v="Transport"/>
    <s v="Investigation"/>
    <m/>
    <m/>
    <m/>
    <n v="9000"/>
    <n v="2.3879013000795966"/>
    <n v="3769"/>
    <s v="i93"/>
    <s v="Jan_i93_V12"/>
    <s v="EAGLE Uganda"/>
    <x v="0"/>
  </r>
  <r>
    <d v="2025-01-24T00:00:00"/>
    <s v="Local Transport"/>
    <s v="Transport"/>
    <s v="Investigation"/>
    <m/>
    <m/>
    <m/>
    <n v="10000"/>
    <n v="2.6532236667551072"/>
    <n v="3769"/>
    <s v="i93"/>
    <s v="Jan_i93_V12"/>
    <s v="EAGLE Uganda"/>
    <x v="0"/>
  </r>
  <r>
    <d v="2025-01-24T00:00:00"/>
    <s v="Local Transport"/>
    <s v="Transport"/>
    <s v="Investigation"/>
    <m/>
    <m/>
    <m/>
    <n v="15000"/>
    <n v="3.9798355001326611"/>
    <n v="3769"/>
    <s v="i93"/>
    <s v="Jan_i93_V12"/>
    <s v="EAGLE Uganda"/>
    <x v="0"/>
  </r>
  <r>
    <d v="2025-01-24T00:00:00"/>
    <s v="Local Transport"/>
    <s v="Transport"/>
    <s v="Investigation"/>
    <m/>
    <m/>
    <m/>
    <n v="20000"/>
    <n v="5.3064473335102145"/>
    <n v="3769"/>
    <s v="i93"/>
    <s v="Jan_i93_V12"/>
    <s v="EAGLE Uganda"/>
    <x v="0"/>
  </r>
  <r>
    <d v="2025-01-24T00:00:00"/>
    <s v="Local Transport"/>
    <s v="Transport"/>
    <s v="Investigation"/>
    <m/>
    <m/>
    <m/>
    <n v="25000"/>
    <n v="6.6330591668877688"/>
    <n v="3769"/>
    <s v="i93"/>
    <s v="Jan_i93_V12"/>
    <s v="EAGLE Uganda"/>
    <x v="0"/>
  </r>
  <r>
    <d v="2025-01-24T00:00:00"/>
    <s v="Local Transport"/>
    <s v="Transport"/>
    <s v="Investigation"/>
    <m/>
    <m/>
    <m/>
    <n v="15000"/>
    <n v="3.9798355001326611"/>
    <n v="3769"/>
    <s v="i93"/>
    <s v="Jan_i93_V12"/>
    <s v="EAGLE Uganda"/>
    <x v="0"/>
  </r>
  <r>
    <d v="2025-01-24T00:00:00"/>
    <s v="Local Transport"/>
    <s v="Transport"/>
    <s v="Investigation"/>
    <m/>
    <m/>
    <m/>
    <n v="4000"/>
    <n v="1.0612894667020429"/>
    <n v="3769"/>
    <s v="i93"/>
    <s v="Jan_i93_V12"/>
    <s v="EAGLE Uganda"/>
    <x v="0"/>
  </r>
  <r>
    <d v="2025-01-24T00:00:00"/>
    <s v="Trust building"/>
    <s v="Trust building"/>
    <s v="Investigation"/>
    <m/>
    <m/>
    <m/>
    <n v="15000"/>
    <n v="3.9798355001326611"/>
    <n v="3769"/>
    <s v="i93"/>
    <s v="Jan_i93_V12"/>
    <s v="EAGLE Uganda"/>
    <x v="0"/>
  </r>
  <r>
    <d v="2025-01-24T00:00:00"/>
    <s v="Trust building"/>
    <s v="Trust building"/>
    <s v="Investigation"/>
    <m/>
    <m/>
    <m/>
    <n v="5000"/>
    <n v="1.3266118333775536"/>
    <n v="3769"/>
    <s v="i93"/>
    <s v="Jan_i93_V12"/>
    <s v="EAGLE Uganda"/>
    <x v="0"/>
  </r>
  <r>
    <d v="2025-01-23T00:00:00"/>
    <s v="Local Transport"/>
    <s v="Transport"/>
    <s v="Investigation"/>
    <m/>
    <m/>
    <m/>
    <n v="20000"/>
    <n v="5.3064473335102145"/>
    <n v="3769"/>
    <s v="i04"/>
    <s v="Jan_i04_V13"/>
    <s v="EAGLE Uganda"/>
    <x v="0"/>
  </r>
  <r>
    <d v="2025-01-23T00:00:00"/>
    <s v="Local Transport"/>
    <s v="Transport"/>
    <s v="Investigation"/>
    <m/>
    <m/>
    <m/>
    <n v="20000"/>
    <n v="5.3064473335102145"/>
    <n v="3769"/>
    <s v="i04"/>
    <s v="Jan_i04_V13"/>
    <s v="EAGLE Uganda"/>
    <x v="0"/>
  </r>
  <r>
    <d v="2025-01-23T00:00:00"/>
    <s v="Local Transport"/>
    <s v="Transport"/>
    <s v="Investigation"/>
    <m/>
    <m/>
    <m/>
    <n v="9000"/>
    <n v="2.3879013000795966"/>
    <n v="3769"/>
    <s v="i04"/>
    <s v="Jan_i04_V13"/>
    <s v="EAGLE Uganda"/>
    <x v="0"/>
  </r>
  <r>
    <d v="2025-01-23T00:00:00"/>
    <s v="Local Transport"/>
    <s v="Transport"/>
    <s v="Investigation"/>
    <m/>
    <m/>
    <m/>
    <n v="5000"/>
    <n v="1.3266118333775536"/>
    <n v="3769"/>
    <s v="i04"/>
    <s v="Jan_i04_V13"/>
    <s v="EAGLE Uganda"/>
    <x v="0"/>
  </r>
  <r>
    <d v="2025-01-23T00:00:00"/>
    <s v="Local Transport"/>
    <s v="Transport"/>
    <s v="Investigation"/>
    <m/>
    <m/>
    <m/>
    <n v="18000"/>
    <n v="4.7758026001591931"/>
    <n v="3769"/>
    <s v="i04"/>
    <s v="Jan_i04_V13"/>
    <s v="EAGLE Uganda"/>
    <x v="0"/>
  </r>
  <r>
    <d v="2025-01-23T00:00:00"/>
    <s v="Trust building"/>
    <s v="Trust building"/>
    <s v="Investigation"/>
    <m/>
    <m/>
    <m/>
    <n v="20000"/>
    <n v="5.3064473335102145"/>
    <n v="3769"/>
    <s v="i04"/>
    <s v="Jan_i04_V13"/>
    <s v="EAGLE Uganda"/>
    <x v="0"/>
  </r>
  <r>
    <d v="2025-01-23T00:00:00"/>
    <s v="Local Transport"/>
    <s v="Transport"/>
    <s v="Legal"/>
    <m/>
    <m/>
    <m/>
    <n v="9000"/>
    <n v="2.3879013000795966"/>
    <n v="3769"/>
    <s v="Raff"/>
    <s v="Jan_R_V12"/>
    <s v="EAGLE Uganda"/>
    <x v="0"/>
  </r>
  <r>
    <d v="2025-01-23T00:00:00"/>
    <s v="Local Transport"/>
    <s v="Transport"/>
    <s v="Legal"/>
    <m/>
    <m/>
    <m/>
    <n v="9000"/>
    <n v="2.3879013000795966"/>
    <n v="3769"/>
    <s v="Raff"/>
    <s v="Jan_R_V12"/>
    <s v="EAGLE Uganda"/>
    <x v="0"/>
  </r>
  <r>
    <d v="2025-01-23T00:00:00"/>
    <s v="Local Transport"/>
    <s v="Transport"/>
    <s v="Media"/>
    <m/>
    <m/>
    <m/>
    <n v="15000"/>
    <n v="3.9798355001326611"/>
    <n v="3769"/>
    <s v="Babra"/>
    <s v="Jan_B_V10"/>
    <s v="EAGLE Uganda"/>
    <x v="0"/>
  </r>
  <r>
    <d v="2025-01-23T00:00:00"/>
    <s v="Local Transport"/>
    <s v="Transport"/>
    <s v="Media"/>
    <m/>
    <m/>
    <m/>
    <n v="9000"/>
    <n v="2.3879013000795966"/>
    <n v="3769"/>
    <s v="Babra"/>
    <s v="Jan_B_V10"/>
    <s v="EAGLE Uganda"/>
    <x v="0"/>
  </r>
  <r>
    <d v="2025-01-23T00:00:00"/>
    <s v="Local Transport"/>
    <s v="Transport"/>
    <s v="Media"/>
    <m/>
    <m/>
    <m/>
    <n v="16000"/>
    <n v="4.2451578668081718"/>
    <n v="3769"/>
    <s v="Babra"/>
    <s v="Jan_B_V10"/>
    <s v="EAGLE Uganda"/>
    <x v="0"/>
  </r>
  <r>
    <d v="2025-01-23T00:00:00"/>
    <s v="Local Transport"/>
    <s v="Transport"/>
    <s v="Management"/>
    <m/>
    <m/>
    <m/>
    <n v="2000"/>
    <n v="0.53064473335102147"/>
    <n v="3769"/>
    <s v="Lydia"/>
    <s v="Jan_L_V21"/>
    <s v="EAGLE Uganda"/>
    <x v="0"/>
  </r>
  <r>
    <d v="2025-01-23T00:00:00"/>
    <s v="Local Transport"/>
    <s v="Transport"/>
    <s v="Management"/>
    <m/>
    <m/>
    <m/>
    <n v="4000"/>
    <n v="1.0612894667020429"/>
    <n v="3769"/>
    <s v="Lydia"/>
    <s v="Jan_L_V21"/>
    <s v="EAGLE Uganda"/>
    <x v="0"/>
  </r>
  <r>
    <d v="2025-01-23T00:00:00"/>
    <s v="Local Transport"/>
    <s v="Transport"/>
    <s v="Management"/>
    <m/>
    <m/>
    <m/>
    <n v="7000"/>
    <n v="1.8572565667285752"/>
    <n v="3769"/>
    <s v="Lydia"/>
    <s v="Jan_L_V21"/>
    <s v="EAGLE Uganda"/>
    <x v="0"/>
  </r>
  <r>
    <d v="2025-01-23T00:00:00"/>
    <s v="Local Transport"/>
    <s v="Transport"/>
    <s v="Management"/>
    <m/>
    <m/>
    <m/>
    <n v="8000"/>
    <n v="2.1225789334040859"/>
    <n v="3769"/>
    <s v="Lydia"/>
    <s v="Jan_L_V21"/>
    <s v="EAGLE Uganda"/>
    <x v="0"/>
  </r>
  <r>
    <d v="2025-01-23T00:00:00"/>
    <s v="Local Transport"/>
    <s v="Transport"/>
    <s v="Investigation"/>
    <m/>
    <m/>
    <m/>
    <n v="20000"/>
    <n v="5.3064473335102145"/>
    <n v="3769"/>
    <s v="i04"/>
    <s v="Jan_i04_V14"/>
    <s v="EAGLE Uganda"/>
    <x v="0"/>
  </r>
  <r>
    <d v="2025-01-24T00:00:00"/>
    <s v="Local Transport"/>
    <s v="Transport"/>
    <s v="Investigation"/>
    <m/>
    <m/>
    <m/>
    <n v="13000"/>
    <n v="3.4491907667816397"/>
    <n v="3769"/>
    <s v="i04"/>
    <s v="Jan_i04_V14"/>
    <s v="EAGLE Uganda"/>
    <x v="0"/>
  </r>
  <r>
    <d v="2025-01-24T00:00:00"/>
    <s v="Local Transport"/>
    <s v="Transport"/>
    <s v="Investigation"/>
    <m/>
    <m/>
    <m/>
    <n v="8000"/>
    <n v="2.1225789334040859"/>
    <n v="3769"/>
    <s v="i04"/>
    <s v="Jan_i04_V14"/>
    <s v="EAGLE Uganda"/>
    <x v="0"/>
  </r>
  <r>
    <d v="2025-01-24T00:00:00"/>
    <s v="Local Transport"/>
    <s v="Transport"/>
    <s v="Investigation"/>
    <m/>
    <m/>
    <m/>
    <n v="7000"/>
    <n v="1.8572565667285752"/>
    <n v="3769"/>
    <s v="i04"/>
    <s v="Jan_i04_V14"/>
    <s v="EAGLE Uganda"/>
    <x v="0"/>
  </r>
  <r>
    <d v="2025-01-24T00:00:00"/>
    <s v="Local Transport"/>
    <s v="Transport"/>
    <s v="Investigation"/>
    <m/>
    <m/>
    <m/>
    <n v="17000"/>
    <n v="4.5104802334836824"/>
    <n v="3769"/>
    <s v="i04"/>
    <s v="Jan_i04_V14"/>
    <s v="EAGLE Uganda"/>
    <x v="0"/>
  </r>
  <r>
    <d v="2025-01-24T00:00:00"/>
    <s v="Trust building"/>
    <s v="Trust building"/>
    <s v="Investigation"/>
    <m/>
    <m/>
    <m/>
    <n v="18000"/>
    <n v="4.7758026001591931"/>
    <n v="3769"/>
    <s v="i04"/>
    <s v="Jan_i04_V14"/>
    <s v="EAGLE Uganda"/>
    <x v="0"/>
  </r>
  <r>
    <d v="2025-01-24T00:00:00"/>
    <s v="Local Transport"/>
    <s v="Transport"/>
    <s v="Media"/>
    <m/>
    <m/>
    <m/>
    <n v="15000"/>
    <n v="3.9798355001326611"/>
    <n v="3769"/>
    <s v="Babra"/>
    <s v="Jan_B_V11"/>
    <s v="EAGLE Uganda"/>
    <x v="0"/>
  </r>
  <r>
    <d v="2025-01-24T00:00:00"/>
    <s v="Local Transport"/>
    <s v="Transport"/>
    <s v="Media"/>
    <m/>
    <m/>
    <m/>
    <n v="17000"/>
    <n v="4.5104802334836824"/>
    <n v="3769"/>
    <s v="Babra"/>
    <s v="Jan_B_V11"/>
    <s v="EAGLE Uganda"/>
    <x v="0"/>
  </r>
  <r>
    <d v="2025-01-24T00:00:00"/>
    <s v="Local Transport"/>
    <s v="Transport"/>
    <s v="Investigation"/>
    <m/>
    <m/>
    <m/>
    <n v="18000"/>
    <n v="4.7758026001591931"/>
    <n v="3769"/>
    <s v="i69"/>
    <s v="Jan_i69_V14"/>
    <s v="EAGLE Uganda"/>
    <x v="0"/>
  </r>
  <r>
    <d v="2025-01-24T00:00:00"/>
    <s v="Local Transport"/>
    <s v="Transport"/>
    <s v="Investigation"/>
    <m/>
    <m/>
    <m/>
    <n v="16000"/>
    <n v="4.2451578668081718"/>
    <n v="3769"/>
    <s v="i69"/>
    <s v="Jan_i69_V14"/>
    <s v="EAGLE Uganda"/>
    <x v="0"/>
  </r>
  <r>
    <d v="2025-01-24T00:00:00"/>
    <s v="Local Transport"/>
    <s v="Transport"/>
    <s v="Investigation"/>
    <m/>
    <m/>
    <m/>
    <n v="10000"/>
    <n v="2.6532236667551072"/>
    <n v="3769"/>
    <s v="i69"/>
    <s v="Jan_i69_V14"/>
    <s v="EAGLE Uganda"/>
    <x v="0"/>
  </r>
  <r>
    <d v="2025-01-24T00:00:00"/>
    <s v="Local Transport"/>
    <s v="Transport"/>
    <s v="Investigation"/>
    <m/>
    <m/>
    <m/>
    <n v="4000"/>
    <n v="1.0612894667020429"/>
    <n v="3769"/>
    <s v="i69"/>
    <s v="Jan_i69_V14"/>
    <s v="EAGLE Uganda"/>
    <x v="0"/>
  </r>
  <r>
    <d v="2025-01-24T00:00:00"/>
    <s v="Local Transport"/>
    <s v="Transport"/>
    <s v="Investigation"/>
    <m/>
    <m/>
    <m/>
    <n v="14000"/>
    <n v="3.7145131334571504"/>
    <n v="3769"/>
    <s v="i69"/>
    <s v="Jan_i69_V14"/>
    <s v="EAGLE Uganda"/>
    <x v="0"/>
  </r>
  <r>
    <d v="2025-01-24T00:00:00"/>
    <s v="Local Transport"/>
    <s v="Transport"/>
    <s v="Investigation"/>
    <m/>
    <m/>
    <m/>
    <n v="5000"/>
    <n v="1.3266118333775536"/>
    <n v="3769"/>
    <s v="i69"/>
    <s v="Jan_i69_V14"/>
    <s v="EAGLE Uganda"/>
    <x v="0"/>
  </r>
  <r>
    <d v="2025-01-24T00:00:00"/>
    <s v="Local Transport"/>
    <s v="Transport"/>
    <s v="Investigation"/>
    <m/>
    <m/>
    <m/>
    <n v="13000"/>
    <n v="3.4491907667816397"/>
    <n v="3769"/>
    <s v="i69"/>
    <s v="Jan_i69_V14"/>
    <s v="EAGLE Uganda"/>
    <x v="0"/>
  </r>
  <r>
    <d v="2025-01-24T00:00:00"/>
    <s v="Trust building"/>
    <s v="Trust building"/>
    <s v="Investigation"/>
    <m/>
    <m/>
    <m/>
    <n v="16000"/>
    <n v="4.2451578668081718"/>
    <n v="3769"/>
    <s v="i69"/>
    <s v="Jan_i69_V14"/>
    <s v="EAGLE Uganda"/>
    <x v="0"/>
  </r>
  <r>
    <d v="2025-01-25T00:00:00"/>
    <s v="Local Transport"/>
    <s v="Transport"/>
    <s v="Investigation"/>
    <m/>
    <m/>
    <m/>
    <n v="20000"/>
    <n v="5.3064473335102145"/>
    <n v="3769"/>
    <s v="i04"/>
    <s v="Jan_i04_V15"/>
    <s v="EAGLE Uganda"/>
    <x v="0"/>
  </r>
  <r>
    <d v="2025-01-25T00:00:00"/>
    <s v="Local Transport"/>
    <s v="Transport"/>
    <s v="Investigation"/>
    <m/>
    <m/>
    <m/>
    <n v="10000"/>
    <n v="2.6532236667551072"/>
    <n v="3769"/>
    <s v="i04"/>
    <s v="Jan_i04_V15"/>
    <s v="EAGLE Uganda"/>
    <x v="0"/>
  </r>
  <r>
    <d v="2025-01-25T00:00:00"/>
    <s v="Local Transport"/>
    <s v="Transport"/>
    <s v="Investigation"/>
    <m/>
    <m/>
    <m/>
    <n v="3000"/>
    <n v="0.79596710002653226"/>
    <n v="3769"/>
    <s v="i04"/>
    <s v="Jan_i04_V15"/>
    <s v="EAGLE Uganda"/>
    <x v="0"/>
  </r>
  <r>
    <d v="2025-01-25T00:00:00"/>
    <s v="Local Transport"/>
    <s v="Transport"/>
    <s v="Investigation"/>
    <m/>
    <m/>
    <m/>
    <n v="17000"/>
    <n v="4.5104802334836824"/>
    <n v="3769"/>
    <s v="i04"/>
    <s v="Jan_i04_V15"/>
    <s v="EAGLE Uganda"/>
    <x v="0"/>
  </r>
  <r>
    <d v="2025-01-25T00:00:00"/>
    <s v="Local Transport"/>
    <s v="Transport"/>
    <s v="Investigation"/>
    <m/>
    <m/>
    <m/>
    <n v="20000"/>
    <n v="5.3064473335102145"/>
    <n v="3769"/>
    <s v="i04"/>
    <s v="Jan_i04_V15"/>
    <s v="EAGLE Uganda"/>
    <x v="0"/>
  </r>
  <r>
    <d v="2025-01-25T00:00:00"/>
    <s v="Local Transport"/>
    <s v="Transport"/>
    <s v="Investigation"/>
    <m/>
    <m/>
    <m/>
    <n v="25000"/>
    <n v="6.6330591668877688"/>
    <n v="3769"/>
    <s v="i04"/>
    <s v="Jan_i04_V15"/>
    <s v="EAGLE Uganda"/>
    <x v="0"/>
  </r>
  <r>
    <d v="2025-01-25T00:00:00"/>
    <s v="Trust building"/>
    <s v="Trust building"/>
    <s v="Investigation"/>
    <m/>
    <m/>
    <m/>
    <n v="20000"/>
    <n v="5.3064473335102145"/>
    <n v="3769"/>
    <s v="i04"/>
    <s v="Jan_i04_V15"/>
    <s v="EAGLE Uganda"/>
    <x v="0"/>
  </r>
  <r>
    <d v="2025-01-25T00:00:00"/>
    <s v="Trust building"/>
    <s v="Trust building"/>
    <s v="Investigation"/>
    <m/>
    <m/>
    <m/>
    <n v="30000"/>
    <n v="7.9596710002653221"/>
    <n v="3769"/>
    <s v="i04"/>
    <s v="Jan_i04_R10"/>
    <s v="EAGLE Uganda"/>
    <x v="0"/>
  </r>
  <r>
    <d v="2025-01-25T00:00:00"/>
    <s v="Trust building"/>
    <s v="Trust building"/>
    <s v="Investigation"/>
    <m/>
    <m/>
    <m/>
    <n v="20000"/>
    <n v="5.3064473335102145"/>
    <n v="3769"/>
    <s v="i04"/>
    <s v="Jan_i04_R10"/>
    <s v="EAGLE Uganda"/>
    <x v="0"/>
  </r>
  <r>
    <d v="2025-01-25T00:00:00"/>
    <s v="Local Transport"/>
    <s v="Transport"/>
    <s v="Media"/>
    <m/>
    <m/>
    <m/>
    <n v="15000"/>
    <n v="3.9798355001326611"/>
    <n v="3769"/>
    <s v="Babra"/>
    <s v="Jan_B_V12"/>
    <s v="EAGLE Uganda"/>
    <x v="0"/>
  </r>
  <r>
    <d v="2025-01-25T00:00:00"/>
    <s v="Local Transport"/>
    <s v="Transport"/>
    <s v="Media"/>
    <m/>
    <m/>
    <m/>
    <n v="17000"/>
    <n v="4.5104802334836824"/>
    <n v="3769"/>
    <s v="Babra"/>
    <s v="Jan_B_V12"/>
    <s v="EAGLE Uganda"/>
    <x v="0"/>
  </r>
  <r>
    <d v="2025-01-25T00:00:00"/>
    <s v="Local Transport"/>
    <s v="Transport"/>
    <s v="Investigation"/>
    <m/>
    <m/>
    <m/>
    <n v="20000"/>
    <n v="5.3064473335102145"/>
    <n v="3769"/>
    <s v="i93"/>
    <s v="Jan_i93_V12"/>
    <s v="EAGLE Uganda"/>
    <x v="0"/>
  </r>
  <r>
    <d v="2025-01-25T00:00:00"/>
    <s v="Breakfast"/>
    <s v="Travel subsistance"/>
    <s v="Investigation"/>
    <m/>
    <m/>
    <m/>
    <n v="10000"/>
    <n v="2.6532236667551072"/>
    <n v="3769"/>
    <s v="i93"/>
    <s v="Jan_i93_V12"/>
    <s v="EAGLE Uganda"/>
    <x v="0"/>
  </r>
  <r>
    <d v="2025-01-25T00:00:00"/>
    <s v="Lunch"/>
    <s v="Travel subsistance"/>
    <s v="Investigation"/>
    <m/>
    <m/>
    <m/>
    <n v="18000"/>
    <n v="4.7758026001591931"/>
    <n v="3769"/>
    <s v="i93"/>
    <s v="Jan_i93_V12"/>
    <s v="EAGLE Uganda"/>
    <x v="0"/>
  </r>
  <r>
    <d v="2025-01-25T00:00:00"/>
    <s v="Supper"/>
    <s v="Travel subsistance"/>
    <s v="Investigation"/>
    <m/>
    <m/>
    <m/>
    <n v="10000"/>
    <n v="2.6532236667551072"/>
    <n v="3769"/>
    <s v="i93"/>
    <s v="Jan_i93_V12"/>
    <s v="EAGLE Uganda"/>
    <x v="0"/>
  </r>
  <r>
    <d v="2025-01-25T00:00:00"/>
    <s v="Trust building"/>
    <s v="Trust building"/>
    <s v="Investigation"/>
    <m/>
    <m/>
    <m/>
    <n v="15000"/>
    <n v="3.9798355001326611"/>
    <n v="3769"/>
    <s v="i93"/>
    <s v="Jan_i93_V12"/>
    <s v="EAGLE Uganda"/>
    <x v="0"/>
  </r>
  <r>
    <d v="2025-01-25T00:00:00"/>
    <s v="Local Transport"/>
    <s v="Transport"/>
    <s v="Investigation"/>
    <m/>
    <m/>
    <m/>
    <n v="15000"/>
    <n v="3.9798355001326611"/>
    <n v="3769"/>
    <s v="i93"/>
    <s v="Jan_i93_V12"/>
    <s v="EAGLE Uganda"/>
    <x v="0"/>
  </r>
  <r>
    <d v="2025-01-25T00:00:00"/>
    <s v="Local Transport"/>
    <s v="Transport"/>
    <s v="Investigation"/>
    <m/>
    <m/>
    <m/>
    <n v="15000"/>
    <n v="3.9798355001326611"/>
    <n v="3769"/>
    <s v="i93"/>
    <s v="Jan_i93_V12"/>
    <s v="EAGLE Uganda"/>
    <x v="0"/>
  </r>
  <r>
    <d v="2025-01-25T00:00:00"/>
    <s v="Intercity transport (  Packwach/Kampala)"/>
    <s v="Transport"/>
    <s v="Investigation"/>
    <m/>
    <m/>
    <m/>
    <n v="50000"/>
    <n v="13.266118333775538"/>
    <n v="3769"/>
    <s v="i93"/>
    <s v="Jan_i93_R9"/>
    <s v="EAGLE Uganda"/>
    <x v="0"/>
  </r>
  <r>
    <d v="2025-01-25T00:00:00"/>
    <s v="Mobile money charges"/>
    <s v="Transfer fees"/>
    <s v="Office"/>
    <m/>
    <m/>
    <m/>
    <n v="8450"/>
    <n v="2.2419739984080658"/>
    <n v="3769"/>
    <s v="i93"/>
    <s v="Jan_i93_R10"/>
    <s v="EAGLE Uganda"/>
    <x v="2"/>
  </r>
  <r>
    <d v="2025-01-25T00:00:00"/>
    <s v="Mobile money charges"/>
    <s v="Transfer fees"/>
    <s v="Office"/>
    <m/>
    <m/>
    <m/>
    <n v="1000"/>
    <n v="0.26532236667551073"/>
    <n v="3769"/>
    <s v="i93"/>
    <s v="Jan_i93_R12"/>
    <s v="EAGLE Uganda"/>
    <x v="0"/>
  </r>
  <r>
    <d v="2025-01-25T00:00:00"/>
    <s v="Mobile money charges"/>
    <s v="Transfer fees"/>
    <s v="Office"/>
    <m/>
    <m/>
    <m/>
    <n v="1000"/>
    <n v="0.26532236667551073"/>
    <n v="3769"/>
    <s v="i93"/>
    <s v="Jan_i93_R12"/>
    <s v="EAGLE Uganda"/>
    <x v="0"/>
  </r>
  <r>
    <d v="2025-01-27T00:00:00"/>
    <s v="Airtime for i93"/>
    <s v="Telephone"/>
    <s v="Investigation"/>
    <m/>
    <m/>
    <m/>
    <n v="25000"/>
    <n v="6.6330591668877688"/>
    <n v="3769"/>
    <s v="i93"/>
    <s v="Jan_i93_LR24"/>
    <s v="EAGLE Uganda"/>
    <x v="0"/>
  </r>
  <r>
    <d v="2025-01-25T00:00:00"/>
    <s v="Breakfast"/>
    <s v="Transport"/>
    <s v="Investigation"/>
    <m/>
    <m/>
    <m/>
    <n v="18000"/>
    <n v="4.7758026001591931"/>
    <n v="3769"/>
    <s v="i69"/>
    <s v="Jan_i69_V15"/>
    <s v="EAGLE Uganda"/>
    <x v="0"/>
  </r>
  <r>
    <d v="2025-01-25T00:00:00"/>
    <s v="Lunch"/>
    <s v="Transport"/>
    <s v="Investigation"/>
    <m/>
    <m/>
    <m/>
    <n v="18000"/>
    <n v="4.7758026001591931"/>
    <n v="3769"/>
    <s v="i69"/>
    <s v="Jan_i69_V15"/>
    <s v="EAGLE Uganda"/>
    <x v="0"/>
  </r>
  <r>
    <d v="2025-01-25T00:00:00"/>
    <s v="Supper"/>
    <s v="Transport"/>
    <s v="Investigation"/>
    <m/>
    <m/>
    <m/>
    <n v="16000"/>
    <n v="4.2451578668081718"/>
    <n v="3769"/>
    <s v="i69"/>
    <s v="Jan_i69_V15"/>
    <s v="EAGLE Uganda"/>
    <x v="0"/>
  </r>
  <r>
    <d v="2025-01-25T00:00:00"/>
    <s v="Trust building"/>
    <s v="Transport"/>
    <s v="Investigation"/>
    <m/>
    <m/>
    <m/>
    <n v="5000"/>
    <n v="1.3266118333775536"/>
    <n v="3769"/>
    <s v="i69"/>
    <s v="Jan_i69_V15"/>
    <s v="EAGLE Uganda"/>
    <x v="2"/>
  </r>
  <r>
    <d v="2025-01-25T00:00:00"/>
    <s v="Local Transport"/>
    <s v="Transport"/>
    <s v="Investigation"/>
    <m/>
    <m/>
    <m/>
    <n v="10000"/>
    <n v="2.6532236667551072"/>
    <n v="3769"/>
    <s v="i69"/>
    <s v="Jan_i69_V15"/>
    <s v="EAGLE Uganda"/>
    <x v="0"/>
  </r>
  <r>
    <d v="2025-01-25T00:00:00"/>
    <s v="Local Transport"/>
    <s v="Transport"/>
    <s v="Investigation"/>
    <m/>
    <m/>
    <m/>
    <n v="15000"/>
    <n v="3.9798355001326611"/>
    <n v="3769"/>
    <s v="i69"/>
    <s v="Jan_i69_V15"/>
    <s v="EAGLE Uganda"/>
    <x v="0"/>
  </r>
  <r>
    <d v="2025-01-25T00:00:00"/>
    <s v="Intercity transport (  Packwach/Kampala)"/>
    <s v="Transport"/>
    <s v="Investigation"/>
    <m/>
    <m/>
    <m/>
    <n v="55000"/>
    <n v="14.592730167153091"/>
    <n v="3769"/>
    <s v="i69"/>
    <s v="Jan_i69_R5"/>
    <s v="EAGLE Uganda"/>
    <x v="2"/>
  </r>
  <r>
    <d v="2025-01-25T00:00:00"/>
    <s v="Mobile money charges"/>
    <s v="Transfer fees"/>
    <s v="Office"/>
    <m/>
    <m/>
    <m/>
    <n v="20000"/>
    <n v="5.3064473335102145"/>
    <n v="3769"/>
    <s v="i69"/>
    <s v="Jan_i69_V15"/>
    <s v="EAGLE Uganda"/>
    <x v="0"/>
  </r>
  <r>
    <d v="2025-01-25T00:00:00"/>
    <s v="Mobile money charges"/>
    <s v="Transfer fees"/>
    <s v="Office"/>
    <m/>
    <m/>
    <m/>
    <n v="4648000"/>
    <n v="1233.218360307774"/>
    <n v="3769"/>
    <s v="Bank Opp"/>
    <s v="Jan_L_R35"/>
    <s v="EAGLE Uganda"/>
    <x v="0"/>
  </r>
  <r>
    <d v="2025-01-25T00:00:00"/>
    <s v="Mobile money charges"/>
    <s v="Transfer fees"/>
    <s v="Office"/>
    <m/>
    <m/>
    <m/>
    <n v="1050000"/>
    <n v="278.58848500928627"/>
    <n v="3769"/>
    <s v="Bank Opp"/>
    <s v="Jan_L_R31"/>
    <s v="EAGLE Uganda"/>
    <x v="0"/>
  </r>
  <r>
    <d v="2025-01-25T00:00:00"/>
    <s v="Lydia's Jan  PAYE chq:415"/>
    <s v="Personnel"/>
    <s v="Management"/>
    <m/>
    <m/>
    <m/>
    <n v="2002000"/>
    <n v="531.17537808437248"/>
    <n v="3769"/>
    <s v="Bank Opp"/>
    <s v="Jan_L_R33"/>
    <s v="EAGLE Uganda"/>
    <x v="0"/>
  </r>
  <r>
    <d v="2025-01-25T00:00:00"/>
    <s v="Raff's Jan salary chq:420"/>
    <s v="Personnel"/>
    <s v="Legal"/>
    <m/>
    <m/>
    <m/>
    <n v="1500000"/>
    <n v="397.9835500132661"/>
    <n v="3769"/>
    <s v="Bank Opp"/>
    <s v="Jan_R_R1"/>
    <s v="EAGLE Uganda"/>
    <x v="2"/>
  </r>
  <r>
    <d v="2025-01-25T00:00:00"/>
    <s v="Bank charges chq;418"/>
    <s v="Bank fees"/>
    <s v="Office"/>
    <m/>
    <m/>
    <m/>
    <n v="3000"/>
    <n v="0.79596710002653226"/>
    <n v="3769"/>
    <s v="Bank Opp"/>
    <s v="Jan_BS_4"/>
    <s v="EAGLE Uganda"/>
    <x v="2"/>
  </r>
  <r>
    <d v="2025-01-25T00:00:00"/>
    <s v="Bank charges chq;420"/>
    <s v="Bank fees"/>
    <s v="Office"/>
    <m/>
    <m/>
    <m/>
    <n v="3000"/>
    <n v="0.79596710002653226"/>
    <n v="3769"/>
    <s v="Bank Opp"/>
    <s v="Jan_BS_5"/>
    <s v="EAGLE Uganda"/>
    <x v="2"/>
  </r>
  <r>
    <d v="2025-01-25T00:00:00"/>
    <s v="Trust building"/>
    <s v="Trust building"/>
    <s v="Investigation"/>
    <m/>
    <m/>
    <m/>
    <n v="20000"/>
    <n v="5.3064473335102145"/>
    <n v="3769"/>
    <s v="i69"/>
    <s v="Jan_i69_V15"/>
    <s v="EAGLE Uganda"/>
    <x v="2"/>
  </r>
  <r>
    <d v="2025-01-26T00:00:00"/>
    <s v="Local Transport"/>
    <s v="Transport"/>
    <s v="Investigation"/>
    <m/>
    <m/>
    <m/>
    <n v="15000"/>
    <n v="3.9798355001326611"/>
    <n v="3769"/>
    <s v="i69"/>
    <s v="Jan_i69_V16"/>
    <s v="EAGLE Uganda"/>
    <x v="2"/>
  </r>
  <r>
    <d v="2025-01-26T00:00:00"/>
    <s v="Local Transport"/>
    <s v="Transport"/>
    <s v="Investigation"/>
    <m/>
    <m/>
    <m/>
    <n v="13000"/>
    <n v="3.4491907667816397"/>
    <n v="3769"/>
    <s v="i69"/>
    <s v="Jan_i69_V16"/>
    <s v="EAGLE Uganda"/>
    <x v="2"/>
  </r>
  <r>
    <d v="2025-01-26T00:00:00"/>
    <s v="Local Transport"/>
    <s v="Transport"/>
    <s v="Investigation"/>
    <m/>
    <m/>
    <m/>
    <n v="60000"/>
    <n v="15.919342000530644"/>
    <n v="3769"/>
    <s v="i69"/>
    <s v="Jan_i69_R6"/>
    <s v="EAGLE Uganda"/>
    <x v="2"/>
  </r>
  <r>
    <d v="2025-01-26T00:00:00"/>
    <s v="Local Transport"/>
    <s v="Transport"/>
    <s v="Investigation"/>
    <m/>
    <m/>
    <m/>
    <n v="7000"/>
    <n v="1.8572565667285752"/>
    <n v="3769"/>
    <s v="i69"/>
    <s v="Jan_i69_V16"/>
    <s v="EAGLE Uganda"/>
    <x v="2"/>
  </r>
  <r>
    <d v="2025-01-26T00:00:00"/>
    <s v="Local Transport"/>
    <s v="Transport"/>
    <s v="Investigation"/>
    <m/>
    <m/>
    <m/>
    <n v="8000"/>
    <n v="2.1225789334040859"/>
    <n v="3769"/>
    <s v="i69"/>
    <s v="Jan_i69_V16"/>
    <s v="EAGLE Uganda"/>
    <x v="2"/>
  </r>
  <r>
    <d v="2025-01-26T00:00:00"/>
    <s v="Local Transport"/>
    <s v="Transport"/>
    <s v="Investigation"/>
    <m/>
    <m/>
    <m/>
    <n v="8000"/>
    <n v="2.1225789334040859"/>
    <n v="3769"/>
    <s v="i69"/>
    <s v="Jan_i69_V16"/>
    <s v="EAGLE Uganda"/>
    <x v="2"/>
  </r>
  <r>
    <d v="2025-01-26T00:00:00"/>
    <s v="Trust building"/>
    <s v="Trust building"/>
    <s v="Investigation"/>
    <m/>
    <m/>
    <m/>
    <n v="13500"/>
    <n v="3.5818519501193951"/>
    <n v="3769"/>
    <s v="i69"/>
    <s v="Jan_i69_R7"/>
    <s v="EAGLE Uganda"/>
    <x v="2"/>
  </r>
  <r>
    <d v="2025-01-26T00:00:00"/>
    <s v="Trust building"/>
    <s v="Trust building"/>
    <s v="Investigation"/>
    <m/>
    <m/>
    <m/>
    <n v="17000"/>
    <n v="4.5104802334836824"/>
    <n v="3769"/>
    <s v="i69"/>
    <s v="Jan_i69_V16"/>
    <s v="EAGLE Uganda"/>
    <x v="2"/>
  </r>
  <r>
    <d v="2025-01-26T00:00:00"/>
    <s v="Trust building"/>
    <s v="Trust building"/>
    <s v="Investigation"/>
    <m/>
    <m/>
    <m/>
    <n v="10000"/>
    <n v="2.6532236667551072"/>
    <n v="3769"/>
    <s v="i69"/>
    <s v="Jan_i69_V16"/>
    <s v="EAGLE Uganda"/>
    <x v="2"/>
  </r>
  <r>
    <d v="2025-01-26T00:00:00"/>
    <s v="Trust building"/>
    <s v="Trust building"/>
    <s v="Investigation"/>
    <m/>
    <m/>
    <m/>
    <n v="5000"/>
    <n v="1.3266118333775536"/>
    <n v="3769"/>
    <s v="i69"/>
    <s v="Jan_i69_V16"/>
    <s v="EAGLE Uganda"/>
    <x v="2"/>
  </r>
  <r>
    <d v="2025-01-27T00:00:00"/>
    <s v="Local Transport"/>
    <s v="Transport"/>
    <s v="Investigation"/>
    <m/>
    <m/>
    <m/>
    <n v="18000"/>
    <n v="4.7758026001591931"/>
    <n v="3769"/>
    <s v="i69"/>
    <s v="Jan_i69_V17"/>
    <s v="EAGLE Uganda"/>
    <x v="2"/>
  </r>
  <r>
    <d v="2025-01-27T00:00:00"/>
    <s v="Local Transport"/>
    <s v="Transport"/>
    <s v="Investigation"/>
    <m/>
    <m/>
    <m/>
    <n v="10000"/>
    <n v="2.6532236667551072"/>
    <n v="3769"/>
    <s v="i69"/>
    <s v="Jan_i69_V17"/>
    <s v="EAGLE Uganda"/>
    <x v="2"/>
  </r>
  <r>
    <d v="2025-01-27T00:00:00"/>
    <s v="Local Transport"/>
    <s v="Transport"/>
    <s v="Investigation"/>
    <m/>
    <m/>
    <m/>
    <n v="7000"/>
    <n v="1.8572565667285752"/>
    <n v="3769"/>
    <s v="i69"/>
    <s v="Jan_i69_V17"/>
    <s v="EAGLE Uganda"/>
    <x v="2"/>
  </r>
  <r>
    <d v="2025-01-27T00:00:00"/>
    <s v="Local Transport"/>
    <s v="Transport"/>
    <s v="Investigation"/>
    <m/>
    <m/>
    <m/>
    <n v="10000"/>
    <n v="2.6532236667551072"/>
    <n v="3769"/>
    <s v="i69"/>
    <s v="Jan_i69_V17"/>
    <s v="EAGLE Uganda"/>
    <x v="2"/>
  </r>
  <r>
    <d v="2025-01-27T00:00:00"/>
    <s v="Local Transport"/>
    <s v="Transport"/>
    <s v="Investigation"/>
    <m/>
    <m/>
    <m/>
    <n v="14000"/>
    <n v="3.7145131334571504"/>
    <n v="3769"/>
    <s v="i69"/>
    <s v="Jan_i69_V17"/>
    <s v="EAGLE Uganda"/>
    <x v="2"/>
  </r>
  <r>
    <d v="2025-01-27T00:00:00"/>
    <s v="Trust building"/>
    <s v="Trust building"/>
    <s v="Investigation"/>
    <m/>
    <m/>
    <m/>
    <n v="24000"/>
    <n v="6.3677368002122581"/>
    <n v="3769"/>
    <s v="i69"/>
    <s v="Jan_i69_R8"/>
    <s v="EAGLE Uganda"/>
    <x v="2"/>
  </r>
  <r>
    <d v="2025-01-27T00:00:00"/>
    <s v="Trust building"/>
    <s v="Trust building"/>
    <s v="Investigation"/>
    <m/>
    <m/>
    <m/>
    <n v="12000"/>
    <n v="3.183868400106129"/>
    <n v="3769"/>
    <s v="i69"/>
    <s v="Jan_i69_V17"/>
    <s v="EAGLE Uganda"/>
    <x v="2"/>
  </r>
  <r>
    <d v="2025-01-27T00:00:00"/>
    <s v="Trust building"/>
    <s v="Trust building"/>
    <s v="Investigation"/>
    <m/>
    <m/>
    <m/>
    <n v="21000"/>
    <n v="5.571769700185726"/>
    <n v="3769"/>
    <s v="i69"/>
    <s v="Jan_i69_V17"/>
    <s v="EAGLE Uganda"/>
    <x v="2"/>
  </r>
  <r>
    <d v="2025-01-27T00:00:00"/>
    <s v="Local Transport"/>
    <s v="Transport"/>
    <s v="Legal"/>
    <m/>
    <m/>
    <m/>
    <n v="9000"/>
    <n v="2.3879013000795966"/>
    <n v="3769"/>
    <s v="Raff"/>
    <s v="Jan_R_V13"/>
    <s v="EAGLE Uganda"/>
    <x v="2"/>
  </r>
  <r>
    <d v="2025-01-27T00:00:00"/>
    <s v="Local Transport"/>
    <s v="Transport"/>
    <s v="Legal"/>
    <m/>
    <m/>
    <m/>
    <n v="10000"/>
    <n v="2.6532236667551072"/>
    <n v="3769"/>
    <s v="Raff"/>
    <s v="Jan_R_V13"/>
    <s v="EAGLE Uganda"/>
    <x v="2"/>
  </r>
  <r>
    <d v="2025-01-27T00:00:00"/>
    <s v="Local Transport"/>
    <s v="Transport"/>
    <s v="Media"/>
    <m/>
    <m/>
    <m/>
    <n v="15000"/>
    <n v="3.9798355001326611"/>
    <n v="3769"/>
    <s v="Babra"/>
    <s v="Jan_B_V13"/>
    <s v="EAGLE Uganda"/>
    <x v="2"/>
  </r>
  <r>
    <d v="2025-01-27T00:00:00"/>
    <s v="Local Transport"/>
    <s v="Transport"/>
    <s v="Media"/>
    <m/>
    <m/>
    <m/>
    <n v="17000"/>
    <n v="4.5104802334836824"/>
    <n v="3769"/>
    <s v="Babra"/>
    <s v="Jan_B_V13"/>
    <s v="EAGLE Uganda"/>
    <x v="2"/>
  </r>
  <r>
    <d v="2025-01-27T00:00:00"/>
    <s v="Airtime for Lydia"/>
    <s v="Telephone"/>
    <s v="Management"/>
    <m/>
    <m/>
    <m/>
    <n v="50000"/>
    <n v="13.266118333775538"/>
    <n v="3769"/>
    <s v="Lydia"/>
    <s v="Jan_L_R24"/>
    <s v="EAGLE Uganda"/>
    <x v="2"/>
  </r>
  <r>
    <d v="2025-01-27T00:00:00"/>
    <s v="Airtime for Mary"/>
    <s v="Telephone"/>
    <s v="Management"/>
    <m/>
    <m/>
    <m/>
    <n v="30000"/>
    <n v="7.9596710002653221"/>
    <n v="3769"/>
    <s v="Mary"/>
    <s v="Jan_L_R24"/>
    <s v="EAGLE Uganda"/>
    <x v="2"/>
  </r>
  <r>
    <d v="2025-01-27T00:00:00"/>
    <s v="Airtime to Raff"/>
    <s v="Telephone"/>
    <s v="Legal"/>
    <m/>
    <m/>
    <m/>
    <n v="20000"/>
    <n v="5.3064473335102145"/>
    <n v="3769"/>
    <s v="Raff"/>
    <s v="Jan_L_R24"/>
    <s v="EAGLE Uganda"/>
    <x v="2"/>
  </r>
  <r>
    <d v="2025-01-27T00:00:00"/>
    <s v="Airtime for i04"/>
    <s v="Telephone"/>
    <s v="Investigation"/>
    <m/>
    <m/>
    <m/>
    <n v="25000"/>
    <n v="6.6330591668877688"/>
    <n v="3769"/>
    <s v="i04"/>
    <s v="Jan_L_R24"/>
    <s v="EAGLE Uganda"/>
    <x v="2"/>
  </r>
  <r>
    <d v="2025-01-27T00:00:00"/>
    <s v="Airtime for i69"/>
    <s v="Telephone"/>
    <s v="Investigation"/>
    <m/>
    <m/>
    <m/>
    <n v="40000"/>
    <n v="10.612894667020429"/>
    <n v="3769"/>
    <s v="i69"/>
    <s v="Jan_L_R24"/>
    <s v="EAGLE Uganda"/>
    <x v="2"/>
  </r>
  <r>
    <d v="2025-01-27T00:00:00"/>
    <s v="Airtime for Babra"/>
    <s v="Telephone"/>
    <s v="Media"/>
    <m/>
    <m/>
    <m/>
    <n v="20000"/>
    <n v="5.3064473335102145"/>
    <n v="3769"/>
    <s v="Babra"/>
    <s v="Jan_L_R24"/>
    <s v="EAGLE Uganda"/>
    <x v="2"/>
  </r>
  <r>
    <d v="2025-01-27T00:00:00"/>
    <s v="Local Transport"/>
    <s v="Transport"/>
    <s v="Investigation"/>
    <m/>
    <m/>
    <m/>
    <n v="20000"/>
    <n v="5.3064473335102145"/>
    <n v="3769"/>
    <s v="i04"/>
    <s v="Jan_i04_V16"/>
    <s v="EAGLE Uganda"/>
    <x v="2"/>
  </r>
  <r>
    <d v="2025-01-27T00:00:00"/>
    <s v="Local Transport"/>
    <s v="Transport"/>
    <s v="Investigation"/>
    <m/>
    <m/>
    <m/>
    <n v="12000"/>
    <n v="3.183868400106129"/>
    <n v="3769"/>
    <s v="i04"/>
    <s v="Jan_i04_V16"/>
    <s v="EAGLE Uganda"/>
    <x v="2"/>
  </r>
  <r>
    <d v="2025-01-27T00:00:00"/>
    <s v="Local Transport"/>
    <s v="Transport"/>
    <s v="Investigation"/>
    <m/>
    <m/>
    <m/>
    <n v="11000"/>
    <n v="2.9185460334306184"/>
    <n v="3769"/>
    <s v="i04"/>
    <s v="Jan_i04_V16"/>
    <s v="EAGLE Uganda"/>
    <x v="2"/>
  </r>
  <r>
    <d v="2025-01-27T00:00:00"/>
    <s v="Local Transport"/>
    <s v="Transport"/>
    <s v="Investigation"/>
    <m/>
    <m/>
    <m/>
    <n v="15000"/>
    <n v="3.9798355001326611"/>
    <n v="3769"/>
    <s v="i04"/>
    <s v="Jan_i04_V16"/>
    <s v="EAGLE Uganda"/>
    <x v="2"/>
  </r>
  <r>
    <d v="2025-01-27T00:00:00"/>
    <s v="Trust building"/>
    <s v="Trust building"/>
    <s v="Investigation"/>
    <m/>
    <m/>
    <m/>
    <n v="20000"/>
    <n v="5.3064473335102145"/>
    <n v="3769"/>
    <s v="i04"/>
    <s v="Jan_i04_V16"/>
    <s v="EAGLE Uganda"/>
    <x v="2"/>
  </r>
  <r>
    <d v="2025-01-27T00:00:00"/>
    <s v="Mary's Jan salary cq'417"/>
    <s v="Personnel"/>
    <s v="Management"/>
    <m/>
    <m/>
    <m/>
    <n v="1500000"/>
    <n v="397.9835500132661"/>
    <n v="3769"/>
    <s v="Bank Opp"/>
    <s v="Jan_M_R5"/>
    <s v="EAGLE Uganda"/>
    <x v="2"/>
  </r>
  <r>
    <d v="2025-01-27T00:00:00"/>
    <s v="Bank charges chq;417"/>
    <s v="Bank fees"/>
    <s v="Office"/>
    <m/>
    <m/>
    <m/>
    <n v="3000"/>
    <n v="0.79596710002653226"/>
    <n v="3769"/>
    <s v="Bank Opp"/>
    <s v="Jan_BS_6"/>
    <s v="EAGLE Uganda"/>
    <x v="2"/>
  </r>
  <r>
    <d v="2025-01-28T00:00:00"/>
    <s v="Intercity transport(Kampala/Nebbi)"/>
    <s v="Transport"/>
    <s v="Investigation"/>
    <m/>
    <m/>
    <m/>
    <n v="50000"/>
    <n v="13.266118333775538"/>
    <n v="3769"/>
    <s v="i04"/>
    <s v="Jan_i04_R11"/>
    <s v="EAGLE Uganda"/>
    <x v="2"/>
  </r>
  <r>
    <d v="2025-01-28T00:00:00"/>
    <s v="Breakfast"/>
    <s v="Travel subsistance"/>
    <s v="Investigation"/>
    <m/>
    <m/>
    <m/>
    <n v="5000"/>
    <n v="1.3266118333775536"/>
    <n v="3769"/>
    <s v="i04"/>
    <s v="Jan_i04_V17"/>
    <s v="EAGLE Uganda"/>
    <x v="2"/>
  </r>
  <r>
    <d v="2025-01-28T00:00:00"/>
    <s v="Lunch"/>
    <s v="Travel subsistance"/>
    <s v="Investigation"/>
    <m/>
    <m/>
    <m/>
    <n v="15000"/>
    <n v="3.9798355001326611"/>
    <n v="3769"/>
    <s v="i04"/>
    <s v="Jan_i04_V17"/>
    <s v="EAGLE Uganda"/>
    <x v="2"/>
  </r>
  <r>
    <d v="2025-01-28T00:00:00"/>
    <s v="Supper"/>
    <s v="Travel subsistance"/>
    <s v="Investigation"/>
    <m/>
    <m/>
    <m/>
    <n v="21000"/>
    <n v="5.571769700185726"/>
    <n v="3769"/>
    <s v="i04"/>
    <s v="Jan_i04_R12"/>
    <s v="EAGLE Uganda"/>
    <x v="2"/>
  </r>
  <r>
    <d v="2025-01-28T00:00:00"/>
    <s v="Accomodation"/>
    <s v="Travel subsistance"/>
    <s v="Investigation"/>
    <m/>
    <m/>
    <m/>
    <n v="60000"/>
    <n v="15.919342000530644"/>
    <n v="3769"/>
    <s v="i04"/>
    <s v="Jan_i04_R13"/>
    <s v="EAGLE Uganda"/>
    <x v="2"/>
  </r>
  <r>
    <d v="2025-01-28T00:00:00"/>
    <s v="Local Transport"/>
    <s v="Transport"/>
    <s v="Investigation"/>
    <m/>
    <m/>
    <m/>
    <n v="5000"/>
    <n v="1.3266118333775536"/>
    <n v="3769"/>
    <s v="i04"/>
    <s v="Jan_i04_V17"/>
    <s v="EAGLE Uganda"/>
    <x v="2"/>
  </r>
  <r>
    <d v="2025-01-28T00:00:00"/>
    <s v="Local Transport"/>
    <s v="Transport"/>
    <s v="Investigation"/>
    <m/>
    <m/>
    <m/>
    <n v="5000"/>
    <n v="1.3266118333775536"/>
    <n v="3769"/>
    <s v="i04"/>
    <s v="Jan_i04_V17"/>
    <s v="EAGLE Uganda"/>
    <x v="2"/>
  </r>
  <r>
    <d v="2025-01-28T00:00:00"/>
    <s v="Local Transport"/>
    <s v="Transport"/>
    <s v="Investigation"/>
    <m/>
    <m/>
    <m/>
    <n v="15000"/>
    <n v="3.9798355001326611"/>
    <n v="3769"/>
    <s v="i04"/>
    <s v="Jan_i04_V17"/>
    <s v="EAGLE Uganda"/>
    <x v="2"/>
  </r>
  <r>
    <d v="2025-01-28T00:00:00"/>
    <s v="Trust building"/>
    <s v="Trust building"/>
    <s v="Investigation"/>
    <m/>
    <m/>
    <m/>
    <n v="4000"/>
    <n v="1.0612894667020429"/>
    <n v="3769"/>
    <s v="i04"/>
    <s v="Jan_i04_V17"/>
    <s v="EAGLE Uganda"/>
    <x v="2"/>
  </r>
  <r>
    <d v="2025-01-28T00:00:00"/>
    <s v="Trust building"/>
    <s v="Trust building"/>
    <s v="Investigation"/>
    <m/>
    <m/>
    <m/>
    <n v="16000"/>
    <n v="4.2451578668081718"/>
    <n v="3769"/>
    <s v="i04"/>
    <s v="Jan_i04_V17"/>
    <s v="EAGLE Uganda"/>
    <x v="2"/>
  </r>
  <r>
    <d v="2025-01-28T00:00:00"/>
    <s v="Slashing cpd  and trimming  flowers"/>
    <s v="Services"/>
    <s v="Office"/>
    <m/>
    <m/>
    <m/>
    <n v="90000"/>
    <n v="23.879013000795968"/>
    <n v="3769"/>
    <s v="Mary"/>
    <s v="Jan_M_R2"/>
    <s v="EAGLE Uganda"/>
    <x v="2"/>
  </r>
  <r>
    <d v="2025-01-28T00:00:00"/>
    <s v="Purchase computer Hp Elite(Investigations)"/>
    <s v="Equipment"/>
    <s v="Investigation"/>
    <m/>
    <m/>
    <m/>
    <n v="1550000"/>
    <n v="411.24966834704168"/>
    <n v="3769"/>
    <s v="Lydia"/>
    <s v="Jan_L_R25"/>
    <s v="EAGLE Uganda"/>
    <x v="2"/>
  </r>
  <r>
    <d v="2025-01-28T00:00:00"/>
    <s v="Local Transport"/>
    <s v="Transport"/>
    <s v="Media"/>
    <m/>
    <m/>
    <m/>
    <n v="15000"/>
    <n v="3.9798355001326611"/>
    <n v="3769"/>
    <s v="Babra"/>
    <s v="Jan_B_V14"/>
    <s v="EAGLE Uganda"/>
    <x v="2"/>
  </r>
  <r>
    <d v="2025-01-28T00:00:00"/>
    <s v="Local Transport"/>
    <s v="Transport"/>
    <s v="Media"/>
    <m/>
    <m/>
    <m/>
    <n v="17000"/>
    <n v="4.5104802334836824"/>
    <n v="3769"/>
    <s v="Babra"/>
    <s v="Jan_B_V14"/>
    <s v="EAGLE Uganda"/>
    <x v="2"/>
  </r>
  <r>
    <d v="2025-01-28T00:00:00"/>
    <s v="Local Transport"/>
    <s v="Transport"/>
    <s v="Legal"/>
    <m/>
    <m/>
    <m/>
    <n v="8000"/>
    <n v="2.1225789334040859"/>
    <n v="3769"/>
    <s v="Raff"/>
    <s v="Jan_R_V14"/>
    <s v="EAGLE Uganda"/>
    <x v="2"/>
  </r>
  <r>
    <d v="2025-01-28T00:00:00"/>
    <s v="Local Transport"/>
    <s v="Transport"/>
    <s v="Legal"/>
    <m/>
    <m/>
    <m/>
    <n v="8000"/>
    <n v="2.1225789334040859"/>
    <n v="3769"/>
    <s v="Raff"/>
    <s v="Jan_R_V14"/>
    <s v="EAGLE Uganda"/>
    <x v="2"/>
  </r>
  <r>
    <d v="2025-01-28T00:00:00"/>
    <s v="Lydia's home Internet subscription Jan"/>
    <s v="Internet"/>
    <s v="Office"/>
    <m/>
    <m/>
    <m/>
    <n v="75000"/>
    <n v="19.899177500663306"/>
    <n v="3769"/>
    <s v="Lydia"/>
    <s v="Jan_L_R26"/>
    <s v="EAGLE Uganda"/>
    <x v="2"/>
  </r>
  <r>
    <d v="2025-01-28T00:00:00"/>
    <s v="Local Transport"/>
    <s v="Transport"/>
    <s v="Investigation"/>
    <m/>
    <m/>
    <m/>
    <n v="18000"/>
    <n v="4.7758026001591931"/>
    <n v="3769"/>
    <s v="i69"/>
    <s v="Jan_i69_V18"/>
    <s v="EAGLE Uganda"/>
    <x v="2"/>
  </r>
  <r>
    <d v="2025-01-28T00:00:00"/>
    <s v="Local Transport"/>
    <s v="Transport"/>
    <s v="Investigation"/>
    <m/>
    <m/>
    <m/>
    <n v="55000"/>
    <n v="14.592730167153091"/>
    <n v="3769"/>
    <s v="i69"/>
    <s v="Jan_i69_R9"/>
    <s v="EAGLE Uganda"/>
    <x v="2"/>
  </r>
  <r>
    <d v="2025-01-28T00:00:00"/>
    <s v="Local Transport"/>
    <s v="Transport"/>
    <s v="Investigation"/>
    <m/>
    <m/>
    <m/>
    <n v="10000"/>
    <n v="2.6532236667551072"/>
    <n v="3769"/>
    <s v="i69"/>
    <s v="Jan_i69_V32"/>
    <s v="EAGLE Uganda"/>
    <x v="2"/>
  </r>
  <r>
    <d v="2025-01-28T00:00:00"/>
    <s v="Accomodation"/>
    <s v="Travel subsistance"/>
    <s v="Investigation"/>
    <m/>
    <m/>
    <m/>
    <n v="100000"/>
    <n v="26.532236667551075"/>
    <n v="3769"/>
    <s v="i69"/>
    <s v="Jan_i69_R10"/>
    <s v="EAGLE Uganda"/>
    <x v="2"/>
  </r>
  <r>
    <d v="2025-01-28T00:00:00"/>
    <s v="Breakfast"/>
    <s v="Travel subsistance"/>
    <s v="Investigation"/>
    <m/>
    <m/>
    <m/>
    <n v="16000"/>
    <n v="4.2451578668081718"/>
    <n v="3769"/>
    <s v="i69"/>
    <s v="Jan_i69_R11"/>
    <s v="EAGLE Uganda"/>
    <x v="2"/>
  </r>
  <r>
    <d v="2025-01-28T00:00:00"/>
    <s v="Lunch"/>
    <s v="Travel subsistance"/>
    <s v="Investigation"/>
    <m/>
    <m/>
    <m/>
    <n v="12000"/>
    <n v="3.183868400106129"/>
    <n v="3769"/>
    <s v="i69"/>
    <s v="Jan_i69_V18"/>
    <s v="EAGLE Uganda"/>
    <x v="2"/>
  </r>
  <r>
    <d v="2025-01-28T00:00:00"/>
    <s v="Supper"/>
    <s v="Travel subsistance"/>
    <s v="Investigation"/>
    <m/>
    <m/>
    <m/>
    <n v="14000"/>
    <n v="3.7145131334571504"/>
    <n v="3769"/>
    <s v="i69"/>
    <s v="Jan_i69_V18"/>
    <s v="EAGLE Uganda"/>
    <x v="2"/>
  </r>
  <r>
    <d v="2025-01-28T00:00:00"/>
    <s v="Mobile money charges"/>
    <s v="Transfer fees"/>
    <s v="Office"/>
    <m/>
    <m/>
    <m/>
    <n v="1000"/>
    <n v="0.26532236667551073"/>
    <n v="3769"/>
    <s v="Mary"/>
    <s v="Jan_M_R3"/>
    <s v="EAGLE Uganda"/>
    <x v="2"/>
  </r>
  <r>
    <d v="2025-01-28T00:00:00"/>
    <s v="Mobile money charges"/>
    <s v="Transfer fees"/>
    <s v="Office"/>
    <m/>
    <m/>
    <m/>
    <n v="1000"/>
    <n v="0.26532236667551073"/>
    <n v="3769"/>
    <s v="Mary"/>
    <s v="Jan_M_R4"/>
    <s v="EAGLE Uganda"/>
    <x v="2"/>
  </r>
  <r>
    <d v="2025-01-29T00:00:00"/>
    <s v="Local Transport"/>
    <s v="Transport"/>
    <s v="Management"/>
    <m/>
    <m/>
    <m/>
    <n v="6000"/>
    <n v="1.5919342000530645"/>
    <n v="3769"/>
    <s v="Lydia"/>
    <s v="Jan_L_V25"/>
    <s v="EAGLE Uganda"/>
    <x v="2"/>
  </r>
  <r>
    <d v="2025-01-29T00:00:00"/>
    <s v="Local Transport"/>
    <s v="Transport"/>
    <s v="Management"/>
    <m/>
    <m/>
    <m/>
    <n v="2000"/>
    <n v="0.53064473335102147"/>
    <n v="3769"/>
    <s v="Lydia"/>
    <s v="Jan_L_V25"/>
    <s v="EAGLE Uganda"/>
    <x v="2"/>
  </r>
  <r>
    <d v="2025-01-29T00:00:00"/>
    <s v="Local Transport"/>
    <s v="Transport"/>
    <s v="Management"/>
    <m/>
    <m/>
    <m/>
    <n v="3000"/>
    <n v="0.79596710002653226"/>
    <n v="3769"/>
    <s v="Lydia"/>
    <s v="Jan_L_V25"/>
    <s v="EAGLE Uganda"/>
    <x v="2"/>
  </r>
  <r>
    <d v="2025-01-29T00:00:00"/>
    <s v="Local Transport"/>
    <s v="Transport"/>
    <s v="Management"/>
    <m/>
    <m/>
    <m/>
    <n v="3000"/>
    <n v="0.79596710002653226"/>
    <n v="3769"/>
    <s v="Lydia"/>
    <s v="Jan_L_V25"/>
    <s v="EAGLE Uganda"/>
    <x v="2"/>
  </r>
  <r>
    <d v="2025-01-29T00:00:00"/>
    <s v="Local Transport"/>
    <s v="Transport"/>
    <s v="Management"/>
    <m/>
    <m/>
    <m/>
    <n v="8000"/>
    <n v="2.1225789334040859"/>
    <n v="3769"/>
    <s v="Lydia"/>
    <s v="Jan_L_V25"/>
    <s v="EAGLE Uganda"/>
    <x v="2"/>
  </r>
  <r>
    <d v="2025-01-29T00:00:00"/>
    <s v="Drinking water(Lydia with Afande)"/>
    <s v="Travel subsistance"/>
    <s v="Management"/>
    <m/>
    <m/>
    <m/>
    <n v="4000"/>
    <n v="1.0612894667020429"/>
    <n v="3769"/>
    <s v="Lydia"/>
    <s v="Jan_L_V25"/>
    <s v="EAGLE Uganda"/>
    <x v="2"/>
  </r>
  <r>
    <d v="2025-01-29T00:00:00"/>
    <s v=" Transport(Afande)"/>
    <s v="Travel subsistance"/>
    <s v="Management"/>
    <m/>
    <m/>
    <m/>
    <n v="30000"/>
    <n v="7.9596710002653221"/>
    <n v="3769"/>
    <s v="Lydia"/>
    <s v="Jan_L_V25"/>
    <s v="EAGLE Uganda"/>
    <x v="2"/>
  </r>
  <r>
    <d v="2025-01-29T00:00:00"/>
    <s v="Local Transport"/>
    <s v="Transport"/>
    <s v="Legal"/>
    <m/>
    <m/>
    <m/>
    <n v="10000"/>
    <n v="2.6532236667551072"/>
    <n v="3769"/>
    <s v="Raff"/>
    <s v="Jan_R_V15"/>
    <s v="EAGLE Uganda"/>
    <x v="2"/>
  </r>
  <r>
    <d v="2025-01-29T00:00:00"/>
    <s v="Local Transport"/>
    <s v="Transport"/>
    <s v="Legal"/>
    <m/>
    <m/>
    <m/>
    <n v="25000"/>
    <n v="6.6330591668877688"/>
    <n v="3769"/>
    <s v="Raff"/>
    <s v="Jan_R_V15"/>
    <s v="EAGLE Uganda"/>
    <x v="2"/>
  </r>
  <r>
    <d v="2025-01-29T00:00:00"/>
    <s v="Purchase of 3 Cash books"/>
    <s v="Office materials"/>
    <s v="Office"/>
    <m/>
    <m/>
    <m/>
    <n v="85000"/>
    <n v="22.552401167418413"/>
    <n v="3769"/>
    <s v="Lydia"/>
    <s v="Jan_L_R27"/>
    <s v="EAGLE Uganda"/>
    <x v="2"/>
  </r>
  <r>
    <d v="2025-01-29T00:00:00"/>
    <s v="Local Transport"/>
    <s v="Transport"/>
    <s v="Investigation"/>
    <m/>
    <m/>
    <m/>
    <n v="4000"/>
    <n v="1.0612894667020429"/>
    <n v="3769"/>
    <s v="i69"/>
    <s v="Jan_i69_V18"/>
    <s v="EAGLE Uganda"/>
    <x v="2"/>
  </r>
  <r>
    <d v="2025-01-29T00:00:00"/>
    <s v="Local Transport"/>
    <s v="Transport"/>
    <s v="Investigation"/>
    <m/>
    <m/>
    <m/>
    <n v="3000"/>
    <n v="0.79596710002653226"/>
    <n v="3769"/>
    <s v="i69"/>
    <s v="Jan_i69_V18"/>
    <s v="EAGLE Uganda"/>
    <x v="2"/>
  </r>
  <r>
    <d v="2025-01-29T00:00:00"/>
    <s v="Local Transport"/>
    <s v="Transport"/>
    <s v="Investigation"/>
    <m/>
    <m/>
    <m/>
    <n v="10000"/>
    <n v="2.6532236667551072"/>
    <n v="3769"/>
    <s v="i69"/>
    <s v="Jan_i69_V18"/>
    <s v="EAGLE Uganda"/>
    <x v="2"/>
  </r>
  <r>
    <d v="2025-01-29T00:00:00"/>
    <s v="Local Transport"/>
    <s v="Transport"/>
    <s v="Investigation"/>
    <m/>
    <m/>
    <m/>
    <n v="8000"/>
    <n v="2.1225789334040859"/>
    <n v="3769"/>
    <s v="i69"/>
    <s v="Jan_i69_V18"/>
    <s v="EAGLE Uganda"/>
    <x v="2"/>
  </r>
  <r>
    <d v="2025-01-29T00:00:00"/>
    <s v="Local Transport"/>
    <s v="Transport"/>
    <s v="Investigation"/>
    <m/>
    <m/>
    <m/>
    <n v="4000"/>
    <n v="1.0612894667020429"/>
    <n v="3769"/>
    <s v="i69"/>
    <s v="Jan_i69_V18"/>
    <s v="EAGLE Uganda"/>
    <x v="2"/>
  </r>
  <r>
    <d v="2025-01-29T00:00:00"/>
    <s v="Intercity transport(Lamwo/Kitgum)"/>
    <s v="Transport"/>
    <s v="Investigation"/>
    <m/>
    <m/>
    <m/>
    <n v="25000"/>
    <n v="6.6330591668877688"/>
    <n v="3769"/>
    <s v="i69"/>
    <s v="Jan_i69_V18"/>
    <s v="EAGLE Uganda"/>
    <x v="2"/>
  </r>
  <r>
    <d v="2025-01-29T00:00:00"/>
    <s v="Local Transport"/>
    <s v="Transport"/>
    <s v="Investigation"/>
    <m/>
    <m/>
    <m/>
    <n v="3000"/>
    <n v="0.79596710002653226"/>
    <n v="3769"/>
    <s v="i69"/>
    <s v="Jan_i69_V18"/>
    <s v="EAGLE Uganda"/>
    <x v="2"/>
  </r>
  <r>
    <d v="2025-01-29T00:00:00"/>
    <s v="Local Transport"/>
    <s v="Transport"/>
    <s v="Investigation"/>
    <m/>
    <m/>
    <m/>
    <n v="4000"/>
    <n v="1.0612894667020429"/>
    <n v="3769"/>
    <s v="i69"/>
    <s v="Jan_i69_V18"/>
    <s v="EAGLE Uganda"/>
    <x v="2"/>
  </r>
  <r>
    <d v="2025-01-29T00:00:00"/>
    <s v="Local Transport"/>
    <s v="Transport"/>
    <s v="Investigation"/>
    <m/>
    <m/>
    <m/>
    <n v="6000"/>
    <n v="1.5919342000530645"/>
    <n v="3769"/>
    <s v="i69"/>
    <s v="Jan_i69_V18"/>
    <s v="EAGLE Uganda"/>
    <x v="2"/>
  </r>
  <r>
    <d v="2025-01-29T00:00:00"/>
    <s v="Accomodation"/>
    <s v="Travel subsistance"/>
    <s v="Investigation"/>
    <m/>
    <m/>
    <m/>
    <n v="60000"/>
    <n v="15.919342000530644"/>
    <n v="3769"/>
    <s v="i69"/>
    <s v="Jan_i69_R12"/>
    <s v="EAGLE Uganda"/>
    <x v="2"/>
  </r>
  <r>
    <d v="2025-01-29T00:00:00"/>
    <s v="Breakfast"/>
    <s v="Travel subsistance"/>
    <s v="Investigation"/>
    <m/>
    <m/>
    <m/>
    <n v="22000"/>
    <n v="5.8370920668612367"/>
    <n v="3769"/>
    <s v="i69"/>
    <s v="Jan_i69_V18"/>
    <s v="EAGLE Uganda"/>
    <x v="2"/>
  </r>
  <r>
    <d v="2025-01-29T00:00:00"/>
    <s v="Lunch"/>
    <s v="Travel subsistance"/>
    <s v="Investigation"/>
    <m/>
    <m/>
    <m/>
    <n v="22000"/>
    <n v="5.8370920668612367"/>
    <n v="3769"/>
    <s v="i69"/>
    <s v="Jan_i69_V18"/>
    <s v="EAGLE Uganda"/>
    <x v="2"/>
  </r>
  <r>
    <d v="2025-01-29T00:00:00"/>
    <s v="Supper"/>
    <s v="Travel subsistance"/>
    <s v="Investigation"/>
    <m/>
    <m/>
    <m/>
    <n v="6000"/>
    <n v="1.5919342000530645"/>
    <n v="3769"/>
    <s v="i69"/>
    <s v="Jan_i69_V18"/>
    <s v="EAGLE Uganda"/>
    <x v="2"/>
  </r>
  <r>
    <d v="2025-01-29T00:00:00"/>
    <s v="Trust building"/>
    <s v="Trust building"/>
    <s v="Investigation"/>
    <m/>
    <m/>
    <m/>
    <n v="10000"/>
    <n v="2.6532236667551072"/>
    <n v="3769"/>
    <s v="i69"/>
    <s v="Jan_i69_V18"/>
    <s v="EAGLE Uganda"/>
    <x v="2"/>
  </r>
  <r>
    <d v="2025-01-29T00:00:00"/>
    <s v="Trust building"/>
    <s v="Trust building"/>
    <s v="Investigation"/>
    <m/>
    <m/>
    <m/>
    <n v="10000"/>
    <n v="2.6532236667551072"/>
    <n v="3769"/>
    <s v="i69"/>
    <s v="Jan_i69_V18"/>
    <s v="EAGLE Uganda"/>
    <x v="2"/>
  </r>
  <r>
    <d v="2025-01-29T00:00:00"/>
    <s v="Local Transport"/>
    <s v="Transport"/>
    <s v="Investigation"/>
    <m/>
    <m/>
    <m/>
    <n v="5000"/>
    <n v="1.3266118333775536"/>
    <n v="3769"/>
    <s v="i04"/>
    <s v="Jan_i04_V17"/>
    <s v="EAGLE Uganda"/>
    <x v="2"/>
  </r>
  <r>
    <d v="2025-01-29T00:00:00"/>
    <s v="Intercity transport(Nebbi/Paidah)"/>
    <s v="Transport"/>
    <s v="Investigation"/>
    <m/>
    <m/>
    <m/>
    <n v="20000"/>
    <n v="5.3064473335102145"/>
    <n v="3769"/>
    <s v="i04"/>
    <s v="Jan_i04_V17"/>
    <s v="EAGLE Uganda"/>
    <x v="2"/>
  </r>
  <r>
    <d v="2025-01-29T00:00:00"/>
    <s v="Local Transport"/>
    <s v="Transport"/>
    <s v="Investigation"/>
    <m/>
    <m/>
    <m/>
    <n v="5000"/>
    <n v="1.3266118333775536"/>
    <n v="3769"/>
    <s v="i04"/>
    <s v="Jan_i04_V17"/>
    <s v="EAGLE Uganda"/>
    <x v="2"/>
  </r>
  <r>
    <d v="2025-01-29T00:00:00"/>
    <s v="Local Transport"/>
    <s v="Transport"/>
    <s v="Investigation"/>
    <m/>
    <m/>
    <m/>
    <n v="5000"/>
    <n v="1.3266118333775536"/>
    <n v="3769"/>
    <s v="i04"/>
    <s v="Jan_i04_V17"/>
    <s v="EAGLE Uganda"/>
    <x v="2"/>
  </r>
  <r>
    <d v="2025-01-29T00:00:00"/>
    <s v="Local Transport"/>
    <s v="Transport"/>
    <s v="Investigation"/>
    <m/>
    <m/>
    <m/>
    <n v="9000"/>
    <n v="2.3879013000795966"/>
    <n v="3769"/>
    <s v="i04"/>
    <s v="Jan_i04_V17"/>
    <s v="EAGLE Uganda"/>
    <x v="2"/>
  </r>
  <r>
    <d v="2025-01-29T00:00:00"/>
    <s v="Local Transport"/>
    <s v="Transport"/>
    <s v="Investigation"/>
    <m/>
    <m/>
    <m/>
    <n v="5000"/>
    <n v="1.3266118333775536"/>
    <n v="3769"/>
    <s v="i04"/>
    <s v="Jan_i04_V17"/>
    <s v="EAGLE Uganda"/>
    <x v="2"/>
  </r>
  <r>
    <d v="2025-01-29T00:00:00"/>
    <s v="Trust building"/>
    <s v="Trust building"/>
    <s v="Investigation"/>
    <m/>
    <m/>
    <m/>
    <n v="10000"/>
    <n v="2.6532236667551072"/>
    <n v="3769"/>
    <s v="i04"/>
    <s v="Jan_i04_V17"/>
    <s v="EAGLE Uganda"/>
    <x v="2"/>
  </r>
  <r>
    <d v="2025-01-29T00:00:00"/>
    <s v="Trust building"/>
    <s v="Trust building"/>
    <s v="Investigation"/>
    <m/>
    <m/>
    <m/>
    <n v="5000"/>
    <n v="1.3266118333775536"/>
    <n v="3769"/>
    <s v="i04"/>
    <s v="Jan_i04_V17"/>
    <s v="EAGLE Uganda"/>
    <x v="2"/>
  </r>
  <r>
    <d v="2025-01-29T00:00:00"/>
    <s v="Trust building"/>
    <s v="Trust building"/>
    <s v="Investigation"/>
    <m/>
    <m/>
    <m/>
    <n v="5000"/>
    <n v="1.3266118333775536"/>
    <n v="3769"/>
    <s v="i04"/>
    <s v="Jan_i04_V17"/>
    <s v="EAGLE Uganda"/>
    <x v="2"/>
  </r>
  <r>
    <d v="2025-01-29T00:00:00"/>
    <s v="Breakfast"/>
    <s v="Travel subsistance"/>
    <s v="Investigation"/>
    <m/>
    <m/>
    <m/>
    <n v="10000"/>
    <n v="2.6532236667551072"/>
    <n v="3769"/>
    <s v="i04"/>
    <s v="Jan_i04_V17"/>
    <s v="EAGLE Uganda"/>
    <x v="2"/>
  </r>
  <r>
    <d v="2025-01-29T00:00:00"/>
    <s v="Lunch"/>
    <s v="Travel subsistance"/>
    <s v="Investigation"/>
    <m/>
    <m/>
    <m/>
    <n v="21000"/>
    <n v="5.571769700185726"/>
    <n v="3769"/>
    <s v="i04"/>
    <s v="Jan_i04_R14"/>
    <s v="EAGLE Uganda"/>
    <x v="2"/>
  </r>
  <r>
    <d v="2025-01-29T00:00:00"/>
    <s v="Supper"/>
    <s v="Travel subsistance"/>
    <s v="Investigation"/>
    <m/>
    <m/>
    <m/>
    <n v="19000"/>
    <n v="5.0411249668347038"/>
    <n v="3769"/>
    <s v="i04"/>
    <s v="Jan_i04_V17"/>
    <s v="EAGLE Uganda"/>
    <x v="2"/>
  </r>
  <r>
    <d v="2025-01-29T00:00:00"/>
    <s v="Accomodation"/>
    <s v="Travel subsistance"/>
    <s v="Investigation"/>
    <m/>
    <m/>
    <m/>
    <n v="60000"/>
    <n v="15.919342000530644"/>
    <n v="3769"/>
    <s v="i04"/>
    <s v="Jan_i04_R15"/>
    <s v="EAGLE Uganda"/>
    <x v="2"/>
  </r>
  <r>
    <d v="2025-01-30T00:00:00"/>
    <s v="Local Transport"/>
    <s v="Transport"/>
    <s v="Investigation"/>
    <m/>
    <m/>
    <m/>
    <n v="4000"/>
    <n v="1.0612894667020429"/>
    <n v="3769"/>
    <s v="i69"/>
    <s v="Jan_i69_V18"/>
    <s v="EAGLE Uganda"/>
    <x v="2"/>
  </r>
  <r>
    <d v="2025-01-30T00:00:00"/>
    <s v="Local Transport"/>
    <s v="Transport"/>
    <s v="Investigation"/>
    <m/>
    <m/>
    <m/>
    <n v="4000"/>
    <n v="1.0612894667020429"/>
    <n v="3769"/>
    <s v="i69"/>
    <s v="Jan_i69_V18"/>
    <s v="EAGLE Uganda"/>
    <x v="2"/>
  </r>
  <r>
    <d v="2025-01-30T00:00:00"/>
    <s v="Local Transport"/>
    <s v="Transport"/>
    <s v="Investigation"/>
    <m/>
    <m/>
    <m/>
    <n v="3000"/>
    <n v="0.79596710002653226"/>
    <n v="3769"/>
    <s v="i69"/>
    <s v="Jan_i69_V18"/>
    <s v="EAGLE Uganda"/>
    <x v="2"/>
  </r>
  <r>
    <d v="2025-01-30T00:00:00"/>
    <s v="Intercity transport(Kitgum/Pader)"/>
    <s v="Transport"/>
    <s v="Investigation"/>
    <m/>
    <m/>
    <m/>
    <n v="20000"/>
    <n v="5.3064473335102145"/>
    <n v="3769"/>
    <s v="i69"/>
    <s v="Jan_i69_R14"/>
    <s v="EAGLE Uganda"/>
    <x v="2"/>
  </r>
  <r>
    <d v="2025-01-30T00:00:00"/>
    <s v="Local Transport"/>
    <s v="Transport"/>
    <s v="Investigation"/>
    <m/>
    <m/>
    <m/>
    <n v="4000"/>
    <n v="1.0612894667020429"/>
    <n v="3769"/>
    <s v="i69"/>
    <s v="Jan_i69_V18"/>
    <s v="EAGLE Uganda"/>
    <x v="2"/>
  </r>
  <r>
    <d v="2025-01-30T00:00:00"/>
    <s v="Accomodation"/>
    <s v="Travel subsistance"/>
    <s v="Investigation"/>
    <m/>
    <m/>
    <m/>
    <n v="50000"/>
    <n v="13.266118333775538"/>
    <n v="3769"/>
    <s v="i69"/>
    <s v="Jan_i69_R15"/>
    <s v="EAGLE Uganda"/>
    <x v="2"/>
  </r>
  <r>
    <d v="2025-01-30T00:00:00"/>
    <s v="Breakfast"/>
    <s v="Travel subsistance"/>
    <s v="Investigation"/>
    <m/>
    <m/>
    <m/>
    <n v="17000"/>
    <n v="4.5104802334836824"/>
    <n v="3769"/>
    <s v="i69"/>
    <s v="Jan_i69_V18"/>
    <s v="EAGLE Uganda"/>
    <x v="2"/>
  </r>
  <r>
    <d v="2025-01-30T00:00:00"/>
    <s v="Lunch"/>
    <s v="Travel subsistance"/>
    <s v="Investigation"/>
    <m/>
    <m/>
    <m/>
    <n v="18000"/>
    <n v="4.7758026001591931"/>
    <n v="3769"/>
    <s v="i69"/>
    <s v="Jan_i69_V18"/>
    <s v="EAGLE Uganda"/>
    <x v="2"/>
  </r>
  <r>
    <d v="2025-01-30T00:00:00"/>
    <s v="Supper"/>
    <s v="Travel subsistance"/>
    <s v="Investigation"/>
    <m/>
    <m/>
    <m/>
    <n v="6500"/>
    <n v="1.7245953833908199"/>
    <n v="3769"/>
    <s v="i69"/>
    <s v="Jan_i69_V18"/>
    <s v="EAGLE Uganda"/>
    <x v="2"/>
  </r>
  <r>
    <d v="2025-01-30T00:00:00"/>
    <s v="Trust building"/>
    <s v="Trust building"/>
    <s v="Investigation"/>
    <m/>
    <m/>
    <m/>
    <n v="10000"/>
    <n v="2.6532236667551072"/>
    <n v="3769"/>
    <s v="i69"/>
    <s v="Jan_i69_V18"/>
    <s v="EAGLE Uganda"/>
    <x v="2"/>
  </r>
  <r>
    <d v="2025-01-30T00:00:00"/>
    <s v="Local Transport"/>
    <s v="Transport"/>
    <s v="Legal"/>
    <m/>
    <m/>
    <m/>
    <n v="8000"/>
    <n v="2.1225789334040859"/>
    <n v="3769"/>
    <s v="Raff"/>
    <s v="Jan_R_V16"/>
    <s v="EAGLE Uganda"/>
    <x v="2"/>
  </r>
  <r>
    <d v="2025-01-30T00:00:00"/>
    <s v="Local Transport"/>
    <s v="Transport"/>
    <s v="Legal"/>
    <m/>
    <m/>
    <m/>
    <n v="7000"/>
    <n v="1.8572565667285752"/>
    <n v="3769"/>
    <s v="Raff"/>
    <s v="Jan_R_V16"/>
    <s v="EAGLE Uganda"/>
    <x v="2"/>
  </r>
  <r>
    <d v="2025-01-30T00:00:00"/>
    <s v="Local Transport"/>
    <s v="Transport"/>
    <s v="Legal"/>
    <m/>
    <m/>
    <m/>
    <n v="10000"/>
    <n v="2.6532236667551072"/>
    <n v="3769"/>
    <s v="Raff"/>
    <s v="Jan_R_V16"/>
    <s v="EAGLE Uganda"/>
    <x v="2"/>
  </r>
  <r>
    <d v="2025-01-30T00:00:00"/>
    <s v="Intercity transport(Paidah/Zombo)"/>
    <s v="Transport"/>
    <s v="Investigation"/>
    <m/>
    <m/>
    <m/>
    <n v="25000"/>
    <n v="6.6330591668877688"/>
    <n v="3769"/>
    <s v="i04"/>
    <s v="Jan_i04_V17"/>
    <s v="EAGLE Uganda"/>
    <x v="2"/>
  </r>
  <r>
    <d v="2025-01-30T00:00:00"/>
    <s v="Local Transport"/>
    <s v="Transport"/>
    <s v="Investigation"/>
    <m/>
    <m/>
    <m/>
    <n v="5000"/>
    <n v="1.3266118333775536"/>
    <n v="3769"/>
    <s v="i04"/>
    <s v="Jan_i04_V17"/>
    <s v="EAGLE Uganda"/>
    <x v="2"/>
  </r>
  <r>
    <d v="2025-01-30T00:00:00"/>
    <s v="Local Transport"/>
    <s v="Transport"/>
    <s v="Investigation"/>
    <m/>
    <m/>
    <m/>
    <n v="10000"/>
    <n v="2.6532236667551072"/>
    <n v="3769"/>
    <s v="i04"/>
    <s v="Jan_i04_V17"/>
    <s v="EAGLE Uganda"/>
    <x v="2"/>
  </r>
  <r>
    <d v="2025-01-30T00:00:00"/>
    <s v="Local Transport"/>
    <s v="Transport"/>
    <s v="Investigation"/>
    <m/>
    <m/>
    <m/>
    <n v="5000"/>
    <n v="1.3266118333775536"/>
    <n v="3769"/>
    <s v="i04"/>
    <s v="Jan_i04_V17"/>
    <s v="EAGLE Uganda"/>
    <x v="2"/>
  </r>
  <r>
    <d v="2025-01-30T00:00:00"/>
    <s v="Local Transport"/>
    <s v="Transport"/>
    <s v="Investigation"/>
    <m/>
    <m/>
    <m/>
    <n v="5000"/>
    <n v="1.3266118333775536"/>
    <n v="3769"/>
    <s v="i04"/>
    <s v="Jan_i04_V17"/>
    <s v="EAGLE Uganda"/>
    <x v="2"/>
  </r>
  <r>
    <d v="2025-01-30T00:00:00"/>
    <s v="Breakfast"/>
    <s v="Travel subsistance"/>
    <s v="Investigation"/>
    <m/>
    <m/>
    <m/>
    <n v="8000"/>
    <n v="2.1225789334040859"/>
    <n v="3769"/>
    <s v="i04"/>
    <s v="Jan_i04_V17"/>
    <s v="EAGLE Uganda"/>
    <x v="2"/>
  </r>
  <r>
    <d v="2025-01-30T00:00:00"/>
    <s v="Lunch"/>
    <s v="Travel subsistance"/>
    <s v="Investigation"/>
    <m/>
    <m/>
    <m/>
    <n v="20000"/>
    <n v="5.3064473335102145"/>
    <n v="3769"/>
    <s v="i04"/>
    <s v="Jan_i04_R17"/>
    <s v="EAGLE Uganda"/>
    <x v="2"/>
  </r>
  <r>
    <d v="2025-01-30T00:00:00"/>
    <s v="Supper"/>
    <s v="Travel subsistance"/>
    <s v="Investigation"/>
    <m/>
    <m/>
    <m/>
    <n v="20000"/>
    <n v="5.3064473335102145"/>
    <n v="3769"/>
    <s v="i04"/>
    <s v="Jan_i04_V17"/>
    <s v="EAGLE Uganda"/>
    <x v="2"/>
  </r>
  <r>
    <d v="2025-01-30T00:00:00"/>
    <s v="Accomodation"/>
    <s v="Travel subsistance"/>
    <s v="Investigation"/>
    <m/>
    <m/>
    <m/>
    <n v="60000"/>
    <n v="15.919342000530644"/>
    <n v="3769"/>
    <s v="i04"/>
    <s v="Jan_i04_R17"/>
    <s v="EAGLE Uganda"/>
    <x v="2"/>
  </r>
  <r>
    <d v="2025-01-30T00:00:00"/>
    <s v="Trust building"/>
    <s v="Trust building"/>
    <s v="Investigation"/>
    <m/>
    <m/>
    <m/>
    <n v="5000"/>
    <n v="1.3266118333775536"/>
    <n v="3769"/>
    <s v="i04"/>
    <s v="Jan_i04_V17"/>
    <s v="EAGLE Uganda"/>
    <x v="2"/>
  </r>
  <r>
    <d v="2025-01-30T00:00:00"/>
    <s v="Trust building"/>
    <s v="Trust building"/>
    <s v="Investigation"/>
    <m/>
    <m/>
    <m/>
    <n v="10000"/>
    <n v="2.6532236667551072"/>
    <n v="3769"/>
    <s v="i04"/>
    <s v="Jan_i04_V17"/>
    <s v="EAGLE Uganda"/>
    <x v="2"/>
  </r>
  <r>
    <d v="2025-01-30T00:00:00"/>
    <s v="Trust building"/>
    <s v="Trust building"/>
    <s v="Investigation"/>
    <m/>
    <m/>
    <m/>
    <n v="5000"/>
    <n v="1.3266118333775536"/>
    <n v="3769"/>
    <s v="i04"/>
    <s v="Jan_i04_V17"/>
    <s v="EAGLE Uganda"/>
    <x v="2"/>
  </r>
  <r>
    <d v="2025-01-30T00:00:00"/>
    <s v="Local Transport"/>
    <s v="Transport"/>
    <s v="Legal"/>
    <m/>
    <m/>
    <m/>
    <n v="25000"/>
    <n v="6.6330591668877688"/>
    <n v="3769"/>
    <s v="Raff"/>
    <s v="Jan_R_V16"/>
    <s v="EAGLE Uganda"/>
    <x v="2"/>
  </r>
  <r>
    <d v="2025-01-30T00:00:00"/>
    <s v="Kitchen rolls/towels"/>
    <s v="Office materials"/>
    <s v="Office"/>
    <m/>
    <m/>
    <m/>
    <n v="36000"/>
    <n v="9.5516052003183862"/>
    <n v="3769"/>
    <s v="Lydia"/>
    <s v="Jan_L_R27"/>
    <s v="EAGLE Uganda"/>
    <x v="2"/>
  </r>
  <r>
    <d v="2025-01-30T00:00:00"/>
    <s v="6 kgs of Sugar"/>
    <s v="Office materials"/>
    <s v="Office"/>
    <m/>
    <m/>
    <m/>
    <n v="36000"/>
    <n v="9.5516052003183862"/>
    <n v="3769"/>
    <s v="Lydia"/>
    <s v="Jan_L_R28"/>
    <s v="EAGLE Uganda"/>
    <x v="2"/>
  </r>
  <r>
    <d v="2025-01-30T00:00:00"/>
    <s v="Local Transport"/>
    <s v="Transport"/>
    <s v="Management"/>
    <m/>
    <m/>
    <m/>
    <n v="10000"/>
    <n v="2.6532236667551072"/>
    <n v="3769"/>
    <s v="Lydia"/>
    <s v="Jan_L_V29"/>
    <s v="EAGLE Uganda"/>
    <x v="2"/>
  </r>
  <r>
    <d v="2025-01-30T00:00:00"/>
    <s v="Jan security charges chq:419"/>
    <s v="Services"/>
    <s v="Office"/>
    <m/>
    <m/>
    <m/>
    <n v="1888000"/>
    <n v="500.92862828336428"/>
    <n v="3769"/>
    <s v="Bank Opp"/>
    <s v="Jan_LR34"/>
    <s v="EAGLE Uganda"/>
    <x v="2"/>
  </r>
  <r>
    <d v="2025-01-30T00:00:00"/>
    <s v="Charges chque;  421"/>
    <s v="Bank fees"/>
    <s v="Office"/>
    <m/>
    <m/>
    <m/>
    <n v="3000"/>
    <n v="0.79596710002653226"/>
    <n v="3769"/>
    <s v="Bank Opp"/>
    <s v="Jan_BS_7"/>
    <s v="EAGLE Uganda"/>
    <x v="2"/>
  </r>
  <r>
    <d v="2025-01-30T00:00:00"/>
    <s v="Charges chque;  419"/>
    <s v="Bank fees"/>
    <s v="Office"/>
    <m/>
    <m/>
    <m/>
    <n v="3000"/>
    <n v="0.79596710002653226"/>
    <n v="3769"/>
    <s v="Bank Opp"/>
    <s v="Jan_BS_8"/>
    <s v="EAGLE Uganda"/>
    <x v="2"/>
  </r>
  <r>
    <d v="2025-01-30T00:00:00"/>
    <s v="Local Transport"/>
    <s v="Transport"/>
    <s v="Management"/>
    <m/>
    <m/>
    <m/>
    <n v="10000"/>
    <n v="2.6532236667551072"/>
    <n v="3769"/>
    <s v="Lydia"/>
    <s v="Jan_L_V29"/>
    <s v="EAGLE Uganda"/>
    <x v="2"/>
  </r>
  <r>
    <d v="2025-01-31T00:00:00"/>
    <s v="Peninahs's January salary"/>
    <s v="Services"/>
    <s v="Office"/>
    <m/>
    <m/>
    <m/>
    <n v="300000"/>
    <n v="79.596710002653225"/>
    <n v="3769"/>
    <s v="Mary"/>
    <s v="Jan_M_V6"/>
    <s v="EAGLE Uganda"/>
    <x v="2"/>
  </r>
  <r>
    <d v="2025-01-31T00:00:00"/>
    <s v="Local Transport"/>
    <s v="Transport"/>
    <s v="Media"/>
    <m/>
    <m/>
    <m/>
    <n v="13000"/>
    <n v="3.4491907667816397"/>
    <n v="3769"/>
    <s v="Phillip"/>
    <s v="Jan_P_V1"/>
    <s v="EAGLE Uganda"/>
    <x v="2"/>
  </r>
  <r>
    <d v="2025-01-31T00:00:00"/>
    <s v="Local Transport"/>
    <s v="Transport"/>
    <s v="Media"/>
    <m/>
    <m/>
    <m/>
    <n v="10000"/>
    <n v="2.6532236667551072"/>
    <n v="3769"/>
    <s v="Phillip"/>
    <s v="Jan_P_V1"/>
    <s v="EAGLE Uganda"/>
    <x v="2"/>
  </r>
  <r>
    <d v="2025-01-31T00:00:00"/>
    <s v="Local Transport"/>
    <s v="Transport"/>
    <s v="Management"/>
    <m/>
    <m/>
    <m/>
    <n v="2000"/>
    <n v="0.53064473335102147"/>
    <n v="3769"/>
    <s v="Lydia"/>
    <s v="Jan_L_V30"/>
    <s v="EAGLE Uganda"/>
    <x v="2"/>
  </r>
  <r>
    <d v="2025-01-31T00:00:00"/>
    <s v="Local Transport"/>
    <s v="Transport"/>
    <s v="Management"/>
    <m/>
    <m/>
    <m/>
    <n v="2000"/>
    <n v="0.53064473335102147"/>
    <n v="3769"/>
    <s v="Lydia"/>
    <s v="Jan_L_V30"/>
    <s v="EAGLE Uganda"/>
    <x v="2"/>
  </r>
  <r>
    <d v="2025-01-31T00:00:00"/>
    <s v="Local Transport"/>
    <s v="Transport"/>
    <s v="Investigation"/>
    <m/>
    <m/>
    <m/>
    <n v="4000"/>
    <n v="1.0612894667020429"/>
    <n v="3769"/>
    <s v="i69"/>
    <s v="Jan_i69_V18"/>
    <s v="EAGLE Uganda"/>
    <x v="2"/>
  </r>
  <r>
    <d v="2025-01-31T00:00:00"/>
    <s v="Local Transport"/>
    <s v="Transport"/>
    <s v="Investigation"/>
    <m/>
    <m/>
    <m/>
    <n v="8000"/>
    <n v="2.1225789334040859"/>
    <n v="3769"/>
    <s v="i69"/>
    <s v="Jan_i69_V18"/>
    <s v="EAGLE Uganda"/>
    <x v="2"/>
  </r>
  <r>
    <d v="2025-01-31T00:00:00"/>
    <s v="Local Transport"/>
    <s v="Transport"/>
    <s v="Investigation"/>
    <m/>
    <m/>
    <m/>
    <n v="8000"/>
    <n v="2.1225789334040859"/>
    <n v="3769"/>
    <s v="i69"/>
    <s v="Jan_i69_V18"/>
    <s v="EAGLE Uganda"/>
    <x v="2"/>
  </r>
  <r>
    <d v="2025-01-31T00:00:00"/>
    <s v="Intercity transport(Pader/Kitgum)"/>
    <s v="Transport"/>
    <s v="Investigation"/>
    <m/>
    <m/>
    <m/>
    <n v="50000"/>
    <n v="13.266118333775538"/>
    <n v="3769"/>
    <s v="i69"/>
    <s v="Jan_i69_R16"/>
    <s v="EAGLE Uganda"/>
    <x v="2"/>
  </r>
  <r>
    <d v="2025-01-31T00:00:00"/>
    <s v="Local Transport"/>
    <s v="Transport"/>
    <s v="Investigation"/>
    <m/>
    <m/>
    <m/>
    <n v="10000"/>
    <n v="2.6532236667551072"/>
    <n v="3769"/>
    <s v="i69"/>
    <s v="Jan_i69_V18"/>
    <s v="EAGLE Uganda"/>
    <x v="2"/>
  </r>
  <r>
    <d v="2025-01-31T00:00:00"/>
    <s v="Local Transport"/>
    <s v="Transport"/>
    <s v="Investigation"/>
    <m/>
    <m/>
    <m/>
    <n v="13000"/>
    <n v="3.4491907667816397"/>
    <n v="3769"/>
    <s v="i69"/>
    <s v="Jan_i69_V18"/>
    <s v="EAGLE Uganda"/>
    <x v="2"/>
  </r>
  <r>
    <d v="2025-01-31T00:00:00"/>
    <s v="Trust building"/>
    <s v="Trust building"/>
    <s v="Investigation"/>
    <m/>
    <m/>
    <m/>
    <n v="5000"/>
    <n v="1.3266118333775536"/>
    <n v="3769"/>
    <s v="i69"/>
    <s v="Jan_i69_V18"/>
    <s v="EAGLE Uganda"/>
    <x v="2"/>
  </r>
  <r>
    <d v="2025-01-31T00:00:00"/>
    <s v="Trust building"/>
    <s v="Trust building"/>
    <s v="Investigation"/>
    <m/>
    <m/>
    <m/>
    <n v="8000"/>
    <n v="2.1225789334040859"/>
    <n v="3769"/>
    <s v="i69"/>
    <s v="Jan_i69_V18"/>
    <s v="EAGLE Uganda"/>
    <x v="2"/>
  </r>
  <r>
    <d v="2025-01-31T00:00:00"/>
    <s v="Breakfast"/>
    <s v="Travel subsistance"/>
    <s v="Investigation"/>
    <m/>
    <m/>
    <m/>
    <n v="12000"/>
    <n v="3.183868400106129"/>
    <n v="3769"/>
    <s v="i69"/>
    <s v="Jan_i69_V18"/>
    <s v="EAGLE Uganda"/>
    <x v="2"/>
  </r>
  <r>
    <d v="2025-01-31T00:00:00"/>
    <s v="Lunch"/>
    <s v="Travel subsistance"/>
    <s v="Investigation"/>
    <m/>
    <m/>
    <m/>
    <n v="18000"/>
    <n v="4.7758026001591931"/>
    <n v="3769"/>
    <s v="i69"/>
    <s v="Jan_i69_V18"/>
    <s v="EAGLE Uganda"/>
    <x v="2"/>
  </r>
  <r>
    <d v="2025-01-31T00:00:00"/>
    <s v="Supper"/>
    <s v="Travel subsistance"/>
    <s v="Investigation"/>
    <m/>
    <m/>
    <m/>
    <n v="10000"/>
    <n v="2.6532236667551072"/>
    <n v="3769"/>
    <s v="i69"/>
    <s v="Jan_i69_V18"/>
    <s v="EAGLE Uganda"/>
    <x v="2"/>
  </r>
  <r>
    <d v="2025-01-31T00:00:00"/>
    <s v="Mobile money charges"/>
    <s v="Transfer fees"/>
    <s v="Office"/>
    <m/>
    <m/>
    <m/>
    <n v="8750"/>
    <n v="2.3215707084107189"/>
    <n v="3769"/>
    <s v="i69"/>
    <s v="Jan_i69_R17"/>
    <s v="EAGLE Uganda"/>
    <x v="2"/>
  </r>
  <r>
    <d v="2025-01-31T00:00:00"/>
    <s v="Local Transport"/>
    <s v="Transport"/>
    <s v="Investigation"/>
    <m/>
    <m/>
    <m/>
    <n v="15000"/>
    <n v="3.9798355001326611"/>
    <n v="3769"/>
    <s v="i04"/>
    <s v="Jan_i04_V17"/>
    <s v="EAGLE Uganda"/>
    <x v="2"/>
  </r>
  <r>
    <d v="2025-01-31T00:00:00"/>
    <s v="Local Transport"/>
    <s v="Transport"/>
    <s v="Investigation"/>
    <m/>
    <m/>
    <m/>
    <n v="60000"/>
    <n v="15.919342000530644"/>
    <n v="3769"/>
    <s v="i04"/>
    <s v="Jan_i04_R18"/>
    <s v="EAGLE Uganda"/>
    <x v="2"/>
  </r>
  <r>
    <d v="2025-01-31T00:00:00"/>
    <s v="Local Transport"/>
    <s v="Transport"/>
    <s v="Investigation"/>
    <m/>
    <m/>
    <m/>
    <n v="20000"/>
    <n v="5.3064473335102145"/>
    <n v="3769"/>
    <s v="i04"/>
    <s v="Jan_i04_V17"/>
    <s v="EAGLE Uganda"/>
    <x v="2"/>
  </r>
  <r>
    <d v="2025-01-31T00:00:00"/>
    <s v="Breakfast"/>
    <s v="Travel subsistance"/>
    <s v="Investigation"/>
    <m/>
    <m/>
    <m/>
    <n v="10000"/>
    <n v="2.6532236667551072"/>
    <n v="3769"/>
    <s v="i04"/>
    <s v="Jan_i04_V17"/>
    <s v="EAGLE Uganda"/>
    <x v="2"/>
  </r>
  <r>
    <d v="2025-01-31T00:00:00"/>
    <s v="Lunch"/>
    <s v="Travel subsistance"/>
    <s v="Investigation"/>
    <m/>
    <m/>
    <m/>
    <n v="20000"/>
    <n v="5.3064473335102145"/>
    <n v="3769"/>
    <s v="i04"/>
    <s v="Jan_i04_V17"/>
    <s v="EAGLE Uganda"/>
    <x v="2"/>
  </r>
  <r>
    <d v="2025-01-31T00:00:00"/>
    <s v="Supper"/>
    <s v="Travel subsistance"/>
    <s v="Investigation"/>
    <m/>
    <m/>
    <m/>
    <n v="20000"/>
    <n v="5.3064473335102145"/>
    <n v="3769"/>
    <s v="i04"/>
    <s v="Jan_i04_V17"/>
    <s v="EAGLE Uganda"/>
    <x v="2"/>
  </r>
  <r>
    <d v="2025-01-31T00:00:00"/>
    <s v="Trust building"/>
    <s v="Trust building"/>
    <s v="Investigation"/>
    <m/>
    <m/>
    <m/>
    <n v="10000"/>
    <n v="2.6532236667551072"/>
    <n v="3769"/>
    <s v="i04"/>
    <s v="Jan_i04_V17"/>
    <s v="EAGLE Uganda"/>
    <x v="2"/>
  </r>
  <r>
    <d v="2025-01-31T00:00:00"/>
    <s v="Local Transport"/>
    <s v="Transport"/>
    <s v="Investigation"/>
    <m/>
    <m/>
    <m/>
    <n v="10000"/>
    <n v="2.6532236667551072"/>
    <n v="3769"/>
    <s v="i04"/>
    <s v="Jan_i04_V17"/>
    <s v="EAGLE Uganda"/>
    <x v="2"/>
  </r>
  <r>
    <d v="2025-01-31T00:00:00"/>
    <s v="Mobile money charges"/>
    <s v="Transfer fees"/>
    <s v="Office"/>
    <m/>
    <m/>
    <m/>
    <n v="8825"/>
    <n v="2.3414698859113825"/>
    <n v="3769"/>
    <s v="i04"/>
    <s v="Jan_i04_R19"/>
    <s v="EAGLE Uganda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2CC131-C8AE-4667-9F52-680B09F66C29}" name="PivotTable11" cacheId="58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N10" firstHeaderRow="1" firstDataRow="2" firstDataCol="1"/>
  <pivotFields count="8">
    <pivotField numFmtId="14" showAll="0"/>
    <pivotField showAll="0"/>
    <pivotField axis="axisCol" showAll="0">
      <items count="13">
        <item x="8"/>
        <item x="11"/>
        <item x="4"/>
        <item x="6"/>
        <item x="9"/>
        <item x="7"/>
        <item x="10"/>
        <item x="5"/>
        <item x="3"/>
        <item x="0"/>
        <item x="1"/>
        <item x="2"/>
        <item t="default"/>
      </items>
    </pivotField>
    <pivotField axis="axisRow" showAll="0">
      <items count="6">
        <item x="0"/>
        <item x="3"/>
        <item x="2"/>
        <item x="4"/>
        <item x="1"/>
        <item t="default"/>
      </items>
    </pivotField>
    <pivotField dataField="1" showAll="0"/>
    <pivotField numFmtId="4" showAll="0"/>
    <pivotField numFmtId="2"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Spent  in national currency" fld="4" baseField="0" baseItem="0" numFmtId="164"/>
  </dataFields>
  <formats count="3">
    <format dxfId="67">
      <pivotArea outline="0" collapsedLevelsAreSubtotals="1" fieldPosition="0"/>
    </format>
    <format dxfId="66">
      <pivotArea dataOnly="0" labelOnly="1" fieldPosition="0">
        <references count="1">
          <reference field="3" count="0"/>
        </references>
      </pivotArea>
    </format>
    <format dxfId="6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ED1806-0DB0-474A-8527-06511080CBF5}" name="PivotTable5" cacheId="59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16" firstHeaderRow="0" firstDataRow="1" firstDataCol="1"/>
  <pivotFields count="9">
    <pivotField showAll="0"/>
    <pivotField showAll="0"/>
    <pivotField showAll="0"/>
    <pivotField showAll="0"/>
    <pivotField dataField="1" showAll="0"/>
    <pivotField dataField="1" numFmtId="3" showAll="0"/>
    <pivotField numFmtId="2" showAll="0"/>
    <pivotField axis="axisRow" showAll="0">
      <items count="14">
        <item x="7"/>
        <item x="10"/>
        <item x="8"/>
        <item x="1"/>
        <item x="4"/>
        <item x="0"/>
        <item x="5"/>
        <item x="2"/>
        <item x="6"/>
        <item x="11"/>
        <item x="3"/>
        <item m="1" x="12"/>
        <item x="9"/>
        <item t="default"/>
      </items>
    </pivotField>
    <pivotField showAll="0"/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 in national currency" fld="4" baseField="0" baseItem="0"/>
    <dataField name="Sum of Spent in $" fld="5" baseField="0" baseItem="0" numFmtId="3"/>
  </dataFields>
  <formats count="12">
    <format dxfId="64">
      <pivotArea type="all" dataOnly="0" outline="0" fieldPosition="0"/>
    </format>
    <format dxfId="63">
      <pivotArea outline="0" collapsedLevelsAreSubtotals="1" fieldPosition="0"/>
    </format>
    <format dxfId="62">
      <pivotArea field="7" type="button" dataOnly="0" labelOnly="1" outline="0" axis="axisRow" fieldPosition="0"/>
    </format>
    <format dxfId="61">
      <pivotArea dataOnly="0" labelOnly="1" fieldPosition="0">
        <references count="1">
          <reference field="7" count="0"/>
        </references>
      </pivotArea>
    </format>
    <format dxfId="60">
      <pivotArea dataOnly="0" labelOnly="1" grandRow="1" outline="0" fieldPosition="0"/>
    </format>
    <format dxfId="5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field="7" type="button" dataOnly="0" labelOnly="1" outline="0" axis="axisRow" fieldPosition="0"/>
    </format>
    <format dxfId="55">
      <pivotArea dataOnly="0" labelOnly="1" fieldPosition="0">
        <references count="1">
          <reference field="7" count="0"/>
        </references>
      </pivotArea>
    </format>
    <format dxfId="54">
      <pivotArea dataOnly="0" labelOnly="1" grandRow="1" outline="0" fieldPosition="0"/>
    </format>
    <format dxfId="5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549FE8-BB7B-4FCA-AA10-DC2EAAB385AD}" name="PivotTable3" cacheId="59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16" firstHeaderRow="0" firstDataRow="1" firstDataCol="1"/>
  <pivotFields count="7">
    <pivotField showAll="0"/>
    <pivotField showAll="0"/>
    <pivotField showAll="0"/>
    <pivotField dataField="1" showAll="0"/>
    <pivotField dataField="1" showAll="0"/>
    <pivotField numFmtId="3" showAll="0"/>
    <pivotField axis="axisRow" showAll="0">
      <items count="13">
        <item x="8"/>
        <item x="9"/>
        <item x="2"/>
        <item x="5"/>
        <item x="10"/>
        <item x="1"/>
        <item x="6"/>
        <item x="3"/>
        <item x="7"/>
        <item x="11"/>
        <item x="4"/>
        <item x="0"/>
        <item t="default"/>
      </items>
    </pivotField>
  </pivotFields>
  <rowFields count="1">
    <field x="6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" fld="3" baseField="0" baseItem="0"/>
    <dataField name="Sum of Received" fld="4" baseField="0" baseItem="0"/>
  </dataFields>
  <formats count="12">
    <format dxfId="52">
      <pivotArea type="all" dataOnly="0" outline="0" fieldPosition="0"/>
    </format>
    <format dxfId="51">
      <pivotArea outline="0" collapsedLevelsAreSubtotals="1" fieldPosition="0"/>
    </format>
    <format dxfId="50">
      <pivotArea field="6" type="button" dataOnly="0" labelOnly="1" outline="0" axis="axisRow" fieldPosition="0"/>
    </format>
    <format dxfId="49">
      <pivotArea dataOnly="0" labelOnly="1" fieldPosition="0">
        <references count="1">
          <reference field="6" count="0"/>
        </references>
      </pivotArea>
    </format>
    <format dxfId="48">
      <pivotArea dataOnly="0" labelOnly="1" grandRow="1" outline="0" fieldPosition="0"/>
    </format>
    <format dxfId="4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field="6" type="button" dataOnly="0" labelOnly="1" outline="0" axis="axisRow" fieldPosition="0"/>
    </format>
    <format dxfId="43">
      <pivotArea dataOnly="0" labelOnly="1" fieldPosition="0">
        <references count="1">
          <reference field="6" count="0"/>
        </references>
      </pivotArea>
    </format>
    <format dxfId="42">
      <pivotArea dataOnly="0" labelOnly="1" grandRow="1" outline="0" fieldPosition="0"/>
    </format>
    <format dxfId="4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A6CD16-A4C3-4A8E-A832-21452243A96B}" name="PivotTable2" cacheId="59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4:B54" firstHeaderRow="1" firstDataRow="1" firstDataCol="1"/>
  <pivotFields count="7">
    <pivotField showAll="0"/>
    <pivotField showAll="0"/>
    <pivotField showAll="0"/>
    <pivotField dataField="1" showAll="0"/>
    <pivotField showAll="0"/>
    <pivotField numFmtId="3" showAll="0"/>
    <pivotField axis="axisRow" showAll="0">
      <items count="10">
        <item x="8"/>
        <item x="6"/>
        <item x="5"/>
        <item x="7"/>
        <item x="4"/>
        <item x="1"/>
        <item x="2"/>
        <item x="3"/>
        <item x="0"/>
        <item t="default"/>
      </items>
    </pivotField>
  </pivotFields>
  <rowFields count="1">
    <field x="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Spent " fld="3" baseField="0" baseItem="0" numFmtId="172"/>
  </dataFields>
  <formats count="6">
    <format dxfId="40">
      <pivotArea type="all" dataOnly="0" outline="0" fieldPosition="0"/>
    </format>
    <format dxfId="39">
      <pivotArea outline="0" collapsedLevelsAreSubtotals="1" fieldPosition="0"/>
    </format>
    <format dxfId="38">
      <pivotArea field="6" type="button" dataOnly="0" labelOnly="1" outline="0" axis="axisRow" fieldPosition="0"/>
    </format>
    <format dxfId="37">
      <pivotArea dataOnly="0" labelOnly="1" fieldPosition="0">
        <references count="1">
          <reference field="6" count="0"/>
        </references>
      </pivotArea>
    </format>
    <format dxfId="36">
      <pivotArea dataOnly="0" labelOnly="1" grandRow="1" outline="0" fieldPosition="0"/>
    </format>
    <format dxfId="3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CBE962-CA28-40D2-97A3-64800DFE0D35}" name="PivotTable2" cacheId="60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L2:O6" firstHeaderRow="0" firstDataRow="1" firstDataCol="1"/>
  <pivotFields count="14">
    <pivotField numFmtId="14"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numFmtId="4" showAll="0"/>
    <pivotField numFmtId="2" showAll="0"/>
    <pivotField showAll="0"/>
    <pivotField showAll="0"/>
    <pivotField showAll="0"/>
    <pivotField axis="axisRow" showAll="0">
      <items count="5">
        <item m="1" x="3"/>
        <item x="0"/>
        <item x="1"/>
        <item x="2"/>
        <item t="default"/>
      </items>
    </pivotField>
  </pivotFields>
  <rowFields count="1">
    <field x="13"/>
  </rowFields>
  <rowItems count="4"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Received from the USD Account" fld="6" baseField="0" baseItem="0"/>
    <dataField name="Sum of Spent  in national currency" fld="7" baseField="0" baseItem="0"/>
    <dataField name="Sum of Spent in $" fld="8" baseField="0" baseItem="0" numFmtId="4"/>
  </dataFields>
  <formats count="1">
    <format dxfId="3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" dT="2024-11-19T16:38:26.73" personId="{98584D5A-8469-40CB-92DE-DDEA7199F951}" id="{A12D1BC1-2A0A-4E82-995E-AE42C351895A}">
    <text>Link to the personal balance</text>
  </threadedComment>
  <threadedComment ref="D2" dT="2024-11-19T16:46:00.44" personId="{98584D5A-8469-40CB-92DE-DDEA7199F951}" id="{B9DA9024-4CA0-46CF-BCB7-17B9FFFC34E0}">
    <text>Link to the pivot table „Cash journal“</text>
  </threadedComment>
  <threadedComment ref="E2" dT="2024-11-19T16:46:19.39" personId="{98584D5A-8469-40CB-92DE-DDEA7199F951}" id="{62FAAB4B-6EAF-4972-9E02-C37D118F3FE1}">
    <text>Link to the pivot table „data“</text>
  </threadedComment>
  <threadedComment ref="H2" dT="2024-11-19T16:38:41.72" personId="{98584D5A-8469-40CB-92DE-DDEA7199F951}" id="{CD553CA5-AD13-43FC-A1F7-EF2DE5EF7A94}">
    <text>Link to the personal balance</text>
  </threadedComment>
  <threadedComment ref="I2" dT="2024-11-19T16:38:50.52" personId="{98584D5A-8469-40CB-92DE-DDEA7199F951}" id="{5991BF77-FCF5-4586-9875-1F89E2825A51}">
    <text>formula</text>
  </threadedComment>
  <threadedComment ref="C21" dT="2024-11-19T16:39:21.61" personId="{98584D5A-8469-40CB-92DE-DDEA7199F951}" id="{D10F2EAC-DC88-4867-AF3C-128AC3A279F6}">
    <text>Link to the bank journal</text>
  </threadedComment>
  <threadedComment ref="I21" dT="2024-11-19T16:39:34.22" personId="{98584D5A-8469-40CB-92DE-DDEA7199F951}" id="{E4BF8878-824E-43F9-ABC1-A73CD708EDCD}">
    <text>Link to the bank journal</text>
  </threadedComment>
  <threadedComment ref="C28" dT="2024-11-19T16:39:51.68" personId="{98584D5A-8469-40CB-92DE-DDEA7199F951}" id="{5E3CEF0F-AC62-41D5-A934-AC03EDB0B8D2}">
    <text>Link to the cash journal</text>
  </threadedComment>
  <threadedComment ref="H28" dT="2024-11-19T16:40:03.44" personId="{98584D5A-8469-40CB-92DE-DDEA7199F951}" id="{A6199460-FC62-44E6-AB78-D712E7363C57}">
    <text>Link to the cash journal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" dT="2024-11-19T16:38:26.73" personId="{98584D5A-8469-40CB-92DE-DDEA7199F951}" id="{A12D1BC1-2A0A-4E83-995E-AE42C351895A}">
    <text>Link to the personal balance</text>
  </threadedComment>
  <threadedComment ref="D2" dT="2024-11-19T16:46:00.44" personId="{98584D5A-8469-40CB-92DE-DDEA7199F951}" id="{B9DA9024-4CA0-46D0-BCB7-17B9FFFC34E0}">
    <text>Link to the pivot table „Cash journal“</text>
  </threadedComment>
  <threadedComment ref="E2" dT="2024-11-19T16:46:19.39" personId="{98584D5A-8469-40CB-92DE-DDEA7199F951}" id="{62FAAB4B-6EAF-4973-9E02-C37D118F3FE1}">
    <text>Link to the pivot table „data“</text>
  </threadedComment>
  <threadedComment ref="H2" dT="2024-11-19T16:38:41.72" personId="{98584D5A-8469-40CB-92DE-DDEA7199F951}" id="{CD553CA5-AD13-43FD-A1F7-EF2DE5EF7A94}">
    <text>Link to the personal balance</text>
  </threadedComment>
  <threadedComment ref="I2" dT="2024-11-19T16:38:50.52" personId="{98584D5A-8469-40CB-92DE-DDEA7199F951}" id="{5991BF77-FCF5-4587-9875-1F89E2825A51}">
    <text>formula</text>
  </threadedComment>
  <threadedComment ref="C15" dT="2024-11-19T16:39:21.61" personId="{98584D5A-8469-40CB-92DE-DDEA7199F951}" id="{D10F2EAC-DC88-4868-AF3C-128AC3A279F6}">
    <text>Link to the bank journal</text>
  </threadedComment>
  <threadedComment ref="I15" dT="2024-11-19T16:39:34.22" personId="{98584D5A-8469-40CB-92DE-DDEA7199F951}" id="{E4BF8878-824E-43FA-ABC1-A73CD708EDCD}">
    <text>Link to the bank journal</text>
  </threadedComment>
  <threadedComment ref="C21" dT="2024-11-19T16:39:51.68" personId="{98584D5A-8469-40CB-92DE-DDEA7199F951}" id="{5E3CEF0F-AC62-41D6-A934-AC03EDB0B8D2}">
    <text>Link to the cash journal</text>
  </threadedComment>
  <threadedComment ref="H21" dT="2024-11-19T16:40:03.44" personId="{98584D5A-8469-40CB-92DE-DDEA7199F951}" id="{A6199460-FC62-44E7-AB78-D712E7363C57}">
    <text>Link to the cash journal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6" dT="2024-11-19T17:03:20.17" personId="{98584D5A-8469-40CB-92DE-DDEA7199F951}" id="{C1DF0F66-A833-40DC-8B4A-5A54471ED649}">
    <text>Adjust that according to your country</text>
  </threadedComment>
  <threadedComment ref="F24" dT="2024-11-19T17:02:43.89" personId="{98584D5A-8469-40CB-92DE-DDEA7199F951}" id="{F88D673A-DD35-4DCB-976B-8A96F322437E}">
    <text>Link to the cash journal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4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D52C5-0205-4EEA-84B8-6A773397D0CB}">
  <dimension ref="A3:N10"/>
  <sheetViews>
    <sheetView workbookViewId="0">
      <selection activeCell="I94" sqref="I94"/>
    </sheetView>
  </sheetViews>
  <sheetFormatPr defaultRowHeight="14.4" x14ac:dyDescent="0.3"/>
  <cols>
    <col min="1" max="1" width="29.21875" bestFit="1" customWidth="1"/>
    <col min="2" max="2" width="15.5546875" bestFit="1" customWidth="1"/>
    <col min="3" max="3" width="13.109375" bestFit="1" customWidth="1"/>
    <col min="4" max="4" width="11.44140625" bestFit="1" customWidth="1"/>
    <col min="5" max="5" width="14.44140625" bestFit="1" customWidth="1"/>
    <col min="6" max="6" width="13.109375" bestFit="1" customWidth="1"/>
    <col min="7" max="7" width="14.109375" bestFit="1" customWidth="1"/>
    <col min="8" max="8" width="13.109375" bestFit="1" customWidth="1"/>
    <col min="9" max="9" width="11.44140625" bestFit="1" customWidth="1"/>
    <col min="10" max="11" width="13.109375" bestFit="1" customWidth="1"/>
    <col min="12" max="12" width="16.44140625" bestFit="1" customWidth="1"/>
    <col min="13" max="13" width="13.109375" bestFit="1" customWidth="1"/>
    <col min="14" max="14" width="14.109375" bestFit="1" customWidth="1"/>
  </cols>
  <sheetData>
    <row r="3" spans="1:14" x14ac:dyDescent="0.3">
      <c r="A3" s="256" t="s">
        <v>779</v>
      </c>
      <c r="B3" s="256" t="s">
        <v>782</v>
      </c>
    </row>
    <row r="4" spans="1:14" x14ac:dyDescent="0.3">
      <c r="A4" s="256" t="s">
        <v>619</v>
      </c>
      <c r="B4" t="s">
        <v>761</v>
      </c>
      <c r="C4" t="s">
        <v>565</v>
      </c>
      <c r="D4" t="s">
        <v>161</v>
      </c>
      <c r="E4" t="s">
        <v>200</v>
      </c>
      <c r="F4" t="s">
        <v>755</v>
      </c>
      <c r="G4" t="s">
        <v>424</v>
      </c>
      <c r="H4" t="s">
        <v>562</v>
      </c>
      <c r="I4" t="s">
        <v>415</v>
      </c>
      <c r="J4" t="s">
        <v>130</v>
      </c>
      <c r="K4" t="s">
        <v>118</v>
      </c>
      <c r="L4" t="s">
        <v>119</v>
      </c>
      <c r="M4" t="s">
        <v>117</v>
      </c>
      <c r="N4" t="s">
        <v>621</v>
      </c>
    </row>
    <row r="5" spans="1:14" x14ac:dyDescent="0.3">
      <c r="A5" s="324" t="s">
        <v>96</v>
      </c>
      <c r="B5" s="319"/>
      <c r="C5" s="319">
        <v>1550000</v>
      </c>
      <c r="D5" s="319"/>
      <c r="E5" s="319"/>
      <c r="F5" s="319"/>
      <c r="G5" s="319"/>
      <c r="H5" s="319"/>
      <c r="I5" s="319">
        <v>415000</v>
      </c>
      <c r="J5" s="319">
        <v>10450</v>
      </c>
      <c r="K5" s="319">
        <v>5131000</v>
      </c>
      <c r="L5" s="319">
        <v>1398900</v>
      </c>
      <c r="M5" s="319">
        <v>1148200</v>
      </c>
      <c r="N5" s="319">
        <v>9653550</v>
      </c>
    </row>
    <row r="6" spans="1:14" x14ac:dyDescent="0.3">
      <c r="A6" s="324" t="s">
        <v>148</v>
      </c>
      <c r="B6" s="319"/>
      <c r="C6" s="319"/>
      <c r="D6" s="319"/>
      <c r="E6" s="319"/>
      <c r="F6" s="319">
        <v>1500000</v>
      </c>
      <c r="G6" s="319"/>
      <c r="H6" s="319"/>
      <c r="I6" s="319">
        <v>100000</v>
      </c>
      <c r="J6" s="319"/>
      <c r="K6" s="319">
        <v>759000</v>
      </c>
      <c r="L6" s="319"/>
      <c r="M6" s="319"/>
      <c r="N6" s="319">
        <v>2359000</v>
      </c>
    </row>
    <row r="7" spans="1:14" x14ac:dyDescent="0.3">
      <c r="A7" s="324" t="s">
        <v>147</v>
      </c>
      <c r="B7" s="319"/>
      <c r="C7" s="319"/>
      <c r="D7" s="319"/>
      <c r="E7" s="319"/>
      <c r="F7" s="319">
        <v>3502000</v>
      </c>
      <c r="G7" s="319"/>
      <c r="H7" s="319"/>
      <c r="I7" s="319">
        <v>400000</v>
      </c>
      <c r="J7" s="319"/>
      <c r="K7" s="319">
        <v>541500</v>
      </c>
      <c r="L7" s="319">
        <v>185000</v>
      </c>
      <c r="M7" s="319"/>
      <c r="N7" s="319">
        <v>4628500</v>
      </c>
    </row>
    <row r="8" spans="1:14" x14ac:dyDescent="0.3">
      <c r="A8" s="324" t="s">
        <v>228</v>
      </c>
      <c r="B8" s="319"/>
      <c r="C8" s="319"/>
      <c r="D8" s="319"/>
      <c r="E8" s="319"/>
      <c r="F8" s="319"/>
      <c r="G8" s="319"/>
      <c r="H8" s="319"/>
      <c r="I8" s="319">
        <v>60000</v>
      </c>
      <c r="J8" s="319"/>
      <c r="K8" s="319">
        <v>443000</v>
      </c>
      <c r="L8" s="319"/>
      <c r="M8" s="319"/>
      <c r="N8" s="319">
        <v>503000</v>
      </c>
    </row>
    <row r="9" spans="1:14" x14ac:dyDescent="0.3">
      <c r="A9" s="324" t="s">
        <v>128</v>
      </c>
      <c r="B9" s="319">
        <v>168175.78</v>
      </c>
      <c r="C9" s="319"/>
      <c r="D9" s="319">
        <v>391500</v>
      </c>
      <c r="E9" s="319">
        <v>1138000</v>
      </c>
      <c r="F9" s="319"/>
      <c r="G9" s="319">
        <v>17298400</v>
      </c>
      <c r="H9" s="319">
        <v>2278000</v>
      </c>
      <c r="I9" s="319"/>
      <c r="J9" s="319">
        <v>5762510</v>
      </c>
      <c r="K9" s="319"/>
      <c r="L9" s="319"/>
      <c r="M9" s="319"/>
      <c r="N9" s="319">
        <v>27036585.780000001</v>
      </c>
    </row>
    <row r="10" spans="1:14" x14ac:dyDescent="0.3">
      <c r="A10" s="324" t="s">
        <v>621</v>
      </c>
      <c r="B10" s="319">
        <v>168175.78</v>
      </c>
      <c r="C10" s="319">
        <v>1550000</v>
      </c>
      <c r="D10" s="319">
        <v>391500</v>
      </c>
      <c r="E10" s="319">
        <v>1138000</v>
      </c>
      <c r="F10" s="319">
        <v>5002000</v>
      </c>
      <c r="G10" s="319">
        <v>17298400</v>
      </c>
      <c r="H10" s="319">
        <v>2278000</v>
      </c>
      <c r="I10" s="319">
        <v>975000</v>
      </c>
      <c r="J10" s="319">
        <v>5772960</v>
      </c>
      <c r="K10" s="319">
        <v>6874500</v>
      </c>
      <c r="L10" s="319">
        <v>1583900</v>
      </c>
      <c r="M10" s="319">
        <v>1148200</v>
      </c>
      <c r="N10" s="319">
        <v>44180635.780000001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B419B-A371-4D37-9985-10F9B9E64C26}">
  <dimension ref="A3:C16"/>
  <sheetViews>
    <sheetView workbookViewId="0">
      <selection activeCell="H14" sqref="H14"/>
    </sheetView>
  </sheetViews>
  <sheetFormatPr defaultRowHeight="14.4" x14ac:dyDescent="0.3"/>
  <cols>
    <col min="1" max="1" width="12.77734375" bestFit="1" customWidth="1"/>
    <col min="2" max="2" width="21.88671875" bestFit="1" customWidth="1"/>
    <col min="3" max="3" width="14.21875" bestFit="1" customWidth="1"/>
  </cols>
  <sheetData>
    <row r="3" spans="1:3" ht="28.8" x14ac:dyDescent="0.3">
      <c r="A3" s="244" t="s">
        <v>619</v>
      </c>
      <c r="B3" s="245" t="s">
        <v>779</v>
      </c>
      <c r="C3" s="245" t="s">
        <v>781</v>
      </c>
    </row>
    <row r="4" spans="1:3" x14ac:dyDescent="0.3">
      <c r="A4" s="246" t="s">
        <v>226</v>
      </c>
      <c r="B4" s="245">
        <v>480000</v>
      </c>
      <c r="C4" s="245">
        <v>127.35473600424514</v>
      </c>
    </row>
    <row r="5" spans="1:3" x14ac:dyDescent="0.3">
      <c r="A5" s="246" t="s">
        <v>756</v>
      </c>
      <c r="B5" s="245">
        <v>12633000</v>
      </c>
      <c r="C5" s="245">
        <v>3351.8174582117281</v>
      </c>
    </row>
    <row r="6" spans="1:3" x14ac:dyDescent="0.3">
      <c r="A6" s="246" t="s">
        <v>766</v>
      </c>
      <c r="B6" s="245">
        <v>4000</v>
      </c>
      <c r="C6" s="245">
        <v>1.0612894667020429</v>
      </c>
    </row>
    <row r="7" spans="1:3" x14ac:dyDescent="0.3">
      <c r="A7" s="246" t="s">
        <v>98</v>
      </c>
      <c r="B7" s="245">
        <v>3377325</v>
      </c>
      <c r="C7" s="245">
        <v>896.07986203236919</v>
      </c>
    </row>
    <row r="8" spans="1:3" x14ac:dyDescent="0.3">
      <c r="A8" s="246" t="s">
        <v>152</v>
      </c>
      <c r="B8" s="245">
        <v>148000</v>
      </c>
      <c r="C8" s="245">
        <v>39.267710267975595</v>
      </c>
    </row>
    <row r="9" spans="1:3" x14ac:dyDescent="0.3">
      <c r="A9" s="246" t="s">
        <v>97</v>
      </c>
      <c r="B9" s="245">
        <v>2772785</v>
      </c>
      <c r="C9" s="245">
        <v>735.68187848235618</v>
      </c>
    </row>
    <row r="10" spans="1:3" x14ac:dyDescent="0.3">
      <c r="A10" s="246" t="s">
        <v>154</v>
      </c>
      <c r="B10" s="245">
        <v>1850450</v>
      </c>
      <c r="C10" s="245">
        <v>490.96577341469873</v>
      </c>
    </row>
    <row r="11" spans="1:3" x14ac:dyDescent="0.3">
      <c r="A11" s="246" t="s">
        <v>149</v>
      </c>
      <c r="B11" s="245">
        <v>4256400</v>
      </c>
      <c r="C11" s="245">
        <v>1129.3181215176439</v>
      </c>
    </row>
    <row r="12" spans="1:3" x14ac:dyDescent="0.3">
      <c r="A12" s="246" t="s">
        <v>156</v>
      </c>
      <c r="B12" s="245">
        <v>688000</v>
      </c>
      <c r="C12" s="245">
        <v>182.54178827275138</v>
      </c>
    </row>
    <row r="13" spans="1:3" x14ac:dyDescent="0.3">
      <c r="A13" s="246" t="s">
        <v>583</v>
      </c>
      <c r="B13" s="245">
        <v>23000</v>
      </c>
      <c r="C13" s="245">
        <v>6.1024144335367474</v>
      </c>
    </row>
    <row r="14" spans="1:3" x14ac:dyDescent="0.3">
      <c r="A14" s="246" t="s">
        <v>150</v>
      </c>
      <c r="B14" s="245">
        <v>868000</v>
      </c>
      <c r="C14" s="245">
        <v>230.29981427434328</v>
      </c>
    </row>
    <row r="15" spans="1:3" x14ac:dyDescent="0.3">
      <c r="A15" s="246" t="s">
        <v>816</v>
      </c>
      <c r="B15" s="245">
        <v>17079675.780000001</v>
      </c>
      <c r="C15" s="245">
        <v>4531.62</v>
      </c>
    </row>
    <row r="16" spans="1:3" x14ac:dyDescent="0.3">
      <c r="A16" s="246" t="s">
        <v>621</v>
      </c>
      <c r="B16" s="245">
        <v>44180635.780000001</v>
      </c>
      <c r="C16" s="245">
        <v>11722.110846378349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2EF71-BE01-4E2B-93C3-BB54B428AB92}">
  <dimension ref="A1:M670"/>
  <sheetViews>
    <sheetView topLeftCell="A208" workbookViewId="0">
      <selection activeCell="E232" sqref="E232"/>
    </sheetView>
  </sheetViews>
  <sheetFormatPr defaultRowHeight="14.4" x14ac:dyDescent="0.3"/>
  <cols>
    <col min="1" max="1" width="12.6640625" style="76" customWidth="1"/>
    <col min="2" max="2" width="40.6640625" customWidth="1"/>
    <col min="3" max="3" width="20.88671875" customWidth="1"/>
    <col min="4" max="4" width="22.33203125" customWidth="1"/>
    <col min="5" max="5" width="17.88671875" style="78" customWidth="1"/>
    <col min="6" max="6" width="17.33203125" style="80" customWidth="1"/>
    <col min="7" max="7" width="15.5546875" customWidth="1"/>
    <col min="8" max="9" width="12.6640625" customWidth="1"/>
    <col min="10" max="10" width="13" customWidth="1"/>
    <col min="11" max="12" width="12.6640625" customWidth="1"/>
    <col min="13" max="13" width="42.5546875" customWidth="1"/>
  </cols>
  <sheetData>
    <row r="1" spans="1:13" ht="28.8" x14ac:dyDescent="0.3">
      <c r="A1" s="1" t="s">
        <v>0</v>
      </c>
      <c r="B1" s="2" t="s">
        <v>1</v>
      </c>
      <c r="C1" s="2" t="s">
        <v>2</v>
      </c>
      <c r="D1" s="2" t="s">
        <v>3</v>
      </c>
      <c r="E1" s="77" t="s">
        <v>4</v>
      </c>
      <c r="F1" s="79" t="s">
        <v>5</v>
      </c>
      <c r="G1" s="3" t="s">
        <v>6</v>
      </c>
      <c r="H1" s="4" t="s">
        <v>11</v>
      </c>
      <c r="I1" s="4" t="s">
        <v>7</v>
      </c>
      <c r="J1" s="4" t="s">
        <v>8</v>
      </c>
      <c r="K1" s="5" t="s">
        <v>9</v>
      </c>
      <c r="L1" s="4" t="s">
        <v>10</v>
      </c>
      <c r="M1" s="4" t="s">
        <v>69</v>
      </c>
    </row>
    <row r="2" spans="1:13" x14ac:dyDescent="0.3">
      <c r="A2" s="171">
        <v>45659</v>
      </c>
      <c r="B2" s="81" t="s">
        <v>814</v>
      </c>
      <c r="C2" s="81" t="s">
        <v>118</v>
      </c>
      <c r="D2" s="81" t="s">
        <v>96</v>
      </c>
      <c r="E2" s="143">
        <v>15000</v>
      </c>
      <c r="F2" s="140">
        <f>E2/G2</f>
        <v>3.9798355001326611</v>
      </c>
      <c r="G2" s="181">
        <v>3769</v>
      </c>
      <c r="H2" s="81" t="s">
        <v>97</v>
      </c>
      <c r="I2" s="81" t="s">
        <v>100</v>
      </c>
      <c r="J2" s="239" t="s">
        <v>767</v>
      </c>
      <c r="K2" s="81" t="s">
        <v>849</v>
      </c>
      <c r="L2" s="81" t="s">
        <v>131</v>
      </c>
      <c r="M2" s="81"/>
    </row>
    <row r="3" spans="1:13" x14ac:dyDescent="0.3">
      <c r="A3" s="171">
        <v>45659</v>
      </c>
      <c r="B3" s="81" t="s">
        <v>814</v>
      </c>
      <c r="C3" s="81" t="s">
        <v>118</v>
      </c>
      <c r="D3" s="81" t="s">
        <v>96</v>
      </c>
      <c r="E3" s="143">
        <v>4000</v>
      </c>
      <c r="F3" s="140">
        <f t="shared" ref="F3:F66" si="0">E3/G3</f>
        <v>1.0612894667020429</v>
      </c>
      <c r="G3" s="181">
        <v>3769</v>
      </c>
      <c r="H3" s="81" t="s">
        <v>97</v>
      </c>
      <c r="I3" s="81" t="s">
        <v>100</v>
      </c>
      <c r="J3" s="239" t="s">
        <v>767</v>
      </c>
      <c r="K3" s="81" t="s">
        <v>849</v>
      </c>
      <c r="L3" s="81" t="s">
        <v>131</v>
      </c>
      <c r="M3" s="81"/>
    </row>
    <row r="4" spans="1:13" x14ac:dyDescent="0.3">
      <c r="A4" s="171">
        <v>45659</v>
      </c>
      <c r="B4" s="81" t="s">
        <v>101</v>
      </c>
      <c r="C4" s="81" t="s">
        <v>118</v>
      </c>
      <c r="D4" s="81" t="s">
        <v>96</v>
      </c>
      <c r="E4" s="143">
        <v>18000</v>
      </c>
      <c r="F4" s="140">
        <f t="shared" si="0"/>
        <v>4.7758026001591931</v>
      </c>
      <c r="G4" s="181">
        <v>3769</v>
      </c>
      <c r="H4" s="81" t="s">
        <v>97</v>
      </c>
      <c r="I4" s="81" t="s">
        <v>100</v>
      </c>
      <c r="J4" s="239" t="s">
        <v>767</v>
      </c>
      <c r="K4" s="81" t="s">
        <v>849</v>
      </c>
      <c r="L4" s="81" t="s">
        <v>131</v>
      </c>
      <c r="M4" s="81"/>
    </row>
    <row r="5" spans="1:13" x14ac:dyDescent="0.3">
      <c r="A5" s="171">
        <v>45659</v>
      </c>
      <c r="B5" s="81" t="s">
        <v>102</v>
      </c>
      <c r="C5" s="81" t="s">
        <v>118</v>
      </c>
      <c r="D5" s="81" t="s">
        <v>96</v>
      </c>
      <c r="E5" s="143">
        <v>15000</v>
      </c>
      <c r="F5" s="140">
        <f t="shared" si="0"/>
        <v>3.9798355001326611</v>
      </c>
      <c r="G5" s="181">
        <v>3769</v>
      </c>
      <c r="H5" s="81" t="s">
        <v>97</v>
      </c>
      <c r="I5" s="81" t="s">
        <v>100</v>
      </c>
      <c r="J5" s="239" t="s">
        <v>767</v>
      </c>
      <c r="K5" s="81" t="s">
        <v>849</v>
      </c>
      <c r="L5" s="81" t="s">
        <v>131</v>
      </c>
      <c r="M5" s="81"/>
    </row>
    <row r="6" spans="1:13" x14ac:dyDescent="0.3">
      <c r="A6" s="171">
        <v>45659</v>
      </c>
      <c r="B6" s="81" t="s">
        <v>103</v>
      </c>
      <c r="C6" s="81" t="s">
        <v>119</v>
      </c>
      <c r="D6" s="81" t="s">
        <v>96</v>
      </c>
      <c r="E6" s="143">
        <v>60000</v>
      </c>
      <c r="F6" s="140">
        <f t="shared" si="0"/>
        <v>15.919342000530644</v>
      </c>
      <c r="G6" s="181">
        <v>3769</v>
      </c>
      <c r="H6" s="81" t="s">
        <v>97</v>
      </c>
      <c r="I6" s="81" t="s">
        <v>107</v>
      </c>
      <c r="J6" s="239" t="s">
        <v>767</v>
      </c>
      <c r="K6" s="81" t="s">
        <v>849</v>
      </c>
      <c r="L6" s="81" t="s">
        <v>131</v>
      </c>
      <c r="M6" s="81"/>
    </row>
    <row r="7" spans="1:13" x14ac:dyDescent="0.3">
      <c r="A7" s="171">
        <v>45659</v>
      </c>
      <c r="B7" s="81" t="s">
        <v>806</v>
      </c>
      <c r="C7" s="81" t="s">
        <v>119</v>
      </c>
      <c r="D7" s="81" t="s">
        <v>96</v>
      </c>
      <c r="E7" s="143">
        <v>34000</v>
      </c>
      <c r="F7" s="140">
        <f t="shared" si="0"/>
        <v>9.0209604669673649</v>
      </c>
      <c r="G7" s="181">
        <v>3769</v>
      </c>
      <c r="H7" s="81" t="s">
        <v>97</v>
      </c>
      <c r="I7" s="81" t="s">
        <v>108</v>
      </c>
      <c r="J7" s="239" t="s">
        <v>767</v>
      </c>
      <c r="K7" s="81" t="s">
        <v>849</v>
      </c>
      <c r="L7" s="81" t="s">
        <v>131</v>
      </c>
      <c r="M7" s="81"/>
    </row>
    <row r="8" spans="1:13" x14ac:dyDescent="0.3">
      <c r="A8" s="171">
        <v>45659</v>
      </c>
      <c r="B8" s="81" t="s">
        <v>814</v>
      </c>
      <c r="C8" s="81" t="s">
        <v>118</v>
      </c>
      <c r="D8" s="81" t="s">
        <v>96</v>
      </c>
      <c r="E8" s="143">
        <v>8000</v>
      </c>
      <c r="F8" s="140">
        <f t="shared" si="0"/>
        <v>2.1225789334040859</v>
      </c>
      <c r="G8" s="181">
        <v>3769</v>
      </c>
      <c r="H8" s="81" t="s">
        <v>97</v>
      </c>
      <c r="I8" s="81" t="s">
        <v>100</v>
      </c>
      <c r="J8" s="239" t="s">
        <v>767</v>
      </c>
      <c r="K8" s="81" t="s">
        <v>849</v>
      </c>
      <c r="L8" s="81" t="s">
        <v>131</v>
      </c>
      <c r="M8" s="81"/>
    </row>
    <row r="9" spans="1:13" x14ac:dyDescent="0.3">
      <c r="A9" s="171">
        <v>45659</v>
      </c>
      <c r="B9" s="81" t="s">
        <v>814</v>
      </c>
      <c r="C9" s="81" t="s">
        <v>118</v>
      </c>
      <c r="D9" s="81" t="s">
        <v>96</v>
      </c>
      <c r="E9" s="143">
        <v>10000</v>
      </c>
      <c r="F9" s="140">
        <f t="shared" si="0"/>
        <v>2.6532236667551072</v>
      </c>
      <c r="G9" s="181">
        <v>3769</v>
      </c>
      <c r="H9" s="81" t="s">
        <v>97</v>
      </c>
      <c r="I9" s="81" t="s">
        <v>100</v>
      </c>
      <c r="J9" s="239" t="s">
        <v>767</v>
      </c>
      <c r="K9" s="81" t="s">
        <v>849</v>
      </c>
      <c r="L9" s="81" t="s">
        <v>131</v>
      </c>
      <c r="M9" s="81"/>
    </row>
    <row r="10" spans="1:13" x14ac:dyDescent="0.3">
      <c r="A10" s="171">
        <v>45659</v>
      </c>
      <c r="B10" s="81" t="s">
        <v>814</v>
      </c>
      <c r="C10" s="81" t="s">
        <v>118</v>
      </c>
      <c r="D10" s="81" t="s">
        <v>96</v>
      </c>
      <c r="E10" s="143">
        <v>13000</v>
      </c>
      <c r="F10" s="140">
        <f t="shared" si="0"/>
        <v>3.4491907667816397</v>
      </c>
      <c r="G10" s="181">
        <v>3769</v>
      </c>
      <c r="H10" s="81" t="s">
        <v>97</v>
      </c>
      <c r="I10" s="81" t="s">
        <v>100</v>
      </c>
      <c r="J10" s="239" t="s">
        <v>767</v>
      </c>
      <c r="K10" s="81" t="s">
        <v>849</v>
      </c>
      <c r="L10" s="81" t="s">
        <v>131</v>
      </c>
      <c r="M10" s="81"/>
    </row>
    <row r="11" spans="1:13" x14ac:dyDescent="0.3">
      <c r="A11" s="171">
        <v>45659</v>
      </c>
      <c r="B11" s="81" t="s">
        <v>814</v>
      </c>
      <c r="C11" s="81" t="s">
        <v>118</v>
      </c>
      <c r="D11" s="81" t="s">
        <v>96</v>
      </c>
      <c r="E11" s="143">
        <v>7000</v>
      </c>
      <c r="F11" s="140">
        <f t="shared" si="0"/>
        <v>1.8572565667285752</v>
      </c>
      <c r="G11" s="181">
        <v>3769</v>
      </c>
      <c r="H11" s="81" t="s">
        <v>97</v>
      </c>
      <c r="I11" s="81" t="s">
        <v>100</v>
      </c>
      <c r="J11" s="239" t="s">
        <v>767</v>
      </c>
      <c r="K11" s="81" t="s">
        <v>849</v>
      </c>
      <c r="L11" s="81" t="s">
        <v>131</v>
      </c>
      <c r="M11" s="81"/>
    </row>
    <row r="12" spans="1:13" x14ac:dyDescent="0.3">
      <c r="A12" s="171">
        <v>45659</v>
      </c>
      <c r="B12" s="81" t="s">
        <v>117</v>
      </c>
      <c r="C12" s="81" t="s">
        <v>117</v>
      </c>
      <c r="D12" s="81" t="s">
        <v>96</v>
      </c>
      <c r="E12" s="143">
        <v>10000</v>
      </c>
      <c r="F12" s="140">
        <f t="shared" si="0"/>
        <v>2.6532236667551072</v>
      </c>
      <c r="G12" s="181">
        <v>3769</v>
      </c>
      <c r="H12" s="81" t="s">
        <v>97</v>
      </c>
      <c r="I12" s="81" t="s">
        <v>100</v>
      </c>
      <c r="J12" s="239" t="s">
        <v>767</v>
      </c>
      <c r="K12" s="81" t="s">
        <v>849</v>
      </c>
      <c r="L12" s="81" t="s">
        <v>131</v>
      </c>
      <c r="M12" s="81"/>
    </row>
    <row r="13" spans="1:13" x14ac:dyDescent="0.3">
      <c r="A13" s="171">
        <v>45659</v>
      </c>
      <c r="B13" s="81" t="s">
        <v>117</v>
      </c>
      <c r="C13" s="81" t="s">
        <v>117</v>
      </c>
      <c r="D13" s="81" t="s">
        <v>96</v>
      </c>
      <c r="E13" s="143">
        <v>11200</v>
      </c>
      <c r="F13" s="140">
        <f t="shared" si="0"/>
        <v>2.9716105067657201</v>
      </c>
      <c r="G13" s="181">
        <v>3769</v>
      </c>
      <c r="H13" s="81" t="s">
        <v>97</v>
      </c>
      <c r="I13" s="81" t="s">
        <v>100</v>
      </c>
      <c r="J13" s="239" t="s">
        <v>767</v>
      </c>
      <c r="K13" s="81" t="s">
        <v>849</v>
      </c>
      <c r="L13" s="81" t="s">
        <v>131</v>
      </c>
      <c r="M13" s="81"/>
    </row>
    <row r="14" spans="1:13" x14ac:dyDescent="0.3">
      <c r="A14" s="171">
        <v>45660</v>
      </c>
      <c r="B14" s="81" t="s">
        <v>814</v>
      </c>
      <c r="C14" s="81" t="s">
        <v>118</v>
      </c>
      <c r="D14" s="81" t="s">
        <v>96</v>
      </c>
      <c r="E14" s="143">
        <v>5000</v>
      </c>
      <c r="F14" s="140">
        <f t="shared" si="0"/>
        <v>1.3266118333775536</v>
      </c>
      <c r="G14" s="181">
        <v>3769</v>
      </c>
      <c r="H14" s="81" t="s">
        <v>97</v>
      </c>
      <c r="I14" s="81" t="s">
        <v>100</v>
      </c>
      <c r="J14" s="239" t="s">
        <v>767</v>
      </c>
      <c r="K14" s="81" t="s">
        <v>849</v>
      </c>
      <c r="L14" s="81" t="s">
        <v>131</v>
      </c>
      <c r="M14" s="81"/>
    </row>
    <row r="15" spans="1:13" x14ac:dyDescent="0.3">
      <c r="A15" s="171">
        <v>45660</v>
      </c>
      <c r="B15" s="81" t="s">
        <v>814</v>
      </c>
      <c r="C15" s="81" t="s">
        <v>118</v>
      </c>
      <c r="D15" s="81" t="s">
        <v>96</v>
      </c>
      <c r="E15" s="143">
        <v>6000</v>
      </c>
      <c r="F15" s="140">
        <f t="shared" si="0"/>
        <v>1.5919342000530645</v>
      </c>
      <c r="G15" s="181">
        <v>3769</v>
      </c>
      <c r="H15" s="81" t="s">
        <v>97</v>
      </c>
      <c r="I15" s="81" t="s">
        <v>100</v>
      </c>
      <c r="J15" s="239" t="s">
        <v>767</v>
      </c>
      <c r="K15" s="81" t="s">
        <v>849</v>
      </c>
      <c r="L15" s="81" t="s">
        <v>131</v>
      </c>
      <c r="M15" s="81"/>
    </row>
    <row r="16" spans="1:13" x14ac:dyDescent="0.3">
      <c r="A16" s="171">
        <v>45660</v>
      </c>
      <c r="B16" s="81" t="s">
        <v>814</v>
      </c>
      <c r="C16" s="81" t="s">
        <v>118</v>
      </c>
      <c r="D16" s="81" t="s">
        <v>96</v>
      </c>
      <c r="E16" s="143">
        <v>18000</v>
      </c>
      <c r="F16" s="140">
        <f t="shared" si="0"/>
        <v>4.7758026001591931</v>
      </c>
      <c r="G16" s="181">
        <v>3769</v>
      </c>
      <c r="H16" s="81" t="s">
        <v>97</v>
      </c>
      <c r="I16" s="81" t="s">
        <v>100</v>
      </c>
      <c r="J16" s="239" t="s">
        <v>767</v>
      </c>
      <c r="K16" s="81" t="s">
        <v>849</v>
      </c>
      <c r="L16" s="81" t="s">
        <v>131</v>
      </c>
      <c r="M16" s="81"/>
    </row>
    <row r="17" spans="1:13" x14ac:dyDescent="0.3">
      <c r="A17" s="171">
        <v>45660</v>
      </c>
      <c r="B17" s="81" t="s">
        <v>814</v>
      </c>
      <c r="C17" s="81" t="s">
        <v>118</v>
      </c>
      <c r="D17" s="81" t="s">
        <v>96</v>
      </c>
      <c r="E17" s="143">
        <v>13000</v>
      </c>
      <c r="F17" s="140">
        <f t="shared" si="0"/>
        <v>3.4491907667816397</v>
      </c>
      <c r="G17" s="181">
        <v>3769</v>
      </c>
      <c r="H17" s="81" t="s">
        <v>97</v>
      </c>
      <c r="I17" s="81" t="s">
        <v>100</v>
      </c>
      <c r="J17" s="239" t="s">
        <v>767</v>
      </c>
      <c r="K17" s="81" t="s">
        <v>849</v>
      </c>
      <c r="L17" s="81" t="s">
        <v>131</v>
      </c>
      <c r="M17" s="81"/>
    </row>
    <row r="18" spans="1:13" x14ac:dyDescent="0.3">
      <c r="A18" s="171">
        <v>45660</v>
      </c>
      <c r="B18" s="81" t="s">
        <v>120</v>
      </c>
      <c r="C18" s="81" t="s">
        <v>118</v>
      </c>
      <c r="D18" s="81" t="s">
        <v>96</v>
      </c>
      <c r="E18" s="143">
        <v>13000</v>
      </c>
      <c r="F18" s="140">
        <f t="shared" si="0"/>
        <v>3.4491907667816397</v>
      </c>
      <c r="G18" s="181">
        <v>3769</v>
      </c>
      <c r="H18" s="81" t="s">
        <v>97</v>
      </c>
      <c r="I18" s="81" t="s">
        <v>100</v>
      </c>
      <c r="J18" s="239" t="s">
        <v>767</v>
      </c>
      <c r="K18" s="81" t="s">
        <v>849</v>
      </c>
      <c r="L18" s="81" t="s">
        <v>131</v>
      </c>
      <c r="M18" s="81"/>
    </row>
    <row r="19" spans="1:13" x14ac:dyDescent="0.3">
      <c r="A19" s="171">
        <v>45660</v>
      </c>
      <c r="B19" s="81" t="s">
        <v>814</v>
      </c>
      <c r="C19" s="81" t="s">
        <v>118</v>
      </c>
      <c r="D19" s="81" t="s">
        <v>96</v>
      </c>
      <c r="E19" s="143">
        <v>16000</v>
      </c>
      <c r="F19" s="140">
        <f t="shared" si="0"/>
        <v>4.2451578668081718</v>
      </c>
      <c r="G19" s="181">
        <v>3769</v>
      </c>
      <c r="H19" s="81" t="s">
        <v>97</v>
      </c>
      <c r="I19" s="81" t="s">
        <v>100</v>
      </c>
      <c r="J19" s="239" t="s">
        <v>767</v>
      </c>
      <c r="K19" s="81" t="s">
        <v>849</v>
      </c>
      <c r="L19" s="81" t="s">
        <v>131</v>
      </c>
      <c r="M19" s="81"/>
    </row>
    <row r="20" spans="1:13" x14ac:dyDescent="0.3">
      <c r="A20" s="171">
        <v>45660</v>
      </c>
      <c r="B20" s="81" t="s">
        <v>807</v>
      </c>
      <c r="C20" s="81" t="s">
        <v>119</v>
      </c>
      <c r="D20" s="81" t="s">
        <v>96</v>
      </c>
      <c r="E20" s="143">
        <v>10000</v>
      </c>
      <c r="F20" s="140">
        <f t="shared" si="0"/>
        <v>2.6532236667551072</v>
      </c>
      <c r="G20" s="181">
        <v>3769</v>
      </c>
      <c r="H20" s="81" t="s">
        <v>97</v>
      </c>
      <c r="I20" s="81" t="s">
        <v>122</v>
      </c>
      <c r="J20" s="239" t="s">
        <v>767</v>
      </c>
      <c r="K20" s="81" t="s">
        <v>849</v>
      </c>
      <c r="L20" s="81" t="s">
        <v>131</v>
      </c>
      <c r="M20" s="81"/>
    </row>
    <row r="21" spans="1:13" x14ac:dyDescent="0.3">
      <c r="A21" s="171">
        <v>45660</v>
      </c>
      <c r="B21" s="81" t="s">
        <v>808</v>
      </c>
      <c r="C21" s="81" t="s">
        <v>119</v>
      </c>
      <c r="D21" s="81" t="s">
        <v>96</v>
      </c>
      <c r="E21" s="143">
        <v>30000</v>
      </c>
      <c r="F21" s="140">
        <f t="shared" si="0"/>
        <v>7.9596710002653221</v>
      </c>
      <c r="G21" s="181">
        <v>3769</v>
      </c>
      <c r="H21" s="81" t="s">
        <v>97</v>
      </c>
      <c r="I21" s="81" t="s">
        <v>122</v>
      </c>
      <c r="J21" s="239" t="s">
        <v>767</v>
      </c>
      <c r="K21" s="81" t="s">
        <v>849</v>
      </c>
      <c r="L21" s="81" t="s">
        <v>131</v>
      </c>
      <c r="M21" s="81"/>
    </row>
    <row r="22" spans="1:13" x14ac:dyDescent="0.3">
      <c r="A22" s="171">
        <v>45660</v>
      </c>
      <c r="B22" s="81" t="s">
        <v>809</v>
      </c>
      <c r="C22" s="81" t="s">
        <v>119</v>
      </c>
      <c r="D22" s="81" t="s">
        <v>96</v>
      </c>
      <c r="E22" s="143">
        <v>10000</v>
      </c>
      <c r="F22" s="140">
        <f t="shared" si="0"/>
        <v>2.6532236667551072</v>
      </c>
      <c r="G22" s="181">
        <v>3769</v>
      </c>
      <c r="H22" s="81" t="s">
        <v>97</v>
      </c>
      <c r="I22" s="81" t="s">
        <v>122</v>
      </c>
      <c r="J22" s="239" t="s">
        <v>767</v>
      </c>
      <c r="K22" s="81" t="s">
        <v>849</v>
      </c>
      <c r="L22" s="81" t="s">
        <v>131</v>
      </c>
      <c r="M22" s="81"/>
    </row>
    <row r="23" spans="1:13" x14ac:dyDescent="0.3">
      <c r="A23" s="171">
        <v>45660</v>
      </c>
      <c r="B23" s="81" t="s">
        <v>117</v>
      </c>
      <c r="C23" s="81" t="s">
        <v>117</v>
      </c>
      <c r="D23" s="81" t="s">
        <v>96</v>
      </c>
      <c r="E23" s="143">
        <v>10000</v>
      </c>
      <c r="F23" s="140">
        <f t="shared" si="0"/>
        <v>2.6532236667551072</v>
      </c>
      <c r="G23" s="181">
        <v>3769</v>
      </c>
      <c r="H23" s="81" t="s">
        <v>97</v>
      </c>
      <c r="I23" s="81" t="s">
        <v>100</v>
      </c>
      <c r="J23" s="239" t="s">
        <v>767</v>
      </c>
      <c r="K23" s="81" t="s">
        <v>849</v>
      </c>
      <c r="L23" s="81" t="s">
        <v>131</v>
      </c>
      <c r="M23" s="81"/>
    </row>
    <row r="24" spans="1:13" x14ac:dyDescent="0.3">
      <c r="A24" s="171">
        <v>45660</v>
      </c>
      <c r="B24" s="81" t="s">
        <v>123</v>
      </c>
      <c r="C24" s="81" t="s">
        <v>130</v>
      </c>
      <c r="D24" s="81" t="s">
        <v>128</v>
      </c>
      <c r="E24" s="143">
        <v>4835</v>
      </c>
      <c r="F24" s="140">
        <f t="shared" si="0"/>
        <v>1.2828336428760945</v>
      </c>
      <c r="G24" s="181">
        <v>3769</v>
      </c>
      <c r="H24" s="81" t="s">
        <v>97</v>
      </c>
      <c r="I24" s="81" t="s">
        <v>100</v>
      </c>
      <c r="J24" s="239" t="s">
        <v>767</v>
      </c>
      <c r="K24" s="81" t="s">
        <v>849</v>
      </c>
      <c r="L24" s="81" t="s">
        <v>131</v>
      </c>
      <c r="M24" s="81"/>
    </row>
    <row r="25" spans="1:13" x14ac:dyDescent="0.3">
      <c r="A25" s="171">
        <v>45660</v>
      </c>
      <c r="B25" s="81" t="s">
        <v>814</v>
      </c>
      <c r="C25" s="81" t="s">
        <v>118</v>
      </c>
      <c r="D25" s="81" t="s">
        <v>96</v>
      </c>
      <c r="E25" s="143">
        <v>15000</v>
      </c>
      <c r="F25" s="140">
        <f t="shared" si="0"/>
        <v>3.9798355001326611</v>
      </c>
      <c r="G25" s="181">
        <v>3769</v>
      </c>
      <c r="H25" s="81" t="s">
        <v>98</v>
      </c>
      <c r="I25" s="81" t="s">
        <v>132</v>
      </c>
      <c r="J25" s="239" t="s">
        <v>767</v>
      </c>
      <c r="K25" s="81" t="s">
        <v>849</v>
      </c>
      <c r="L25" s="81" t="s">
        <v>131</v>
      </c>
      <c r="M25" s="81"/>
    </row>
    <row r="26" spans="1:13" x14ac:dyDescent="0.3">
      <c r="A26" s="171">
        <v>45660</v>
      </c>
      <c r="B26" s="81" t="s">
        <v>133</v>
      </c>
      <c r="C26" s="81" t="s">
        <v>118</v>
      </c>
      <c r="D26" s="81" t="s">
        <v>96</v>
      </c>
      <c r="E26" s="143">
        <v>70000</v>
      </c>
      <c r="F26" s="140">
        <f t="shared" si="0"/>
        <v>18.572565667285751</v>
      </c>
      <c r="G26" s="181">
        <v>3769</v>
      </c>
      <c r="H26" s="81" t="s">
        <v>98</v>
      </c>
      <c r="I26" s="81" t="s">
        <v>135</v>
      </c>
      <c r="J26" s="239" t="s">
        <v>767</v>
      </c>
      <c r="K26" s="81" t="s">
        <v>849</v>
      </c>
      <c r="L26" s="81" t="s">
        <v>131</v>
      </c>
      <c r="M26" s="81"/>
    </row>
    <row r="27" spans="1:13" x14ac:dyDescent="0.3">
      <c r="A27" s="171">
        <v>45660</v>
      </c>
      <c r="B27" s="81" t="s">
        <v>814</v>
      </c>
      <c r="C27" s="81" t="s">
        <v>118</v>
      </c>
      <c r="D27" s="81" t="s">
        <v>96</v>
      </c>
      <c r="E27" s="143">
        <v>10000</v>
      </c>
      <c r="F27" s="140">
        <f t="shared" si="0"/>
        <v>2.6532236667551072</v>
      </c>
      <c r="G27" s="181">
        <v>3769</v>
      </c>
      <c r="H27" s="81" t="s">
        <v>98</v>
      </c>
      <c r="I27" s="81" t="s">
        <v>132</v>
      </c>
      <c r="J27" s="239" t="s">
        <v>767</v>
      </c>
      <c r="K27" s="81" t="s">
        <v>849</v>
      </c>
      <c r="L27" s="81" t="s">
        <v>131</v>
      </c>
      <c r="M27" s="81"/>
    </row>
    <row r="28" spans="1:13" x14ac:dyDescent="0.3">
      <c r="A28" s="171">
        <v>45660</v>
      </c>
      <c r="B28" s="81" t="s">
        <v>814</v>
      </c>
      <c r="C28" s="81" t="s">
        <v>118</v>
      </c>
      <c r="D28" s="81" t="s">
        <v>96</v>
      </c>
      <c r="E28" s="143">
        <v>15000</v>
      </c>
      <c r="F28" s="140">
        <f t="shared" si="0"/>
        <v>3.9798355001326611</v>
      </c>
      <c r="G28" s="181">
        <v>3769</v>
      </c>
      <c r="H28" s="81" t="s">
        <v>98</v>
      </c>
      <c r="I28" s="81" t="s">
        <v>132</v>
      </c>
      <c r="J28" s="239" t="s">
        <v>767</v>
      </c>
      <c r="K28" s="81" t="s">
        <v>849</v>
      </c>
      <c r="L28" s="81" t="s">
        <v>131</v>
      </c>
      <c r="M28" s="81"/>
    </row>
    <row r="29" spans="1:13" x14ac:dyDescent="0.3">
      <c r="A29" s="171">
        <v>45660</v>
      </c>
      <c r="B29" s="81" t="s">
        <v>814</v>
      </c>
      <c r="C29" s="81" t="s">
        <v>118</v>
      </c>
      <c r="D29" s="81" t="s">
        <v>96</v>
      </c>
      <c r="E29" s="143">
        <v>20000</v>
      </c>
      <c r="F29" s="140">
        <f t="shared" si="0"/>
        <v>5.3064473335102145</v>
      </c>
      <c r="G29" s="181">
        <v>3769</v>
      </c>
      <c r="H29" s="81" t="s">
        <v>98</v>
      </c>
      <c r="I29" s="81" t="s">
        <v>132</v>
      </c>
      <c r="J29" s="239" t="s">
        <v>767</v>
      </c>
      <c r="K29" s="81" t="s">
        <v>849</v>
      </c>
      <c r="L29" s="81" t="s">
        <v>131</v>
      </c>
      <c r="M29" s="81"/>
    </row>
    <row r="30" spans="1:13" x14ac:dyDescent="0.3">
      <c r="A30" s="171">
        <v>45660</v>
      </c>
      <c r="B30" s="81" t="s">
        <v>810</v>
      </c>
      <c r="C30" s="81" t="s">
        <v>119</v>
      </c>
      <c r="D30" s="81" t="s">
        <v>96</v>
      </c>
      <c r="E30" s="143">
        <v>10000</v>
      </c>
      <c r="F30" s="140">
        <f t="shared" si="0"/>
        <v>2.6532236667551072</v>
      </c>
      <c r="G30" s="181">
        <v>3769</v>
      </c>
      <c r="H30" s="81" t="s">
        <v>98</v>
      </c>
      <c r="I30" s="81" t="s">
        <v>132</v>
      </c>
      <c r="J30" s="239" t="s">
        <v>767</v>
      </c>
      <c r="K30" s="81" t="s">
        <v>849</v>
      </c>
      <c r="L30" s="81" t="s">
        <v>131</v>
      </c>
      <c r="M30" s="81"/>
    </row>
    <row r="31" spans="1:13" x14ac:dyDescent="0.3">
      <c r="A31" s="171">
        <v>45660</v>
      </c>
      <c r="B31" s="81" t="s">
        <v>811</v>
      </c>
      <c r="C31" s="81" t="s">
        <v>119</v>
      </c>
      <c r="D31" s="81" t="s">
        <v>96</v>
      </c>
      <c r="E31" s="143">
        <v>25000</v>
      </c>
      <c r="F31" s="140">
        <f t="shared" si="0"/>
        <v>6.6330591668877688</v>
      </c>
      <c r="G31" s="181">
        <v>3769</v>
      </c>
      <c r="H31" s="81" t="s">
        <v>98</v>
      </c>
      <c r="I31" s="81" t="s">
        <v>132</v>
      </c>
      <c r="J31" s="239" t="s">
        <v>767</v>
      </c>
      <c r="K31" s="81" t="s">
        <v>849</v>
      </c>
      <c r="L31" s="81" t="s">
        <v>131</v>
      </c>
      <c r="M31" s="81"/>
    </row>
    <row r="32" spans="1:13" x14ac:dyDescent="0.3">
      <c r="A32" s="171">
        <v>45660</v>
      </c>
      <c r="B32" s="81" t="s">
        <v>103</v>
      </c>
      <c r="C32" s="81" t="s">
        <v>119</v>
      </c>
      <c r="D32" s="81" t="s">
        <v>96</v>
      </c>
      <c r="E32" s="143">
        <v>60000</v>
      </c>
      <c r="F32" s="140">
        <f t="shared" si="0"/>
        <v>15.919342000530644</v>
      </c>
      <c r="G32" s="181">
        <v>3769</v>
      </c>
      <c r="H32" s="81" t="s">
        <v>98</v>
      </c>
      <c r="I32" s="81" t="s">
        <v>136</v>
      </c>
      <c r="J32" s="239" t="s">
        <v>767</v>
      </c>
      <c r="K32" s="81" t="s">
        <v>849</v>
      </c>
      <c r="L32" s="81" t="s">
        <v>131</v>
      </c>
      <c r="M32" s="81"/>
    </row>
    <row r="33" spans="1:13" x14ac:dyDescent="0.3">
      <c r="A33" s="171">
        <v>45660</v>
      </c>
      <c r="B33" s="81" t="s">
        <v>812</v>
      </c>
      <c r="C33" s="81" t="s">
        <v>119</v>
      </c>
      <c r="D33" s="81" t="s">
        <v>96</v>
      </c>
      <c r="E33" s="143">
        <v>15000</v>
      </c>
      <c r="F33" s="140">
        <f t="shared" si="0"/>
        <v>3.9798355001326611</v>
      </c>
      <c r="G33" s="181">
        <v>3769</v>
      </c>
      <c r="H33" s="81" t="s">
        <v>98</v>
      </c>
      <c r="I33" s="81" t="s">
        <v>132</v>
      </c>
      <c r="J33" s="239" t="s">
        <v>767</v>
      </c>
      <c r="K33" s="81" t="s">
        <v>849</v>
      </c>
      <c r="L33" s="81" t="s">
        <v>131</v>
      </c>
      <c r="M33" s="81"/>
    </row>
    <row r="34" spans="1:13" x14ac:dyDescent="0.3">
      <c r="A34" s="171">
        <v>45661</v>
      </c>
      <c r="B34" s="81" t="s">
        <v>814</v>
      </c>
      <c r="C34" s="81" t="s">
        <v>118</v>
      </c>
      <c r="D34" s="81" t="s">
        <v>96</v>
      </c>
      <c r="E34" s="143">
        <v>15000</v>
      </c>
      <c r="F34" s="140">
        <f t="shared" si="0"/>
        <v>3.9798355001326611</v>
      </c>
      <c r="G34" s="181">
        <v>3769</v>
      </c>
      <c r="H34" s="81" t="s">
        <v>98</v>
      </c>
      <c r="I34" s="81" t="s">
        <v>132</v>
      </c>
      <c r="J34" s="239" t="s">
        <v>767</v>
      </c>
      <c r="K34" s="81" t="s">
        <v>849</v>
      </c>
      <c r="L34" s="81" t="s">
        <v>131</v>
      </c>
      <c r="M34" s="81"/>
    </row>
    <row r="35" spans="1:13" x14ac:dyDescent="0.3">
      <c r="A35" s="171">
        <v>45661</v>
      </c>
      <c r="B35" s="81" t="s">
        <v>814</v>
      </c>
      <c r="C35" s="81" t="s">
        <v>118</v>
      </c>
      <c r="D35" s="81" t="s">
        <v>96</v>
      </c>
      <c r="E35" s="143">
        <v>15000</v>
      </c>
      <c r="F35" s="140">
        <f t="shared" si="0"/>
        <v>3.9798355001326611</v>
      </c>
      <c r="G35" s="181">
        <v>3769</v>
      </c>
      <c r="H35" s="81" t="s">
        <v>98</v>
      </c>
      <c r="I35" s="81" t="s">
        <v>132</v>
      </c>
      <c r="J35" s="239" t="s">
        <v>767</v>
      </c>
      <c r="K35" s="81" t="s">
        <v>849</v>
      </c>
      <c r="L35" s="81" t="s">
        <v>131</v>
      </c>
      <c r="M35" s="81"/>
    </row>
    <row r="36" spans="1:13" x14ac:dyDescent="0.3">
      <c r="A36" s="171">
        <v>45661</v>
      </c>
      <c r="B36" s="81" t="s">
        <v>814</v>
      </c>
      <c r="C36" s="81" t="s">
        <v>118</v>
      </c>
      <c r="D36" s="81" t="s">
        <v>96</v>
      </c>
      <c r="E36" s="143">
        <v>10000</v>
      </c>
      <c r="F36" s="140">
        <f t="shared" si="0"/>
        <v>2.6532236667551072</v>
      </c>
      <c r="G36" s="181">
        <v>3769</v>
      </c>
      <c r="H36" s="81" t="s">
        <v>98</v>
      </c>
      <c r="I36" s="81" t="s">
        <v>132</v>
      </c>
      <c r="J36" s="239" t="s">
        <v>767</v>
      </c>
      <c r="K36" s="81" t="s">
        <v>849</v>
      </c>
      <c r="L36" s="81" t="s">
        <v>131</v>
      </c>
      <c r="M36" s="81"/>
    </row>
    <row r="37" spans="1:13" x14ac:dyDescent="0.3">
      <c r="A37" s="171">
        <v>45661</v>
      </c>
      <c r="B37" s="81" t="s">
        <v>134</v>
      </c>
      <c r="C37" s="81" t="s">
        <v>118</v>
      </c>
      <c r="D37" s="81" t="s">
        <v>96</v>
      </c>
      <c r="E37" s="143">
        <v>55000</v>
      </c>
      <c r="F37" s="140">
        <f t="shared" si="0"/>
        <v>14.592730167153091</v>
      </c>
      <c r="G37" s="181">
        <v>3769</v>
      </c>
      <c r="H37" s="81" t="s">
        <v>98</v>
      </c>
      <c r="I37" s="81" t="s">
        <v>137</v>
      </c>
      <c r="J37" s="239" t="s">
        <v>767</v>
      </c>
      <c r="K37" s="81" t="s">
        <v>849</v>
      </c>
      <c r="L37" s="81" t="s">
        <v>131</v>
      </c>
      <c r="M37" s="81"/>
    </row>
    <row r="38" spans="1:13" x14ac:dyDescent="0.3">
      <c r="A38" s="171">
        <v>45661</v>
      </c>
      <c r="B38" s="81" t="s">
        <v>814</v>
      </c>
      <c r="C38" s="81" t="s">
        <v>118</v>
      </c>
      <c r="D38" s="81" t="s">
        <v>96</v>
      </c>
      <c r="E38" s="143">
        <v>20000</v>
      </c>
      <c r="F38" s="140">
        <f t="shared" si="0"/>
        <v>5.3064473335102145</v>
      </c>
      <c r="G38" s="181">
        <v>3769</v>
      </c>
      <c r="H38" s="81" t="s">
        <v>98</v>
      </c>
      <c r="I38" s="81" t="s">
        <v>132</v>
      </c>
      <c r="J38" s="239" t="s">
        <v>767</v>
      </c>
      <c r="K38" s="81" t="s">
        <v>849</v>
      </c>
      <c r="L38" s="81" t="s">
        <v>131</v>
      </c>
      <c r="M38" s="81"/>
    </row>
    <row r="39" spans="1:13" x14ac:dyDescent="0.3">
      <c r="A39" s="171">
        <v>45661</v>
      </c>
      <c r="B39" s="81" t="s">
        <v>117</v>
      </c>
      <c r="C39" s="81" t="s">
        <v>117</v>
      </c>
      <c r="D39" s="81" t="s">
        <v>96</v>
      </c>
      <c r="E39" s="143">
        <v>18000</v>
      </c>
      <c r="F39" s="140">
        <f t="shared" si="0"/>
        <v>4.7758026001591931</v>
      </c>
      <c r="G39" s="181">
        <v>3769</v>
      </c>
      <c r="H39" s="81" t="s">
        <v>98</v>
      </c>
      <c r="I39" s="81" t="s">
        <v>132</v>
      </c>
      <c r="J39" s="239" t="s">
        <v>767</v>
      </c>
      <c r="K39" s="81" t="s">
        <v>849</v>
      </c>
      <c r="L39" s="81" t="s">
        <v>131</v>
      </c>
      <c r="M39" s="81"/>
    </row>
    <row r="40" spans="1:13" x14ac:dyDescent="0.3">
      <c r="A40" s="171">
        <v>45661</v>
      </c>
      <c r="B40" s="81" t="s">
        <v>810</v>
      </c>
      <c r="C40" s="81" t="s">
        <v>119</v>
      </c>
      <c r="D40" s="81" t="s">
        <v>96</v>
      </c>
      <c r="E40" s="143">
        <v>15000</v>
      </c>
      <c r="F40" s="140">
        <f t="shared" si="0"/>
        <v>3.9798355001326611</v>
      </c>
      <c r="G40" s="181">
        <v>3769</v>
      </c>
      <c r="H40" s="81" t="s">
        <v>98</v>
      </c>
      <c r="I40" s="81" t="s">
        <v>132</v>
      </c>
      <c r="J40" s="239" t="s">
        <v>767</v>
      </c>
      <c r="K40" s="81" t="s">
        <v>849</v>
      </c>
      <c r="L40" s="81" t="s">
        <v>131</v>
      </c>
      <c r="M40" s="81"/>
    </row>
    <row r="41" spans="1:13" x14ac:dyDescent="0.3">
      <c r="A41" s="171">
        <v>45661</v>
      </c>
      <c r="B41" s="81" t="s">
        <v>811</v>
      </c>
      <c r="C41" s="81" t="s">
        <v>119</v>
      </c>
      <c r="D41" s="81" t="s">
        <v>96</v>
      </c>
      <c r="E41" s="143">
        <v>19400</v>
      </c>
      <c r="F41" s="140">
        <f t="shared" si="0"/>
        <v>5.1472539135049082</v>
      </c>
      <c r="G41" s="181">
        <v>3769</v>
      </c>
      <c r="H41" s="81" t="s">
        <v>98</v>
      </c>
      <c r="I41" s="81" t="s">
        <v>132</v>
      </c>
      <c r="J41" s="239" t="s">
        <v>767</v>
      </c>
      <c r="K41" s="81" t="s">
        <v>849</v>
      </c>
      <c r="L41" s="81" t="s">
        <v>131</v>
      </c>
      <c r="M41" s="81"/>
    </row>
    <row r="42" spans="1:13" x14ac:dyDescent="0.3">
      <c r="A42" s="171">
        <v>45661</v>
      </c>
      <c r="B42" s="81" t="s">
        <v>812</v>
      </c>
      <c r="C42" s="81" t="s">
        <v>119</v>
      </c>
      <c r="D42" s="81" t="s">
        <v>96</v>
      </c>
      <c r="E42" s="143">
        <v>10000</v>
      </c>
      <c r="F42" s="140">
        <f t="shared" si="0"/>
        <v>2.6532236667551072</v>
      </c>
      <c r="G42" s="181">
        <v>3769</v>
      </c>
      <c r="H42" s="81" t="s">
        <v>98</v>
      </c>
      <c r="I42" s="81" t="s">
        <v>132</v>
      </c>
      <c r="J42" s="239" t="s">
        <v>767</v>
      </c>
      <c r="K42" s="81" t="s">
        <v>849</v>
      </c>
      <c r="L42" s="81" t="s">
        <v>131</v>
      </c>
      <c r="M42" s="81"/>
    </row>
    <row r="43" spans="1:13" x14ac:dyDescent="0.3">
      <c r="A43" s="171">
        <v>45661</v>
      </c>
      <c r="B43" s="81" t="s">
        <v>123</v>
      </c>
      <c r="C43" s="81" t="s">
        <v>130</v>
      </c>
      <c r="D43" s="81" t="s">
        <v>128</v>
      </c>
      <c r="E43" s="143">
        <v>11600</v>
      </c>
      <c r="F43" s="140">
        <f t="shared" si="0"/>
        <v>3.0777394534359246</v>
      </c>
      <c r="G43" s="181">
        <v>3769</v>
      </c>
      <c r="H43" s="81" t="s">
        <v>98</v>
      </c>
      <c r="I43" s="81" t="s">
        <v>379</v>
      </c>
      <c r="J43" s="239" t="s">
        <v>767</v>
      </c>
      <c r="K43" s="81" t="s">
        <v>849</v>
      </c>
      <c r="L43" s="81" t="s">
        <v>131</v>
      </c>
      <c r="M43" s="81"/>
    </row>
    <row r="44" spans="1:13" x14ac:dyDescent="0.3">
      <c r="A44" s="171">
        <v>45666</v>
      </c>
      <c r="B44" s="81" t="s">
        <v>158</v>
      </c>
      <c r="C44" s="81" t="s">
        <v>161</v>
      </c>
      <c r="D44" s="81" t="s">
        <v>128</v>
      </c>
      <c r="E44" s="143">
        <v>316500</v>
      </c>
      <c r="F44" s="140">
        <f t="shared" si="0"/>
        <v>83.974529052799156</v>
      </c>
      <c r="G44" s="181">
        <v>3769</v>
      </c>
      <c r="H44" s="81" t="s">
        <v>149</v>
      </c>
      <c r="I44" s="81" t="s">
        <v>160</v>
      </c>
      <c r="J44" s="239" t="s">
        <v>767</v>
      </c>
      <c r="K44" s="81" t="s">
        <v>849</v>
      </c>
      <c r="L44" s="81" t="s">
        <v>131</v>
      </c>
      <c r="M44" s="81"/>
    </row>
    <row r="45" spans="1:13" x14ac:dyDescent="0.3">
      <c r="A45" s="171">
        <v>45666</v>
      </c>
      <c r="B45" s="81" t="s">
        <v>814</v>
      </c>
      <c r="C45" s="81" t="s">
        <v>118</v>
      </c>
      <c r="D45" s="81" t="s">
        <v>147</v>
      </c>
      <c r="E45" s="143">
        <v>3500</v>
      </c>
      <c r="F45" s="140">
        <f t="shared" si="0"/>
        <v>0.9286282833642876</v>
      </c>
      <c r="G45" s="181">
        <v>3769</v>
      </c>
      <c r="H45" s="81" t="s">
        <v>149</v>
      </c>
      <c r="I45" s="81" t="s">
        <v>160</v>
      </c>
      <c r="J45" s="239" t="s">
        <v>767</v>
      </c>
      <c r="K45" s="81" t="s">
        <v>849</v>
      </c>
      <c r="L45" s="81" t="s">
        <v>131</v>
      </c>
      <c r="M45" s="81"/>
    </row>
    <row r="46" spans="1:13" x14ac:dyDescent="0.3">
      <c r="A46" s="171">
        <v>45666</v>
      </c>
      <c r="B46" s="81" t="s">
        <v>814</v>
      </c>
      <c r="C46" s="81" t="s">
        <v>118</v>
      </c>
      <c r="D46" s="81" t="s">
        <v>147</v>
      </c>
      <c r="E46" s="143">
        <v>12000</v>
      </c>
      <c r="F46" s="140">
        <f t="shared" si="0"/>
        <v>3.183868400106129</v>
      </c>
      <c r="G46" s="181">
        <v>3769</v>
      </c>
      <c r="H46" s="81" t="s">
        <v>149</v>
      </c>
      <c r="I46" s="81" t="s">
        <v>177</v>
      </c>
      <c r="J46" s="239" t="s">
        <v>767</v>
      </c>
      <c r="K46" s="81" t="s">
        <v>849</v>
      </c>
      <c r="L46" s="81" t="s">
        <v>131</v>
      </c>
      <c r="M46" s="81"/>
    </row>
    <row r="47" spans="1:13" x14ac:dyDescent="0.3">
      <c r="A47" s="171">
        <v>45666</v>
      </c>
      <c r="B47" s="81" t="s">
        <v>814</v>
      </c>
      <c r="C47" s="81" t="s">
        <v>118</v>
      </c>
      <c r="D47" s="81" t="s">
        <v>147</v>
      </c>
      <c r="E47" s="143">
        <v>12000</v>
      </c>
      <c r="F47" s="140">
        <f t="shared" si="0"/>
        <v>3.183868400106129</v>
      </c>
      <c r="G47" s="181">
        <v>3769</v>
      </c>
      <c r="H47" s="81" t="s">
        <v>149</v>
      </c>
      <c r="I47" s="81" t="s">
        <v>177</v>
      </c>
      <c r="J47" s="239" t="s">
        <v>767</v>
      </c>
      <c r="K47" s="81" t="s">
        <v>849</v>
      </c>
      <c r="L47" s="81" t="s">
        <v>131</v>
      </c>
      <c r="M47" s="81"/>
    </row>
    <row r="48" spans="1:13" x14ac:dyDescent="0.3">
      <c r="A48" s="171">
        <v>45666</v>
      </c>
      <c r="B48" s="81" t="s">
        <v>814</v>
      </c>
      <c r="C48" s="81" t="s">
        <v>118</v>
      </c>
      <c r="D48" s="81" t="s">
        <v>148</v>
      </c>
      <c r="E48" s="143">
        <v>25000</v>
      </c>
      <c r="F48" s="140">
        <f t="shared" si="0"/>
        <v>6.6330591668877688</v>
      </c>
      <c r="G48" s="181">
        <v>3769</v>
      </c>
      <c r="H48" s="81" t="s">
        <v>150</v>
      </c>
      <c r="I48" s="81" t="s">
        <v>151</v>
      </c>
      <c r="J48" s="239" t="s">
        <v>767</v>
      </c>
      <c r="K48" s="81" t="s">
        <v>849</v>
      </c>
      <c r="L48" s="81" t="s">
        <v>131</v>
      </c>
      <c r="M48" s="81"/>
    </row>
    <row r="49" spans="1:13" x14ac:dyDescent="0.3">
      <c r="A49" s="171">
        <v>45666</v>
      </c>
      <c r="B49" s="81" t="s">
        <v>814</v>
      </c>
      <c r="C49" s="81" t="s">
        <v>118</v>
      </c>
      <c r="D49" s="81" t="s">
        <v>148</v>
      </c>
      <c r="E49" s="143">
        <v>8000</v>
      </c>
      <c r="F49" s="140">
        <f t="shared" si="0"/>
        <v>2.1225789334040859</v>
      </c>
      <c r="G49" s="181">
        <v>3769</v>
      </c>
      <c r="H49" s="81" t="s">
        <v>150</v>
      </c>
      <c r="I49" s="81" t="s">
        <v>151</v>
      </c>
      <c r="J49" s="239" t="s">
        <v>767</v>
      </c>
      <c r="K49" s="81" t="s">
        <v>849</v>
      </c>
      <c r="L49" s="81" t="s">
        <v>131</v>
      </c>
      <c r="M49" s="81"/>
    </row>
    <row r="50" spans="1:13" x14ac:dyDescent="0.3">
      <c r="A50" s="171">
        <v>45666</v>
      </c>
      <c r="B50" s="81" t="s">
        <v>814</v>
      </c>
      <c r="C50" s="81" t="s">
        <v>118</v>
      </c>
      <c r="D50" s="81" t="s">
        <v>148</v>
      </c>
      <c r="E50" s="143">
        <v>15000</v>
      </c>
      <c r="F50" s="140">
        <f t="shared" si="0"/>
        <v>3.9798355001326611</v>
      </c>
      <c r="G50" s="181">
        <v>3769</v>
      </c>
      <c r="H50" s="81" t="s">
        <v>150</v>
      </c>
      <c r="I50" s="81" t="s">
        <v>151</v>
      </c>
      <c r="J50" s="239" t="s">
        <v>767</v>
      </c>
      <c r="K50" s="81" t="s">
        <v>849</v>
      </c>
      <c r="L50" s="81" t="s">
        <v>131</v>
      </c>
      <c r="M50" s="81"/>
    </row>
    <row r="51" spans="1:13" x14ac:dyDescent="0.3">
      <c r="A51" s="171">
        <v>45666</v>
      </c>
      <c r="B51" s="81" t="s">
        <v>814</v>
      </c>
      <c r="C51" s="81" t="s">
        <v>118</v>
      </c>
      <c r="D51" s="81" t="s">
        <v>148</v>
      </c>
      <c r="E51" s="143">
        <v>25000</v>
      </c>
      <c r="F51" s="140">
        <f t="shared" si="0"/>
        <v>6.6330591668877688</v>
      </c>
      <c r="G51" s="181">
        <v>3769</v>
      </c>
      <c r="H51" s="81" t="s">
        <v>150</v>
      </c>
      <c r="I51" s="81" t="s">
        <v>151</v>
      </c>
      <c r="J51" s="239" t="s">
        <v>767</v>
      </c>
      <c r="K51" s="81" t="s">
        <v>849</v>
      </c>
      <c r="L51" s="81" t="s">
        <v>131</v>
      </c>
      <c r="M51" s="81"/>
    </row>
    <row r="52" spans="1:13" x14ac:dyDescent="0.3">
      <c r="A52" s="171">
        <v>45666</v>
      </c>
      <c r="B52" s="81" t="s">
        <v>814</v>
      </c>
      <c r="C52" s="81" t="s">
        <v>118</v>
      </c>
      <c r="D52" s="81" t="s">
        <v>96</v>
      </c>
      <c r="E52" s="143">
        <v>18000</v>
      </c>
      <c r="F52" s="140">
        <f t="shared" si="0"/>
        <v>4.7758026001591931</v>
      </c>
      <c r="G52" s="181">
        <v>3769</v>
      </c>
      <c r="H52" s="81" t="s">
        <v>152</v>
      </c>
      <c r="I52" s="81" t="s">
        <v>153</v>
      </c>
      <c r="J52" s="239" t="s">
        <v>767</v>
      </c>
      <c r="K52" s="81" t="s">
        <v>849</v>
      </c>
      <c r="L52" s="81" t="s">
        <v>131</v>
      </c>
      <c r="M52" s="81"/>
    </row>
    <row r="53" spans="1:13" x14ac:dyDescent="0.3">
      <c r="A53" s="171">
        <v>45666</v>
      </c>
      <c r="B53" s="81" t="s">
        <v>814</v>
      </c>
      <c r="C53" s="81" t="s">
        <v>118</v>
      </c>
      <c r="D53" s="81" t="s">
        <v>96</v>
      </c>
      <c r="E53" s="143">
        <v>15000</v>
      </c>
      <c r="F53" s="140">
        <f t="shared" si="0"/>
        <v>3.9798355001326611</v>
      </c>
      <c r="G53" s="181">
        <v>3769</v>
      </c>
      <c r="H53" s="81" t="s">
        <v>152</v>
      </c>
      <c r="I53" s="81" t="s">
        <v>153</v>
      </c>
      <c r="J53" s="239" t="s">
        <v>767</v>
      </c>
      <c r="K53" s="81" t="s">
        <v>849</v>
      </c>
      <c r="L53" s="81" t="s">
        <v>131</v>
      </c>
      <c r="M53" s="81"/>
    </row>
    <row r="54" spans="1:13" x14ac:dyDescent="0.3">
      <c r="A54" s="171">
        <v>45666</v>
      </c>
      <c r="B54" s="81" t="s">
        <v>814</v>
      </c>
      <c r="C54" s="81" t="s">
        <v>118</v>
      </c>
      <c r="D54" s="81" t="s">
        <v>96</v>
      </c>
      <c r="E54" s="143">
        <v>20000</v>
      </c>
      <c r="F54" s="140">
        <f t="shared" si="0"/>
        <v>5.3064473335102145</v>
      </c>
      <c r="G54" s="181">
        <v>3769</v>
      </c>
      <c r="H54" s="81" t="s">
        <v>98</v>
      </c>
      <c r="I54" s="81" t="s">
        <v>167</v>
      </c>
      <c r="J54" s="239" t="s">
        <v>767</v>
      </c>
      <c r="K54" s="81" t="s">
        <v>849</v>
      </c>
      <c r="L54" s="81" t="s">
        <v>131</v>
      </c>
      <c r="M54" s="81"/>
    </row>
    <row r="55" spans="1:13" x14ac:dyDescent="0.3">
      <c r="A55" s="171">
        <v>45666</v>
      </c>
      <c r="B55" s="81" t="s">
        <v>814</v>
      </c>
      <c r="C55" s="81" t="s">
        <v>118</v>
      </c>
      <c r="D55" s="81" t="s">
        <v>96</v>
      </c>
      <c r="E55" s="143">
        <v>18000</v>
      </c>
      <c r="F55" s="140">
        <f t="shared" si="0"/>
        <v>4.7758026001591931</v>
      </c>
      <c r="G55" s="181">
        <v>3769</v>
      </c>
      <c r="H55" s="81" t="s">
        <v>98</v>
      </c>
      <c r="I55" s="81" t="s">
        <v>167</v>
      </c>
      <c r="J55" s="239" t="s">
        <v>767</v>
      </c>
      <c r="K55" s="81" t="s">
        <v>849</v>
      </c>
      <c r="L55" s="81" t="s">
        <v>131</v>
      </c>
      <c r="M55" s="81"/>
    </row>
    <row r="56" spans="1:13" x14ac:dyDescent="0.3">
      <c r="A56" s="171">
        <v>45666</v>
      </c>
      <c r="B56" s="81" t="s">
        <v>814</v>
      </c>
      <c r="C56" s="81" t="s">
        <v>118</v>
      </c>
      <c r="D56" s="81" t="s">
        <v>96</v>
      </c>
      <c r="E56" s="143">
        <v>18000</v>
      </c>
      <c r="F56" s="140">
        <f t="shared" si="0"/>
        <v>4.7758026001591931</v>
      </c>
      <c r="G56" s="181">
        <v>3769</v>
      </c>
      <c r="H56" s="81" t="s">
        <v>97</v>
      </c>
      <c r="I56" s="81" t="s">
        <v>121</v>
      </c>
      <c r="J56" s="239" t="s">
        <v>767</v>
      </c>
      <c r="K56" s="81" t="s">
        <v>849</v>
      </c>
      <c r="L56" s="81" t="s">
        <v>131</v>
      </c>
      <c r="M56" s="81"/>
    </row>
    <row r="57" spans="1:13" x14ac:dyDescent="0.3">
      <c r="A57" s="171">
        <v>45666</v>
      </c>
      <c r="B57" s="81" t="s">
        <v>814</v>
      </c>
      <c r="C57" s="81" t="s">
        <v>118</v>
      </c>
      <c r="D57" s="81" t="s">
        <v>96</v>
      </c>
      <c r="E57" s="143">
        <v>18000</v>
      </c>
      <c r="F57" s="140">
        <f t="shared" si="0"/>
        <v>4.7758026001591931</v>
      </c>
      <c r="G57" s="181">
        <v>3769</v>
      </c>
      <c r="H57" s="81" t="s">
        <v>97</v>
      </c>
      <c r="I57" s="81" t="s">
        <v>121</v>
      </c>
      <c r="J57" s="239" t="s">
        <v>767</v>
      </c>
      <c r="K57" s="81" t="s">
        <v>849</v>
      </c>
      <c r="L57" s="81" t="s">
        <v>131</v>
      </c>
      <c r="M57" s="81"/>
    </row>
    <row r="58" spans="1:13" x14ac:dyDescent="0.3">
      <c r="A58" s="171">
        <v>45666</v>
      </c>
      <c r="B58" s="81" t="s">
        <v>814</v>
      </c>
      <c r="C58" s="81" t="s">
        <v>118</v>
      </c>
      <c r="D58" s="81" t="s">
        <v>96</v>
      </c>
      <c r="E58" s="143">
        <v>25000</v>
      </c>
      <c r="F58" s="140">
        <f t="shared" si="0"/>
        <v>6.6330591668877688</v>
      </c>
      <c r="G58" s="181">
        <v>3769</v>
      </c>
      <c r="H58" s="81" t="s">
        <v>154</v>
      </c>
      <c r="I58" s="81" t="s">
        <v>155</v>
      </c>
      <c r="J58" s="239" t="s">
        <v>767</v>
      </c>
      <c r="K58" s="81" t="s">
        <v>849</v>
      </c>
      <c r="L58" s="81" t="s">
        <v>131</v>
      </c>
      <c r="M58" s="81"/>
    </row>
    <row r="59" spans="1:13" x14ac:dyDescent="0.3">
      <c r="A59" s="171">
        <v>45666</v>
      </c>
      <c r="B59" s="81" t="s">
        <v>814</v>
      </c>
      <c r="C59" s="81" t="s">
        <v>118</v>
      </c>
      <c r="D59" s="81" t="s">
        <v>96</v>
      </c>
      <c r="E59" s="143">
        <v>25000</v>
      </c>
      <c r="F59" s="140">
        <f t="shared" si="0"/>
        <v>6.6330591668877688</v>
      </c>
      <c r="G59" s="181">
        <v>3769</v>
      </c>
      <c r="H59" s="81" t="s">
        <v>154</v>
      </c>
      <c r="I59" s="81" t="s">
        <v>155</v>
      </c>
      <c r="J59" s="239" t="s">
        <v>767</v>
      </c>
      <c r="K59" s="81" t="s">
        <v>849</v>
      </c>
      <c r="L59" s="81" t="s">
        <v>131</v>
      </c>
      <c r="M59" s="81"/>
    </row>
    <row r="60" spans="1:13" x14ac:dyDescent="0.3">
      <c r="A60" s="171">
        <v>45666</v>
      </c>
      <c r="B60" s="81" t="s">
        <v>814</v>
      </c>
      <c r="C60" s="81" t="s">
        <v>118</v>
      </c>
      <c r="D60" s="81" t="s">
        <v>147</v>
      </c>
      <c r="E60" s="143">
        <v>10000</v>
      </c>
      <c r="F60" s="140">
        <f t="shared" si="0"/>
        <v>2.6532236667551072</v>
      </c>
      <c r="G60" s="181">
        <v>3769</v>
      </c>
      <c r="H60" s="81" t="s">
        <v>156</v>
      </c>
      <c r="I60" s="81" t="s">
        <v>157</v>
      </c>
      <c r="J60" s="239" t="s">
        <v>767</v>
      </c>
      <c r="K60" s="81" t="s">
        <v>849</v>
      </c>
      <c r="L60" s="81" t="s">
        <v>131</v>
      </c>
      <c r="M60" s="81"/>
    </row>
    <row r="61" spans="1:13" x14ac:dyDescent="0.3">
      <c r="A61" s="171">
        <v>45666</v>
      </c>
      <c r="B61" s="81" t="s">
        <v>814</v>
      </c>
      <c r="C61" s="81" t="s">
        <v>118</v>
      </c>
      <c r="D61" s="81" t="s">
        <v>147</v>
      </c>
      <c r="E61" s="143">
        <v>10000</v>
      </c>
      <c r="F61" s="140">
        <f t="shared" si="0"/>
        <v>2.6532236667551072</v>
      </c>
      <c r="G61" s="181">
        <v>3769</v>
      </c>
      <c r="H61" s="81" t="s">
        <v>156</v>
      </c>
      <c r="I61" s="81" t="s">
        <v>157</v>
      </c>
      <c r="J61" s="239" t="s">
        <v>767</v>
      </c>
      <c r="K61" s="81" t="s">
        <v>849</v>
      </c>
      <c r="L61" s="81" t="s">
        <v>131</v>
      </c>
      <c r="M61" s="81"/>
    </row>
    <row r="62" spans="1:13" x14ac:dyDescent="0.3">
      <c r="A62" s="171">
        <v>45666</v>
      </c>
      <c r="B62" s="188" t="s">
        <v>401</v>
      </c>
      <c r="C62" s="81" t="s">
        <v>415</v>
      </c>
      <c r="D62" s="81" t="s">
        <v>147</v>
      </c>
      <c r="E62" s="143">
        <v>50000</v>
      </c>
      <c r="F62" s="140">
        <f t="shared" si="0"/>
        <v>13.266118333775538</v>
      </c>
      <c r="G62" s="181">
        <v>3769</v>
      </c>
      <c r="H62" s="81" t="s">
        <v>149</v>
      </c>
      <c r="I62" s="81" t="s">
        <v>410</v>
      </c>
      <c r="J62" s="239" t="s">
        <v>767</v>
      </c>
      <c r="K62" s="81" t="s">
        <v>849</v>
      </c>
      <c r="L62" s="81" t="s">
        <v>131</v>
      </c>
      <c r="M62" s="81"/>
    </row>
    <row r="63" spans="1:13" x14ac:dyDescent="0.3">
      <c r="A63" s="171">
        <v>45666</v>
      </c>
      <c r="B63" s="188" t="s">
        <v>402</v>
      </c>
      <c r="C63" s="81" t="s">
        <v>415</v>
      </c>
      <c r="D63" s="81" t="s">
        <v>147</v>
      </c>
      <c r="E63" s="143">
        <v>30000</v>
      </c>
      <c r="F63" s="140">
        <f t="shared" si="0"/>
        <v>7.9596710002653221</v>
      </c>
      <c r="G63" s="181">
        <v>3769</v>
      </c>
      <c r="H63" s="81" t="s">
        <v>156</v>
      </c>
      <c r="I63" s="81" t="s">
        <v>410</v>
      </c>
      <c r="J63" s="239" t="s">
        <v>767</v>
      </c>
      <c r="K63" s="81" t="s">
        <v>849</v>
      </c>
      <c r="L63" s="81" t="s">
        <v>131</v>
      </c>
      <c r="M63" s="81"/>
    </row>
    <row r="64" spans="1:13" x14ac:dyDescent="0.3">
      <c r="A64" s="171">
        <v>45666</v>
      </c>
      <c r="B64" s="188" t="s">
        <v>403</v>
      </c>
      <c r="C64" s="81" t="s">
        <v>415</v>
      </c>
      <c r="D64" s="81" t="s">
        <v>148</v>
      </c>
      <c r="E64" s="143">
        <v>20000</v>
      </c>
      <c r="F64" s="140">
        <f t="shared" si="0"/>
        <v>5.3064473335102145</v>
      </c>
      <c r="G64" s="181">
        <v>3769</v>
      </c>
      <c r="H64" s="81" t="s">
        <v>150</v>
      </c>
      <c r="I64" s="81" t="s">
        <v>410</v>
      </c>
      <c r="J64" s="239" t="s">
        <v>767</v>
      </c>
      <c r="K64" s="81" t="s">
        <v>849</v>
      </c>
      <c r="L64" s="81" t="s">
        <v>131</v>
      </c>
      <c r="M64" s="81"/>
    </row>
    <row r="65" spans="1:13" x14ac:dyDescent="0.3">
      <c r="A65" s="171">
        <v>45666</v>
      </c>
      <c r="B65" s="188" t="s">
        <v>404</v>
      </c>
      <c r="C65" s="81" t="s">
        <v>415</v>
      </c>
      <c r="D65" s="81" t="s">
        <v>96</v>
      </c>
      <c r="E65" s="143">
        <v>25000</v>
      </c>
      <c r="F65" s="140">
        <f t="shared" si="0"/>
        <v>6.6330591668877688</v>
      </c>
      <c r="G65" s="181">
        <v>3769</v>
      </c>
      <c r="H65" s="81" t="s">
        <v>154</v>
      </c>
      <c r="I65" s="81" t="s">
        <v>410</v>
      </c>
      <c r="J65" s="239" t="s">
        <v>767</v>
      </c>
      <c r="K65" s="81" t="s">
        <v>849</v>
      </c>
      <c r="L65" s="81" t="s">
        <v>131</v>
      </c>
      <c r="M65" s="81"/>
    </row>
    <row r="66" spans="1:13" x14ac:dyDescent="0.3">
      <c r="A66" s="171">
        <v>45666</v>
      </c>
      <c r="B66" s="188" t="s">
        <v>405</v>
      </c>
      <c r="C66" s="81" t="s">
        <v>415</v>
      </c>
      <c r="D66" s="81" t="s">
        <v>96</v>
      </c>
      <c r="E66" s="143">
        <v>25000</v>
      </c>
      <c r="F66" s="140">
        <f t="shared" si="0"/>
        <v>6.6330591668877688</v>
      </c>
      <c r="G66" s="181">
        <v>3769</v>
      </c>
      <c r="H66" s="81" t="s">
        <v>152</v>
      </c>
      <c r="I66" s="81" t="s">
        <v>410</v>
      </c>
      <c r="J66" s="239" t="s">
        <v>767</v>
      </c>
      <c r="K66" s="81" t="s">
        <v>849</v>
      </c>
      <c r="L66" s="81" t="s">
        <v>131</v>
      </c>
      <c r="M66" s="81"/>
    </row>
    <row r="67" spans="1:13" x14ac:dyDescent="0.3">
      <c r="A67" s="171">
        <v>45666</v>
      </c>
      <c r="B67" s="188" t="s">
        <v>406</v>
      </c>
      <c r="C67" s="81" t="s">
        <v>415</v>
      </c>
      <c r="D67" s="81" t="s">
        <v>96</v>
      </c>
      <c r="E67" s="143">
        <v>25000</v>
      </c>
      <c r="F67" s="140">
        <f t="shared" ref="F67:F130" si="1">E67/G67</f>
        <v>6.6330591668877688</v>
      </c>
      <c r="G67" s="181">
        <v>3769</v>
      </c>
      <c r="H67" s="81" t="s">
        <v>98</v>
      </c>
      <c r="I67" s="81" t="s">
        <v>410</v>
      </c>
      <c r="J67" s="239" t="s">
        <v>767</v>
      </c>
      <c r="K67" s="81" t="s">
        <v>849</v>
      </c>
      <c r="L67" s="81" t="s">
        <v>131</v>
      </c>
      <c r="M67" s="81"/>
    </row>
    <row r="68" spans="1:13" x14ac:dyDescent="0.3">
      <c r="A68" s="171">
        <v>45666</v>
      </c>
      <c r="B68" s="188" t="s">
        <v>407</v>
      </c>
      <c r="C68" s="81" t="s">
        <v>415</v>
      </c>
      <c r="D68" s="81" t="s">
        <v>96</v>
      </c>
      <c r="E68" s="143">
        <v>25000</v>
      </c>
      <c r="F68" s="140">
        <f t="shared" si="1"/>
        <v>6.6330591668877688</v>
      </c>
      <c r="G68" s="181">
        <v>3769</v>
      </c>
      <c r="H68" s="81" t="s">
        <v>97</v>
      </c>
      <c r="I68" s="81" t="s">
        <v>410</v>
      </c>
      <c r="J68" s="239" t="s">
        <v>767</v>
      </c>
      <c r="K68" s="81" t="s">
        <v>849</v>
      </c>
      <c r="L68" s="81" t="s">
        <v>131</v>
      </c>
      <c r="M68" s="81"/>
    </row>
    <row r="69" spans="1:13" x14ac:dyDescent="0.3">
      <c r="A69" s="171">
        <v>45667</v>
      </c>
      <c r="B69" s="188" t="s">
        <v>401</v>
      </c>
      <c r="C69" s="81" t="s">
        <v>415</v>
      </c>
      <c r="D69" s="81" t="s">
        <v>147</v>
      </c>
      <c r="E69" s="143">
        <v>50000</v>
      </c>
      <c r="F69" s="140">
        <f t="shared" si="1"/>
        <v>13.266118333775538</v>
      </c>
      <c r="G69" s="181">
        <v>3769</v>
      </c>
      <c r="H69" s="81" t="s">
        <v>149</v>
      </c>
      <c r="I69" s="81" t="s">
        <v>411</v>
      </c>
      <c r="J69" s="239" t="s">
        <v>767</v>
      </c>
      <c r="K69" s="81" t="s">
        <v>849</v>
      </c>
      <c r="L69" s="81" t="s">
        <v>131</v>
      </c>
      <c r="M69" s="81"/>
    </row>
    <row r="70" spans="1:13" x14ac:dyDescent="0.3">
      <c r="A70" s="171">
        <v>45667</v>
      </c>
      <c r="B70" s="188" t="s">
        <v>402</v>
      </c>
      <c r="C70" s="81" t="s">
        <v>415</v>
      </c>
      <c r="D70" s="81" t="s">
        <v>147</v>
      </c>
      <c r="E70" s="143">
        <v>30000</v>
      </c>
      <c r="F70" s="140">
        <f t="shared" si="1"/>
        <v>7.9596710002653221</v>
      </c>
      <c r="G70" s="181">
        <v>3769</v>
      </c>
      <c r="H70" s="81" t="s">
        <v>156</v>
      </c>
      <c r="I70" s="81" t="s">
        <v>411</v>
      </c>
      <c r="J70" s="239" t="s">
        <v>767</v>
      </c>
      <c r="K70" s="81" t="s">
        <v>849</v>
      </c>
      <c r="L70" s="81" t="s">
        <v>131</v>
      </c>
      <c r="M70" s="81"/>
    </row>
    <row r="71" spans="1:13" x14ac:dyDescent="0.3">
      <c r="A71" s="171">
        <v>45667</v>
      </c>
      <c r="B71" s="188" t="s">
        <v>403</v>
      </c>
      <c r="C71" s="81" t="s">
        <v>415</v>
      </c>
      <c r="D71" s="81" t="s">
        <v>148</v>
      </c>
      <c r="E71" s="143">
        <v>20000</v>
      </c>
      <c r="F71" s="140">
        <f t="shared" si="1"/>
        <v>5.3064473335102145</v>
      </c>
      <c r="G71" s="181">
        <v>3769</v>
      </c>
      <c r="H71" s="81" t="s">
        <v>150</v>
      </c>
      <c r="I71" s="81" t="s">
        <v>411</v>
      </c>
      <c r="J71" s="239" t="s">
        <v>767</v>
      </c>
      <c r="K71" s="81" t="s">
        <v>849</v>
      </c>
      <c r="L71" s="81" t="s">
        <v>131</v>
      </c>
      <c r="M71" s="81"/>
    </row>
    <row r="72" spans="1:13" x14ac:dyDescent="0.3">
      <c r="A72" s="171">
        <v>45667</v>
      </c>
      <c r="B72" s="188" t="s">
        <v>404</v>
      </c>
      <c r="C72" s="81" t="s">
        <v>415</v>
      </c>
      <c r="D72" s="81" t="s">
        <v>96</v>
      </c>
      <c r="E72" s="143">
        <v>25000</v>
      </c>
      <c r="F72" s="140">
        <f t="shared" si="1"/>
        <v>6.6330591668877688</v>
      </c>
      <c r="G72" s="181">
        <v>3769</v>
      </c>
      <c r="H72" s="81" t="s">
        <v>154</v>
      </c>
      <c r="I72" s="81" t="s">
        <v>411</v>
      </c>
      <c r="J72" s="239" t="s">
        <v>767</v>
      </c>
      <c r="K72" s="81" t="s">
        <v>849</v>
      </c>
      <c r="L72" s="81" t="s">
        <v>131</v>
      </c>
      <c r="M72" s="81"/>
    </row>
    <row r="73" spans="1:13" x14ac:dyDescent="0.3">
      <c r="A73" s="171">
        <v>45667</v>
      </c>
      <c r="B73" s="188" t="s">
        <v>406</v>
      </c>
      <c r="C73" s="81" t="s">
        <v>415</v>
      </c>
      <c r="D73" s="81" t="s">
        <v>96</v>
      </c>
      <c r="E73" s="143">
        <v>25000</v>
      </c>
      <c r="F73" s="140">
        <f t="shared" si="1"/>
        <v>6.6330591668877688</v>
      </c>
      <c r="G73" s="181">
        <v>3769</v>
      </c>
      <c r="H73" s="81" t="s">
        <v>98</v>
      </c>
      <c r="I73" s="81" t="s">
        <v>411</v>
      </c>
      <c r="J73" s="239" t="s">
        <v>767</v>
      </c>
      <c r="K73" s="81" t="s">
        <v>849</v>
      </c>
      <c r="L73" s="81" t="s">
        <v>131</v>
      </c>
      <c r="M73" s="81"/>
    </row>
    <row r="74" spans="1:13" x14ac:dyDescent="0.3">
      <c r="A74" s="171">
        <v>45667</v>
      </c>
      <c r="B74" s="188" t="s">
        <v>407</v>
      </c>
      <c r="C74" s="81" t="s">
        <v>415</v>
      </c>
      <c r="D74" s="81" t="s">
        <v>96</v>
      </c>
      <c r="E74" s="143">
        <v>25000</v>
      </c>
      <c r="F74" s="140">
        <f t="shared" si="1"/>
        <v>6.6330591668877688</v>
      </c>
      <c r="G74" s="181">
        <v>3769</v>
      </c>
      <c r="H74" s="81" t="s">
        <v>97</v>
      </c>
      <c r="I74" s="81" t="s">
        <v>411</v>
      </c>
      <c r="J74" s="239" t="s">
        <v>767</v>
      </c>
      <c r="K74" s="81" t="s">
        <v>849</v>
      </c>
      <c r="L74" s="81" t="s">
        <v>131</v>
      </c>
      <c r="M74" s="81"/>
    </row>
    <row r="75" spans="1:13" x14ac:dyDescent="0.3">
      <c r="A75" s="171">
        <v>45667</v>
      </c>
      <c r="B75" s="81" t="s">
        <v>814</v>
      </c>
      <c r="C75" s="81" t="s">
        <v>118</v>
      </c>
      <c r="D75" s="81" t="s">
        <v>96</v>
      </c>
      <c r="E75" s="143">
        <v>25000</v>
      </c>
      <c r="F75" s="140">
        <f t="shared" si="1"/>
        <v>6.6330591668877688</v>
      </c>
      <c r="G75" s="181">
        <v>3769</v>
      </c>
      <c r="H75" s="81" t="s">
        <v>154</v>
      </c>
      <c r="I75" s="81" t="s">
        <v>170</v>
      </c>
      <c r="J75" s="239" t="s">
        <v>767</v>
      </c>
      <c r="K75" s="81" t="s">
        <v>849</v>
      </c>
      <c r="L75" s="81" t="s">
        <v>131</v>
      </c>
      <c r="M75" s="81"/>
    </row>
    <row r="76" spans="1:13" x14ac:dyDescent="0.3">
      <c r="A76" s="171">
        <v>45667</v>
      </c>
      <c r="B76" s="81" t="s">
        <v>814</v>
      </c>
      <c r="C76" s="81" t="s">
        <v>118</v>
      </c>
      <c r="D76" s="81" t="s">
        <v>96</v>
      </c>
      <c r="E76" s="143">
        <v>15000</v>
      </c>
      <c r="F76" s="140">
        <f t="shared" si="1"/>
        <v>3.9798355001326611</v>
      </c>
      <c r="G76" s="181">
        <v>3769</v>
      </c>
      <c r="H76" s="81" t="s">
        <v>154</v>
      </c>
      <c r="I76" s="81" t="s">
        <v>170</v>
      </c>
      <c r="J76" s="239" t="s">
        <v>767</v>
      </c>
      <c r="K76" s="81" t="s">
        <v>849</v>
      </c>
      <c r="L76" s="81" t="s">
        <v>131</v>
      </c>
      <c r="M76" s="81"/>
    </row>
    <row r="77" spans="1:13" x14ac:dyDescent="0.3">
      <c r="A77" s="171">
        <v>45667</v>
      </c>
      <c r="B77" s="81" t="s">
        <v>814</v>
      </c>
      <c r="C77" s="81" t="s">
        <v>118</v>
      </c>
      <c r="D77" s="81" t="s">
        <v>96</v>
      </c>
      <c r="E77" s="143">
        <v>5000</v>
      </c>
      <c r="F77" s="140">
        <f t="shared" si="1"/>
        <v>1.3266118333775536</v>
      </c>
      <c r="G77" s="181">
        <v>3769</v>
      </c>
      <c r="H77" s="81" t="s">
        <v>154</v>
      </c>
      <c r="I77" s="81" t="s">
        <v>170</v>
      </c>
      <c r="J77" s="239" t="s">
        <v>767</v>
      </c>
      <c r="K77" s="81" t="s">
        <v>849</v>
      </c>
      <c r="L77" s="81" t="s">
        <v>131</v>
      </c>
      <c r="M77" s="81"/>
    </row>
    <row r="78" spans="1:13" x14ac:dyDescent="0.3">
      <c r="A78" s="171">
        <v>45667</v>
      </c>
      <c r="B78" s="81" t="s">
        <v>814</v>
      </c>
      <c r="C78" s="81" t="s">
        <v>118</v>
      </c>
      <c r="D78" s="81" t="s">
        <v>96</v>
      </c>
      <c r="E78" s="143">
        <v>5000</v>
      </c>
      <c r="F78" s="140">
        <f t="shared" si="1"/>
        <v>1.3266118333775536</v>
      </c>
      <c r="G78" s="181">
        <v>3769</v>
      </c>
      <c r="H78" s="81" t="s">
        <v>154</v>
      </c>
      <c r="I78" s="81" t="s">
        <v>170</v>
      </c>
      <c r="J78" s="239" t="s">
        <v>767</v>
      </c>
      <c r="K78" s="81" t="s">
        <v>849</v>
      </c>
      <c r="L78" s="81" t="s">
        <v>131</v>
      </c>
      <c r="M78" s="81"/>
    </row>
    <row r="79" spans="1:13" x14ac:dyDescent="0.3">
      <c r="A79" s="171">
        <v>45667</v>
      </c>
      <c r="B79" s="81" t="s">
        <v>814</v>
      </c>
      <c r="C79" s="81" t="s">
        <v>118</v>
      </c>
      <c r="D79" s="81" t="s">
        <v>96</v>
      </c>
      <c r="E79" s="143">
        <v>25000</v>
      </c>
      <c r="F79" s="140">
        <f t="shared" si="1"/>
        <v>6.6330591668877688</v>
      </c>
      <c r="G79" s="181">
        <v>3769</v>
      </c>
      <c r="H79" s="81" t="s">
        <v>154</v>
      </c>
      <c r="I79" s="81" t="s">
        <v>170</v>
      </c>
      <c r="J79" s="239" t="s">
        <v>767</v>
      </c>
      <c r="K79" s="81" t="s">
        <v>849</v>
      </c>
      <c r="L79" s="81" t="s">
        <v>131</v>
      </c>
      <c r="M79" s="81"/>
    </row>
    <row r="80" spans="1:13" x14ac:dyDescent="0.3">
      <c r="A80" s="171">
        <v>45667</v>
      </c>
      <c r="B80" s="81" t="s">
        <v>117</v>
      </c>
      <c r="C80" s="81" t="s">
        <v>117</v>
      </c>
      <c r="D80" s="81" t="s">
        <v>96</v>
      </c>
      <c r="E80" s="143">
        <v>20000</v>
      </c>
      <c r="F80" s="140">
        <f t="shared" si="1"/>
        <v>5.3064473335102145</v>
      </c>
      <c r="G80" s="181">
        <v>3769</v>
      </c>
      <c r="H80" s="81" t="s">
        <v>154</v>
      </c>
      <c r="I80" s="81" t="s">
        <v>170</v>
      </c>
      <c r="J80" s="239" t="s">
        <v>767</v>
      </c>
      <c r="K80" s="81" t="s">
        <v>849</v>
      </c>
      <c r="L80" s="81" t="s">
        <v>131</v>
      </c>
      <c r="M80" s="81"/>
    </row>
    <row r="81" spans="1:13" x14ac:dyDescent="0.3">
      <c r="A81" s="171">
        <v>45667</v>
      </c>
      <c r="B81" s="81" t="s">
        <v>814</v>
      </c>
      <c r="C81" s="81" t="s">
        <v>118</v>
      </c>
      <c r="D81" s="81" t="s">
        <v>96</v>
      </c>
      <c r="E81" s="143">
        <v>20000</v>
      </c>
      <c r="F81" s="140">
        <f t="shared" si="1"/>
        <v>5.3064473335102145</v>
      </c>
      <c r="G81" s="181">
        <v>3769</v>
      </c>
      <c r="H81" s="81" t="s">
        <v>98</v>
      </c>
      <c r="I81" s="81" t="s">
        <v>174</v>
      </c>
      <c r="J81" s="239" t="s">
        <v>767</v>
      </c>
      <c r="K81" s="81" t="s">
        <v>849</v>
      </c>
      <c r="L81" s="81" t="s">
        <v>131</v>
      </c>
      <c r="M81" s="81"/>
    </row>
    <row r="82" spans="1:13" x14ac:dyDescent="0.3">
      <c r="A82" s="171">
        <v>45667</v>
      </c>
      <c r="B82" s="81" t="s">
        <v>814</v>
      </c>
      <c r="C82" s="81" t="s">
        <v>118</v>
      </c>
      <c r="D82" s="81" t="s">
        <v>96</v>
      </c>
      <c r="E82" s="143">
        <v>20000</v>
      </c>
      <c r="F82" s="140">
        <f t="shared" si="1"/>
        <v>5.3064473335102145</v>
      </c>
      <c r="G82" s="181">
        <v>3769</v>
      </c>
      <c r="H82" s="81" t="s">
        <v>98</v>
      </c>
      <c r="I82" s="81" t="s">
        <v>174</v>
      </c>
      <c r="J82" s="239" t="s">
        <v>767</v>
      </c>
      <c r="K82" s="81" t="s">
        <v>849</v>
      </c>
      <c r="L82" s="81" t="s">
        <v>131</v>
      </c>
      <c r="M82" s="81"/>
    </row>
    <row r="83" spans="1:13" x14ac:dyDescent="0.3">
      <c r="A83" s="171">
        <v>45667</v>
      </c>
      <c r="B83" s="81" t="s">
        <v>814</v>
      </c>
      <c r="C83" s="81" t="s">
        <v>118</v>
      </c>
      <c r="D83" s="81" t="s">
        <v>96</v>
      </c>
      <c r="E83" s="143">
        <v>11000</v>
      </c>
      <c r="F83" s="140">
        <f t="shared" si="1"/>
        <v>2.9185460334306184</v>
      </c>
      <c r="G83" s="181">
        <v>3769</v>
      </c>
      <c r="H83" s="81" t="s">
        <v>98</v>
      </c>
      <c r="I83" s="81" t="s">
        <v>174</v>
      </c>
      <c r="J83" s="239" t="s">
        <v>767</v>
      </c>
      <c r="K83" s="81" t="s">
        <v>849</v>
      </c>
      <c r="L83" s="81" t="s">
        <v>131</v>
      </c>
      <c r="M83" s="81"/>
    </row>
    <row r="84" spans="1:13" x14ac:dyDescent="0.3">
      <c r="A84" s="171">
        <v>45667</v>
      </c>
      <c r="B84" s="81" t="s">
        <v>814</v>
      </c>
      <c r="C84" s="81" t="s">
        <v>118</v>
      </c>
      <c r="D84" s="81" t="s">
        <v>96</v>
      </c>
      <c r="E84" s="143">
        <v>6000</v>
      </c>
      <c r="F84" s="140">
        <f t="shared" si="1"/>
        <v>1.5919342000530645</v>
      </c>
      <c r="G84" s="181">
        <v>3769</v>
      </c>
      <c r="H84" s="81" t="s">
        <v>98</v>
      </c>
      <c r="I84" s="81" t="s">
        <v>174</v>
      </c>
      <c r="J84" s="239" t="s">
        <v>767</v>
      </c>
      <c r="K84" s="81" t="s">
        <v>849</v>
      </c>
      <c r="L84" s="81" t="s">
        <v>131</v>
      </c>
      <c r="M84" s="81"/>
    </row>
    <row r="85" spans="1:13" x14ac:dyDescent="0.3">
      <c r="A85" s="171">
        <v>45667</v>
      </c>
      <c r="B85" s="81" t="s">
        <v>814</v>
      </c>
      <c r="C85" s="81" t="s">
        <v>118</v>
      </c>
      <c r="D85" s="81" t="s">
        <v>96</v>
      </c>
      <c r="E85" s="143">
        <v>20000</v>
      </c>
      <c r="F85" s="140">
        <f t="shared" si="1"/>
        <v>5.3064473335102145</v>
      </c>
      <c r="G85" s="181">
        <v>3769</v>
      </c>
      <c r="H85" s="81" t="s">
        <v>98</v>
      </c>
      <c r="I85" s="81" t="s">
        <v>174</v>
      </c>
      <c r="J85" s="239" t="s">
        <v>767</v>
      </c>
      <c r="K85" s="81" t="s">
        <v>849</v>
      </c>
      <c r="L85" s="81" t="s">
        <v>131</v>
      </c>
      <c r="M85" s="81"/>
    </row>
    <row r="86" spans="1:13" x14ac:dyDescent="0.3">
      <c r="A86" s="171">
        <v>45667</v>
      </c>
      <c r="B86" s="81" t="s">
        <v>117</v>
      </c>
      <c r="C86" s="81" t="s">
        <v>117</v>
      </c>
      <c r="D86" s="81" t="s">
        <v>96</v>
      </c>
      <c r="E86" s="143">
        <v>15000</v>
      </c>
      <c r="F86" s="140">
        <f t="shared" si="1"/>
        <v>3.9798355001326611</v>
      </c>
      <c r="G86" s="181">
        <v>3769</v>
      </c>
      <c r="H86" s="81" t="s">
        <v>98</v>
      </c>
      <c r="I86" s="81" t="s">
        <v>174</v>
      </c>
      <c r="J86" s="239" t="s">
        <v>767</v>
      </c>
      <c r="K86" s="81" t="s">
        <v>849</v>
      </c>
      <c r="L86" s="81" t="s">
        <v>131</v>
      </c>
      <c r="M86" s="81"/>
    </row>
    <row r="87" spans="1:13" x14ac:dyDescent="0.3">
      <c r="A87" s="171">
        <v>45667</v>
      </c>
      <c r="B87" s="81" t="s">
        <v>814</v>
      </c>
      <c r="C87" s="81" t="s">
        <v>118</v>
      </c>
      <c r="D87" s="81" t="s">
        <v>148</v>
      </c>
      <c r="E87" s="143">
        <v>25000</v>
      </c>
      <c r="F87" s="140">
        <f t="shared" si="1"/>
        <v>6.6330591668877688</v>
      </c>
      <c r="G87" s="181">
        <v>3769</v>
      </c>
      <c r="H87" s="81" t="s">
        <v>150</v>
      </c>
      <c r="I87" s="81" t="s">
        <v>173</v>
      </c>
      <c r="J87" s="239" t="s">
        <v>767</v>
      </c>
      <c r="K87" s="81" t="s">
        <v>849</v>
      </c>
      <c r="L87" s="81" t="s">
        <v>131</v>
      </c>
      <c r="M87" s="81"/>
    </row>
    <row r="88" spans="1:13" x14ac:dyDescent="0.3">
      <c r="A88" s="171">
        <v>45667</v>
      </c>
      <c r="B88" s="81" t="s">
        <v>814</v>
      </c>
      <c r="C88" s="81" t="s">
        <v>118</v>
      </c>
      <c r="D88" s="81" t="s">
        <v>148</v>
      </c>
      <c r="E88" s="143">
        <v>8000</v>
      </c>
      <c r="F88" s="140">
        <f t="shared" si="1"/>
        <v>2.1225789334040859</v>
      </c>
      <c r="G88" s="181">
        <v>3769</v>
      </c>
      <c r="H88" s="81" t="s">
        <v>150</v>
      </c>
      <c r="I88" s="81" t="s">
        <v>173</v>
      </c>
      <c r="J88" s="239" t="s">
        <v>767</v>
      </c>
      <c r="K88" s="81" t="s">
        <v>849</v>
      </c>
      <c r="L88" s="81" t="s">
        <v>131</v>
      </c>
      <c r="M88" s="81"/>
    </row>
    <row r="89" spans="1:13" x14ac:dyDescent="0.3">
      <c r="A89" s="171">
        <v>45667</v>
      </c>
      <c r="B89" s="81" t="s">
        <v>814</v>
      </c>
      <c r="C89" s="81" t="s">
        <v>118</v>
      </c>
      <c r="D89" s="81" t="s">
        <v>148</v>
      </c>
      <c r="E89" s="143">
        <v>25000</v>
      </c>
      <c r="F89" s="140">
        <f t="shared" si="1"/>
        <v>6.6330591668877688</v>
      </c>
      <c r="G89" s="181">
        <v>3769</v>
      </c>
      <c r="H89" s="81" t="s">
        <v>150</v>
      </c>
      <c r="I89" s="81" t="s">
        <v>173</v>
      </c>
      <c r="J89" s="239" t="s">
        <v>767</v>
      </c>
      <c r="K89" s="81" t="s">
        <v>849</v>
      </c>
      <c r="L89" s="81" t="s">
        <v>131</v>
      </c>
      <c r="M89" s="81"/>
    </row>
    <row r="90" spans="1:13" x14ac:dyDescent="0.3">
      <c r="A90" s="171">
        <v>45667</v>
      </c>
      <c r="B90" s="81" t="s">
        <v>814</v>
      </c>
      <c r="C90" s="81" t="s">
        <v>118</v>
      </c>
      <c r="D90" s="81" t="s">
        <v>96</v>
      </c>
      <c r="E90" s="143">
        <v>18000</v>
      </c>
      <c r="F90" s="140">
        <f t="shared" si="1"/>
        <v>4.7758026001591931</v>
      </c>
      <c r="G90" s="181">
        <v>3769</v>
      </c>
      <c r="H90" s="81" t="s">
        <v>97</v>
      </c>
      <c r="I90" s="81" t="s">
        <v>168</v>
      </c>
      <c r="J90" s="239" t="s">
        <v>767</v>
      </c>
      <c r="K90" s="81" t="s">
        <v>849</v>
      </c>
      <c r="L90" s="81" t="s">
        <v>131</v>
      </c>
      <c r="M90" s="81"/>
    </row>
    <row r="91" spans="1:13" x14ac:dyDescent="0.3">
      <c r="A91" s="171">
        <v>45667</v>
      </c>
      <c r="B91" s="81" t="s">
        <v>814</v>
      </c>
      <c r="C91" s="81" t="s">
        <v>118</v>
      </c>
      <c r="D91" s="81" t="s">
        <v>96</v>
      </c>
      <c r="E91" s="143">
        <v>16000</v>
      </c>
      <c r="F91" s="140">
        <f t="shared" si="1"/>
        <v>4.2451578668081718</v>
      </c>
      <c r="G91" s="181">
        <v>3769</v>
      </c>
      <c r="H91" s="81" t="s">
        <v>97</v>
      </c>
      <c r="I91" s="81" t="s">
        <v>168</v>
      </c>
      <c r="J91" s="239" t="s">
        <v>767</v>
      </c>
      <c r="K91" s="81" t="s">
        <v>849</v>
      </c>
      <c r="L91" s="81" t="s">
        <v>131</v>
      </c>
      <c r="M91" s="81"/>
    </row>
    <row r="92" spans="1:13" x14ac:dyDescent="0.3">
      <c r="A92" s="171">
        <v>45667</v>
      </c>
      <c r="B92" s="81" t="s">
        <v>814</v>
      </c>
      <c r="C92" s="81" t="s">
        <v>118</v>
      </c>
      <c r="D92" s="81" t="s">
        <v>96</v>
      </c>
      <c r="E92" s="143">
        <v>5000</v>
      </c>
      <c r="F92" s="140">
        <f t="shared" si="1"/>
        <v>1.3266118333775536</v>
      </c>
      <c r="G92" s="181">
        <v>3769</v>
      </c>
      <c r="H92" s="81" t="s">
        <v>97</v>
      </c>
      <c r="I92" s="81" t="s">
        <v>168</v>
      </c>
      <c r="J92" s="239" t="s">
        <v>767</v>
      </c>
      <c r="K92" s="81" t="s">
        <v>849</v>
      </c>
      <c r="L92" s="81" t="s">
        <v>131</v>
      </c>
      <c r="M92" s="81"/>
    </row>
    <row r="93" spans="1:13" x14ac:dyDescent="0.3">
      <c r="A93" s="171">
        <v>45667</v>
      </c>
      <c r="B93" s="81" t="s">
        <v>814</v>
      </c>
      <c r="C93" s="81" t="s">
        <v>118</v>
      </c>
      <c r="D93" s="81" t="s">
        <v>96</v>
      </c>
      <c r="E93" s="143">
        <v>11000</v>
      </c>
      <c r="F93" s="140">
        <f t="shared" si="1"/>
        <v>2.9185460334306184</v>
      </c>
      <c r="G93" s="181">
        <v>3769</v>
      </c>
      <c r="H93" s="81" t="s">
        <v>97</v>
      </c>
      <c r="I93" s="81" t="s">
        <v>168</v>
      </c>
      <c r="J93" s="239" t="s">
        <v>767</v>
      </c>
      <c r="K93" s="81" t="s">
        <v>849</v>
      </c>
      <c r="L93" s="81" t="s">
        <v>131</v>
      </c>
      <c r="M93" s="81"/>
    </row>
    <row r="94" spans="1:13" x14ac:dyDescent="0.3">
      <c r="A94" s="171">
        <v>45667</v>
      </c>
      <c r="B94" s="81" t="s">
        <v>814</v>
      </c>
      <c r="C94" s="81" t="s">
        <v>118</v>
      </c>
      <c r="D94" s="81" t="s">
        <v>96</v>
      </c>
      <c r="E94" s="143">
        <v>18000</v>
      </c>
      <c r="F94" s="140">
        <f t="shared" si="1"/>
        <v>4.7758026001591931</v>
      </c>
      <c r="G94" s="181">
        <v>3769</v>
      </c>
      <c r="H94" s="81" t="s">
        <v>97</v>
      </c>
      <c r="I94" s="81" t="s">
        <v>168</v>
      </c>
      <c r="J94" s="239" t="s">
        <v>767</v>
      </c>
      <c r="K94" s="81" t="s">
        <v>849</v>
      </c>
      <c r="L94" s="81" t="s">
        <v>131</v>
      </c>
      <c r="M94" s="81"/>
    </row>
    <row r="95" spans="1:13" x14ac:dyDescent="0.3">
      <c r="A95" s="171">
        <v>45667</v>
      </c>
      <c r="B95" s="81" t="s">
        <v>814</v>
      </c>
      <c r="C95" s="81" t="s">
        <v>118</v>
      </c>
      <c r="D95" s="81" t="s">
        <v>147</v>
      </c>
      <c r="E95" s="143">
        <v>1000</v>
      </c>
      <c r="F95" s="140">
        <f t="shared" si="1"/>
        <v>0.26532236667551073</v>
      </c>
      <c r="G95" s="181">
        <v>3769</v>
      </c>
      <c r="H95" s="81" t="s">
        <v>149</v>
      </c>
      <c r="I95" s="81" t="s">
        <v>178</v>
      </c>
      <c r="J95" s="239" t="s">
        <v>767</v>
      </c>
      <c r="K95" s="81" t="s">
        <v>849</v>
      </c>
      <c r="L95" s="81" t="s">
        <v>131</v>
      </c>
      <c r="M95" s="81"/>
    </row>
    <row r="96" spans="1:13" x14ac:dyDescent="0.3">
      <c r="A96" s="171">
        <v>45667</v>
      </c>
      <c r="B96" s="81" t="s">
        <v>814</v>
      </c>
      <c r="C96" s="81" t="s">
        <v>118</v>
      </c>
      <c r="D96" s="81" t="s">
        <v>147</v>
      </c>
      <c r="E96" s="143">
        <v>2000</v>
      </c>
      <c r="F96" s="140">
        <f t="shared" si="1"/>
        <v>0.53064473335102147</v>
      </c>
      <c r="G96" s="181">
        <v>3769</v>
      </c>
      <c r="H96" s="81" t="s">
        <v>149</v>
      </c>
      <c r="I96" s="81" t="s">
        <v>178</v>
      </c>
      <c r="J96" s="239" t="s">
        <v>767</v>
      </c>
      <c r="K96" s="81" t="s">
        <v>849</v>
      </c>
      <c r="L96" s="81" t="s">
        <v>131</v>
      </c>
      <c r="M96" s="81"/>
    </row>
    <row r="97" spans="1:13" x14ac:dyDescent="0.3">
      <c r="A97" s="171">
        <v>45667</v>
      </c>
      <c r="B97" s="81" t="s">
        <v>814</v>
      </c>
      <c r="C97" s="81" t="s">
        <v>118</v>
      </c>
      <c r="D97" s="81" t="s">
        <v>147</v>
      </c>
      <c r="E97" s="143">
        <v>2000</v>
      </c>
      <c r="F97" s="140">
        <f t="shared" si="1"/>
        <v>0.53064473335102147</v>
      </c>
      <c r="G97" s="181">
        <v>3769</v>
      </c>
      <c r="H97" s="81" t="s">
        <v>149</v>
      </c>
      <c r="I97" s="81" t="s">
        <v>178</v>
      </c>
      <c r="J97" s="239" t="s">
        <v>767</v>
      </c>
      <c r="K97" s="81" t="s">
        <v>849</v>
      </c>
      <c r="L97" s="81" t="s">
        <v>131</v>
      </c>
      <c r="M97" s="81"/>
    </row>
    <row r="98" spans="1:13" x14ac:dyDescent="0.3">
      <c r="A98" s="171">
        <v>45667</v>
      </c>
      <c r="B98" s="81" t="s">
        <v>814</v>
      </c>
      <c r="C98" s="81" t="s">
        <v>118</v>
      </c>
      <c r="D98" s="81" t="s">
        <v>147</v>
      </c>
      <c r="E98" s="143">
        <v>2000</v>
      </c>
      <c r="F98" s="140">
        <f t="shared" si="1"/>
        <v>0.53064473335102147</v>
      </c>
      <c r="G98" s="181">
        <v>3769</v>
      </c>
      <c r="H98" s="81" t="s">
        <v>149</v>
      </c>
      <c r="I98" s="81" t="s">
        <v>178</v>
      </c>
      <c r="J98" s="239" t="s">
        <v>767</v>
      </c>
      <c r="K98" s="81" t="s">
        <v>849</v>
      </c>
      <c r="L98" s="81" t="s">
        <v>131</v>
      </c>
      <c r="M98" s="81"/>
    </row>
    <row r="99" spans="1:13" x14ac:dyDescent="0.3">
      <c r="A99" s="171">
        <v>45667</v>
      </c>
      <c r="B99" s="81" t="s">
        <v>417</v>
      </c>
      <c r="C99" s="81" t="s">
        <v>200</v>
      </c>
      <c r="D99" s="81" t="s">
        <v>128</v>
      </c>
      <c r="E99" s="143">
        <v>39800</v>
      </c>
      <c r="F99" s="140">
        <f t="shared" si="1"/>
        <v>10.559830193685327</v>
      </c>
      <c r="G99" s="181">
        <v>3769</v>
      </c>
      <c r="H99" s="81" t="s">
        <v>149</v>
      </c>
      <c r="I99" s="81" t="s">
        <v>412</v>
      </c>
      <c r="J99" s="239" t="s">
        <v>767</v>
      </c>
      <c r="K99" s="81" t="s">
        <v>849</v>
      </c>
      <c r="L99" s="81" t="s">
        <v>131</v>
      </c>
      <c r="M99" s="81"/>
    </row>
    <row r="100" spans="1:13" x14ac:dyDescent="0.3">
      <c r="A100" s="171">
        <v>45667</v>
      </c>
      <c r="B100" s="81" t="s">
        <v>418</v>
      </c>
      <c r="C100" s="81" t="s">
        <v>200</v>
      </c>
      <c r="D100" s="81" t="s">
        <v>128</v>
      </c>
      <c r="E100" s="143">
        <v>23000</v>
      </c>
      <c r="F100" s="140">
        <f t="shared" si="1"/>
        <v>6.1024144335367474</v>
      </c>
      <c r="G100" s="181">
        <v>3769</v>
      </c>
      <c r="H100" s="81" t="s">
        <v>149</v>
      </c>
      <c r="I100" s="81" t="s">
        <v>413</v>
      </c>
      <c r="J100" s="239" t="s">
        <v>767</v>
      </c>
      <c r="K100" s="81" t="s">
        <v>849</v>
      </c>
      <c r="L100" s="81" t="s">
        <v>131</v>
      </c>
      <c r="M100" s="81"/>
    </row>
    <row r="101" spans="1:13" x14ac:dyDescent="0.3">
      <c r="A101" s="171">
        <v>45667</v>
      </c>
      <c r="B101" s="81" t="s">
        <v>585</v>
      </c>
      <c r="C101" s="81" t="s">
        <v>424</v>
      </c>
      <c r="D101" s="81" t="s">
        <v>128</v>
      </c>
      <c r="E101" s="143">
        <v>195000</v>
      </c>
      <c r="F101" s="140">
        <f t="shared" si="1"/>
        <v>51.737861501724595</v>
      </c>
      <c r="G101" s="181">
        <v>3769</v>
      </c>
      <c r="H101" s="81" t="s">
        <v>149</v>
      </c>
      <c r="I101" s="81" t="s">
        <v>414</v>
      </c>
      <c r="J101" s="239" t="s">
        <v>767</v>
      </c>
      <c r="K101" s="81" t="s">
        <v>849</v>
      </c>
      <c r="L101" s="81" t="s">
        <v>131</v>
      </c>
      <c r="M101" s="81"/>
    </row>
    <row r="102" spans="1:13" x14ac:dyDescent="0.3">
      <c r="A102" s="171">
        <v>45667</v>
      </c>
      <c r="B102" s="81" t="s">
        <v>123</v>
      </c>
      <c r="C102" s="81" t="s">
        <v>130</v>
      </c>
      <c r="D102" s="81" t="s">
        <v>128</v>
      </c>
      <c r="E102" s="143">
        <v>5000</v>
      </c>
      <c r="F102" s="140">
        <f t="shared" si="1"/>
        <v>1.3266118333775536</v>
      </c>
      <c r="G102" s="181">
        <v>3769</v>
      </c>
      <c r="H102" s="81" t="s">
        <v>149</v>
      </c>
      <c r="I102" s="81" t="s">
        <v>414</v>
      </c>
      <c r="J102" s="239" t="s">
        <v>767</v>
      </c>
      <c r="K102" s="81" t="s">
        <v>849</v>
      </c>
      <c r="L102" s="81" t="s">
        <v>131</v>
      </c>
      <c r="M102" s="81"/>
    </row>
    <row r="103" spans="1:13" x14ac:dyDescent="0.3">
      <c r="A103" s="171">
        <v>45667</v>
      </c>
      <c r="B103" s="81" t="s">
        <v>117</v>
      </c>
      <c r="C103" s="81" t="s">
        <v>117</v>
      </c>
      <c r="D103" s="81" t="s">
        <v>96</v>
      </c>
      <c r="E103" s="143">
        <v>14000</v>
      </c>
      <c r="F103" s="140">
        <f t="shared" si="1"/>
        <v>3.7145131334571504</v>
      </c>
      <c r="G103" s="181">
        <v>3769</v>
      </c>
      <c r="H103" s="81" t="s">
        <v>97</v>
      </c>
      <c r="I103" s="81" t="s">
        <v>168</v>
      </c>
      <c r="J103" s="239" t="s">
        <v>767</v>
      </c>
      <c r="K103" s="81" t="s">
        <v>849</v>
      </c>
      <c r="L103" s="81" t="s">
        <v>131</v>
      </c>
      <c r="M103" s="81"/>
    </row>
    <row r="104" spans="1:13" x14ac:dyDescent="0.3">
      <c r="A104" s="171">
        <v>45667</v>
      </c>
      <c r="B104" s="81" t="s">
        <v>199</v>
      </c>
      <c r="C104" s="81" t="s">
        <v>200</v>
      </c>
      <c r="D104" s="81" t="s">
        <v>128</v>
      </c>
      <c r="E104" s="143">
        <v>6000</v>
      </c>
      <c r="F104" s="140">
        <f t="shared" si="1"/>
        <v>1.5919342000530645</v>
      </c>
      <c r="G104" s="181">
        <v>3769</v>
      </c>
      <c r="H104" s="81" t="s">
        <v>156</v>
      </c>
      <c r="I104" s="81" t="s">
        <v>172</v>
      </c>
      <c r="J104" s="239" t="s">
        <v>767</v>
      </c>
      <c r="K104" s="81" t="s">
        <v>849</v>
      </c>
      <c r="L104" s="81" t="s">
        <v>131</v>
      </c>
      <c r="M104" s="81"/>
    </row>
    <row r="105" spans="1:13" x14ac:dyDescent="0.3">
      <c r="A105" s="171">
        <v>45667</v>
      </c>
      <c r="B105" s="81" t="s">
        <v>814</v>
      </c>
      <c r="C105" s="81" t="s">
        <v>118</v>
      </c>
      <c r="D105" s="81" t="s">
        <v>147</v>
      </c>
      <c r="E105" s="143">
        <v>10000</v>
      </c>
      <c r="F105" s="140">
        <f t="shared" si="1"/>
        <v>2.6532236667551072</v>
      </c>
      <c r="G105" s="181">
        <v>3769</v>
      </c>
      <c r="H105" s="81" t="s">
        <v>156</v>
      </c>
      <c r="I105" s="81" t="s">
        <v>175</v>
      </c>
      <c r="J105" s="239" t="s">
        <v>767</v>
      </c>
      <c r="K105" s="81" t="s">
        <v>849</v>
      </c>
      <c r="L105" s="81" t="s">
        <v>131</v>
      </c>
      <c r="M105" s="81"/>
    </row>
    <row r="106" spans="1:13" x14ac:dyDescent="0.3">
      <c r="A106" s="171">
        <v>45667</v>
      </c>
      <c r="B106" s="81" t="s">
        <v>814</v>
      </c>
      <c r="C106" s="81" t="s">
        <v>118</v>
      </c>
      <c r="D106" s="81" t="s">
        <v>147</v>
      </c>
      <c r="E106" s="143">
        <v>10000</v>
      </c>
      <c r="F106" s="140">
        <f t="shared" si="1"/>
        <v>2.6532236667551072</v>
      </c>
      <c r="G106" s="181">
        <v>3769</v>
      </c>
      <c r="H106" s="81" t="s">
        <v>156</v>
      </c>
      <c r="I106" s="81" t="s">
        <v>175</v>
      </c>
      <c r="J106" s="239" t="s">
        <v>767</v>
      </c>
      <c r="K106" s="81" t="s">
        <v>849</v>
      </c>
      <c r="L106" s="81" t="s">
        <v>131</v>
      </c>
      <c r="M106" s="81"/>
    </row>
    <row r="107" spans="1:13" x14ac:dyDescent="0.3">
      <c r="A107" s="171">
        <v>45667</v>
      </c>
      <c r="B107" s="182" t="s">
        <v>203</v>
      </c>
      <c r="C107" s="81" t="s">
        <v>424</v>
      </c>
      <c r="D107" s="81" t="s">
        <v>128</v>
      </c>
      <c r="E107" s="143">
        <v>60000</v>
      </c>
      <c r="F107" s="140">
        <f t="shared" si="1"/>
        <v>15.919342000530644</v>
      </c>
      <c r="G107" s="181">
        <v>3769</v>
      </c>
      <c r="H107" s="81" t="s">
        <v>156</v>
      </c>
      <c r="I107" s="81" t="s">
        <v>202</v>
      </c>
      <c r="J107" s="239" t="s">
        <v>767</v>
      </c>
      <c r="K107" s="81" t="s">
        <v>849</v>
      </c>
      <c r="L107" s="81" t="s">
        <v>131</v>
      </c>
      <c r="M107" s="81"/>
    </row>
    <row r="108" spans="1:13" x14ac:dyDescent="0.3">
      <c r="A108" s="171">
        <v>45667</v>
      </c>
      <c r="B108" s="81" t="s">
        <v>514</v>
      </c>
      <c r="C108" s="81" t="s">
        <v>200</v>
      </c>
      <c r="D108" s="81" t="s">
        <v>128</v>
      </c>
      <c r="E108" s="143">
        <v>127500</v>
      </c>
      <c r="F108" s="140">
        <f t="shared" si="1"/>
        <v>33.828601751127621</v>
      </c>
      <c r="G108" s="181">
        <v>3769</v>
      </c>
      <c r="H108" s="81" t="s">
        <v>149</v>
      </c>
      <c r="I108" s="81" t="s">
        <v>518</v>
      </c>
      <c r="J108" s="239" t="s">
        <v>767</v>
      </c>
      <c r="K108" s="81" t="s">
        <v>849</v>
      </c>
      <c r="L108" s="81" t="s">
        <v>131</v>
      </c>
      <c r="M108" s="81"/>
    </row>
    <row r="109" spans="1:13" x14ac:dyDescent="0.3">
      <c r="A109" s="171">
        <v>45667</v>
      </c>
      <c r="B109" s="81" t="s">
        <v>515</v>
      </c>
      <c r="C109" s="81" t="s">
        <v>200</v>
      </c>
      <c r="D109" s="81" t="s">
        <v>128</v>
      </c>
      <c r="E109" s="143">
        <v>26200</v>
      </c>
      <c r="F109" s="140">
        <f t="shared" si="1"/>
        <v>6.9514460068983812</v>
      </c>
      <c r="G109" s="181">
        <v>3769</v>
      </c>
      <c r="H109" s="81" t="s">
        <v>149</v>
      </c>
      <c r="I109" s="81" t="s">
        <v>518</v>
      </c>
      <c r="J109" s="239" t="s">
        <v>767</v>
      </c>
      <c r="K109" s="81" t="s">
        <v>849</v>
      </c>
      <c r="L109" s="81" t="s">
        <v>131</v>
      </c>
      <c r="M109" s="81"/>
    </row>
    <row r="110" spans="1:13" x14ac:dyDescent="0.3">
      <c r="A110" s="171">
        <v>45667</v>
      </c>
      <c r="B110" s="81" t="s">
        <v>586</v>
      </c>
      <c r="C110" s="81" t="s">
        <v>200</v>
      </c>
      <c r="D110" s="81" t="s">
        <v>128</v>
      </c>
      <c r="E110" s="143">
        <v>9200</v>
      </c>
      <c r="F110" s="140">
        <f t="shared" si="1"/>
        <v>2.4409657734146988</v>
      </c>
      <c r="G110" s="181">
        <v>3769</v>
      </c>
      <c r="H110" s="81" t="s">
        <v>149</v>
      </c>
      <c r="I110" s="81" t="s">
        <v>519</v>
      </c>
      <c r="J110" s="239" t="s">
        <v>767</v>
      </c>
      <c r="K110" s="81" t="s">
        <v>849</v>
      </c>
      <c r="L110" s="81" t="s">
        <v>131</v>
      </c>
      <c r="M110" s="81"/>
    </row>
    <row r="111" spans="1:13" x14ac:dyDescent="0.3">
      <c r="A111" s="171">
        <v>45667</v>
      </c>
      <c r="B111" s="81" t="s">
        <v>517</v>
      </c>
      <c r="C111" s="81" t="s">
        <v>200</v>
      </c>
      <c r="D111" s="81" t="s">
        <v>128</v>
      </c>
      <c r="E111" s="143">
        <v>126000</v>
      </c>
      <c r="F111" s="140">
        <f t="shared" si="1"/>
        <v>33.430618201114356</v>
      </c>
      <c r="G111" s="181">
        <v>3769</v>
      </c>
      <c r="H111" s="81" t="s">
        <v>149</v>
      </c>
      <c r="I111" s="81" t="s">
        <v>520</v>
      </c>
      <c r="J111" s="239" t="s">
        <v>767</v>
      </c>
      <c r="K111" s="81" t="s">
        <v>849</v>
      </c>
      <c r="L111" s="81" t="s">
        <v>131</v>
      </c>
      <c r="M111" s="81"/>
    </row>
    <row r="112" spans="1:13" x14ac:dyDescent="0.3">
      <c r="A112" s="171">
        <v>45667</v>
      </c>
      <c r="B112" s="81" t="s">
        <v>814</v>
      </c>
      <c r="C112" s="81" t="s">
        <v>118</v>
      </c>
      <c r="D112" s="81" t="s">
        <v>148</v>
      </c>
      <c r="E112" s="143">
        <v>25000</v>
      </c>
      <c r="F112" s="140">
        <f t="shared" si="1"/>
        <v>6.6330591668877688</v>
      </c>
      <c r="G112" s="181">
        <v>3769</v>
      </c>
      <c r="H112" s="81" t="s">
        <v>150</v>
      </c>
      <c r="I112" s="81" t="s">
        <v>184</v>
      </c>
      <c r="J112" s="239" t="s">
        <v>767</v>
      </c>
      <c r="K112" s="81" t="s">
        <v>849</v>
      </c>
      <c r="L112" s="81" t="s">
        <v>131</v>
      </c>
      <c r="M112" s="81"/>
    </row>
    <row r="113" spans="1:13" x14ac:dyDescent="0.3">
      <c r="A113" s="171">
        <v>45667</v>
      </c>
      <c r="B113" s="81" t="s">
        <v>814</v>
      </c>
      <c r="C113" s="81" t="s">
        <v>118</v>
      </c>
      <c r="D113" s="81" t="s">
        <v>148</v>
      </c>
      <c r="E113" s="143">
        <v>25000</v>
      </c>
      <c r="F113" s="140">
        <f t="shared" si="1"/>
        <v>6.6330591668877688</v>
      </c>
      <c r="G113" s="181">
        <v>3769</v>
      </c>
      <c r="H113" s="81" t="s">
        <v>150</v>
      </c>
      <c r="I113" s="81" t="s">
        <v>184</v>
      </c>
      <c r="J113" s="239" t="s">
        <v>767</v>
      </c>
      <c r="K113" s="81" t="s">
        <v>849</v>
      </c>
      <c r="L113" s="81" t="s">
        <v>131</v>
      </c>
      <c r="M113" s="81"/>
    </row>
    <row r="114" spans="1:13" x14ac:dyDescent="0.3">
      <c r="A114" s="171">
        <v>45667</v>
      </c>
      <c r="B114" s="81" t="s">
        <v>814</v>
      </c>
      <c r="C114" s="81" t="s">
        <v>118</v>
      </c>
      <c r="D114" s="81" t="s">
        <v>96</v>
      </c>
      <c r="E114" s="143">
        <v>25000</v>
      </c>
      <c r="F114" s="140">
        <f t="shared" si="1"/>
        <v>6.6330591668877688</v>
      </c>
      <c r="G114" s="181">
        <v>3769</v>
      </c>
      <c r="H114" s="81" t="s">
        <v>154</v>
      </c>
      <c r="I114" s="81" t="s">
        <v>171</v>
      </c>
      <c r="J114" s="239" t="s">
        <v>767</v>
      </c>
      <c r="K114" s="81" t="s">
        <v>849</v>
      </c>
      <c r="L114" s="81" t="s">
        <v>131</v>
      </c>
      <c r="M114" s="81"/>
    </row>
    <row r="115" spans="1:13" x14ac:dyDescent="0.3">
      <c r="A115" s="171">
        <v>45667</v>
      </c>
      <c r="B115" s="81" t="s">
        <v>814</v>
      </c>
      <c r="C115" s="81" t="s">
        <v>118</v>
      </c>
      <c r="D115" s="81" t="s">
        <v>96</v>
      </c>
      <c r="E115" s="143">
        <v>6000</v>
      </c>
      <c r="F115" s="140">
        <f t="shared" si="1"/>
        <v>1.5919342000530645</v>
      </c>
      <c r="G115" s="181">
        <v>3769</v>
      </c>
      <c r="H115" s="81" t="s">
        <v>154</v>
      </c>
      <c r="I115" s="81" t="s">
        <v>171</v>
      </c>
      <c r="J115" s="239" t="s">
        <v>767</v>
      </c>
      <c r="K115" s="81" t="s">
        <v>849</v>
      </c>
      <c r="L115" s="81" t="s">
        <v>131</v>
      </c>
      <c r="M115" s="81"/>
    </row>
    <row r="116" spans="1:13" x14ac:dyDescent="0.3">
      <c r="A116" s="171">
        <v>45667</v>
      </c>
      <c r="B116" s="81" t="s">
        <v>814</v>
      </c>
      <c r="C116" s="81" t="s">
        <v>118</v>
      </c>
      <c r="D116" s="81" t="s">
        <v>96</v>
      </c>
      <c r="E116" s="143">
        <v>6000</v>
      </c>
      <c r="F116" s="140">
        <f t="shared" si="1"/>
        <v>1.5919342000530645</v>
      </c>
      <c r="G116" s="181">
        <v>3769</v>
      </c>
      <c r="H116" s="81" t="s">
        <v>154</v>
      </c>
      <c r="I116" s="81" t="s">
        <v>171</v>
      </c>
      <c r="J116" s="239" t="s">
        <v>767</v>
      </c>
      <c r="K116" s="81" t="s">
        <v>849</v>
      </c>
      <c r="L116" s="81" t="s">
        <v>131</v>
      </c>
      <c r="M116" s="81"/>
    </row>
    <row r="117" spans="1:13" x14ac:dyDescent="0.3">
      <c r="A117" s="171">
        <v>45667</v>
      </c>
      <c r="B117" s="81" t="s">
        <v>814</v>
      </c>
      <c r="C117" s="81" t="s">
        <v>118</v>
      </c>
      <c r="D117" s="81" t="s">
        <v>96</v>
      </c>
      <c r="E117" s="143">
        <v>23000</v>
      </c>
      <c r="F117" s="140">
        <f t="shared" si="1"/>
        <v>6.1024144335367474</v>
      </c>
      <c r="G117" s="181">
        <v>3769</v>
      </c>
      <c r="H117" s="81" t="s">
        <v>154</v>
      </c>
      <c r="I117" s="81" t="s">
        <v>171</v>
      </c>
      <c r="J117" s="239" t="s">
        <v>767</v>
      </c>
      <c r="K117" s="81" t="s">
        <v>849</v>
      </c>
      <c r="L117" s="81" t="s">
        <v>131</v>
      </c>
      <c r="M117" s="81"/>
    </row>
    <row r="118" spans="1:13" x14ac:dyDescent="0.3">
      <c r="A118" s="171">
        <v>45667</v>
      </c>
      <c r="B118" s="81" t="s">
        <v>814</v>
      </c>
      <c r="C118" s="81" t="s">
        <v>118</v>
      </c>
      <c r="D118" s="81" t="s">
        <v>96</v>
      </c>
      <c r="E118" s="143">
        <v>10000</v>
      </c>
      <c r="F118" s="140">
        <f t="shared" si="1"/>
        <v>2.6532236667551072</v>
      </c>
      <c r="G118" s="181">
        <v>3769</v>
      </c>
      <c r="H118" s="81" t="s">
        <v>154</v>
      </c>
      <c r="I118" s="81" t="s">
        <v>171</v>
      </c>
      <c r="J118" s="239" t="s">
        <v>767</v>
      </c>
      <c r="K118" s="81" t="s">
        <v>849</v>
      </c>
      <c r="L118" s="81" t="s">
        <v>131</v>
      </c>
      <c r="M118" s="81"/>
    </row>
    <row r="119" spans="1:13" x14ac:dyDescent="0.3">
      <c r="A119" s="171">
        <v>45667</v>
      </c>
      <c r="B119" s="81" t="s">
        <v>814</v>
      </c>
      <c r="C119" s="81" t="s">
        <v>118</v>
      </c>
      <c r="D119" s="81" t="s">
        <v>96</v>
      </c>
      <c r="E119" s="143">
        <v>8000</v>
      </c>
      <c r="F119" s="140">
        <f t="shared" si="1"/>
        <v>2.1225789334040859</v>
      </c>
      <c r="G119" s="181">
        <v>3769</v>
      </c>
      <c r="H119" s="81" t="s">
        <v>154</v>
      </c>
      <c r="I119" s="81" t="s">
        <v>171</v>
      </c>
      <c r="J119" s="239" t="s">
        <v>767</v>
      </c>
      <c r="K119" s="81" t="s">
        <v>849</v>
      </c>
      <c r="L119" s="81" t="s">
        <v>131</v>
      </c>
      <c r="M119" s="81"/>
    </row>
    <row r="120" spans="1:13" x14ac:dyDescent="0.3">
      <c r="A120" s="171">
        <v>45667</v>
      </c>
      <c r="B120" s="81" t="s">
        <v>117</v>
      </c>
      <c r="C120" s="81" t="s">
        <v>117</v>
      </c>
      <c r="D120" s="81" t="s">
        <v>96</v>
      </c>
      <c r="E120" s="143">
        <v>30000</v>
      </c>
      <c r="F120" s="140">
        <f t="shared" si="1"/>
        <v>7.9596710002653221</v>
      </c>
      <c r="G120" s="181">
        <v>3769</v>
      </c>
      <c r="H120" s="81" t="s">
        <v>154</v>
      </c>
      <c r="I120" s="81" t="s">
        <v>171</v>
      </c>
      <c r="J120" s="239" t="s">
        <v>767</v>
      </c>
      <c r="K120" s="81" t="s">
        <v>849</v>
      </c>
      <c r="L120" s="81" t="s">
        <v>131</v>
      </c>
      <c r="M120" s="81"/>
    </row>
    <row r="121" spans="1:13" x14ac:dyDescent="0.3">
      <c r="A121" s="171">
        <v>45667</v>
      </c>
      <c r="B121" s="81" t="s">
        <v>117</v>
      </c>
      <c r="C121" s="81" t="s">
        <v>117</v>
      </c>
      <c r="D121" s="81" t="s">
        <v>96</v>
      </c>
      <c r="E121" s="143">
        <v>10000</v>
      </c>
      <c r="F121" s="140">
        <f t="shared" si="1"/>
        <v>2.6532236667551072</v>
      </c>
      <c r="G121" s="181">
        <v>3769</v>
      </c>
      <c r="H121" s="81" t="s">
        <v>154</v>
      </c>
      <c r="I121" s="81" t="s">
        <v>171</v>
      </c>
      <c r="J121" s="239" t="s">
        <v>767</v>
      </c>
      <c r="K121" s="81" t="s">
        <v>849</v>
      </c>
      <c r="L121" s="81" t="s">
        <v>131</v>
      </c>
      <c r="M121" s="81"/>
    </row>
    <row r="122" spans="1:13" x14ac:dyDescent="0.3">
      <c r="A122" s="171">
        <v>45667</v>
      </c>
      <c r="B122" s="81" t="s">
        <v>117</v>
      </c>
      <c r="C122" s="81" t="s">
        <v>117</v>
      </c>
      <c r="D122" s="81" t="s">
        <v>96</v>
      </c>
      <c r="E122" s="143">
        <v>10000</v>
      </c>
      <c r="F122" s="140">
        <f t="shared" si="1"/>
        <v>2.6532236667551072</v>
      </c>
      <c r="G122" s="181">
        <v>3769</v>
      </c>
      <c r="H122" s="81" t="s">
        <v>154</v>
      </c>
      <c r="I122" s="81" t="s">
        <v>171</v>
      </c>
      <c r="J122" s="239" t="s">
        <v>767</v>
      </c>
      <c r="K122" s="81" t="s">
        <v>849</v>
      </c>
      <c r="L122" s="81" t="s">
        <v>131</v>
      </c>
      <c r="M122" s="81"/>
    </row>
    <row r="123" spans="1:13" x14ac:dyDescent="0.3">
      <c r="A123" s="171">
        <v>45667</v>
      </c>
      <c r="B123" s="81" t="s">
        <v>814</v>
      </c>
      <c r="C123" s="81" t="s">
        <v>118</v>
      </c>
      <c r="D123" s="81" t="s">
        <v>96</v>
      </c>
      <c r="E123" s="143">
        <v>20000</v>
      </c>
      <c r="F123" s="140">
        <f t="shared" si="1"/>
        <v>5.3064473335102145</v>
      </c>
      <c r="G123" s="181">
        <v>3769</v>
      </c>
      <c r="H123" s="81" t="s">
        <v>98</v>
      </c>
      <c r="I123" s="81" t="s">
        <v>189</v>
      </c>
      <c r="J123" s="239" t="s">
        <v>767</v>
      </c>
      <c r="K123" s="81" t="s">
        <v>849</v>
      </c>
      <c r="L123" s="81" t="s">
        <v>131</v>
      </c>
      <c r="M123" s="81"/>
    </row>
    <row r="124" spans="1:13" x14ac:dyDescent="0.3">
      <c r="A124" s="171">
        <v>45667</v>
      </c>
      <c r="B124" s="81" t="s">
        <v>814</v>
      </c>
      <c r="C124" s="81" t="s">
        <v>118</v>
      </c>
      <c r="D124" s="81" t="s">
        <v>96</v>
      </c>
      <c r="E124" s="143">
        <v>8000</v>
      </c>
      <c r="F124" s="140">
        <f t="shared" si="1"/>
        <v>2.1225789334040859</v>
      </c>
      <c r="G124" s="181">
        <v>3769</v>
      </c>
      <c r="H124" s="81" t="s">
        <v>98</v>
      </c>
      <c r="I124" s="81" t="s">
        <v>189</v>
      </c>
      <c r="J124" s="239" t="s">
        <v>767</v>
      </c>
      <c r="K124" s="81" t="s">
        <v>849</v>
      </c>
      <c r="L124" s="81" t="s">
        <v>131</v>
      </c>
      <c r="M124" s="81"/>
    </row>
    <row r="125" spans="1:13" x14ac:dyDescent="0.3">
      <c r="A125" s="171">
        <v>45667</v>
      </c>
      <c r="B125" s="81" t="s">
        <v>814</v>
      </c>
      <c r="C125" s="81" t="s">
        <v>118</v>
      </c>
      <c r="D125" s="81" t="s">
        <v>96</v>
      </c>
      <c r="E125" s="143">
        <v>6000</v>
      </c>
      <c r="F125" s="140">
        <f t="shared" si="1"/>
        <v>1.5919342000530645</v>
      </c>
      <c r="G125" s="181">
        <v>3769</v>
      </c>
      <c r="H125" s="81" t="s">
        <v>98</v>
      </c>
      <c r="I125" s="81" t="s">
        <v>189</v>
      </c>
      <c r="J125" s="239" t="s">
        <v>767</v>
      </c>
      <c r="K125" s="81" t="s">
        <v>849</v>
      </c>
      <c r="L125" s="81" t="s">
        <v>131</v>
      </c>
      <c r="M125" s="81"/>
    </row>
    <row r="126" spans="1:13" x14ac:dyDescent="0.3">
      <c r="A126" s="171">
        <v>45667</v>
      </c>
      <c r="B126" s="81" t="s">
        <v>814</v>
      </c>
      <c r="C126" s="81" t="s">
        <v>118</v>
      </c>
      <c r="D126" s="81" t="s">
        <v>96</v>
      </c>
      <c r="E126" s="143">
        <v>16000</v>
      </c>
      <c r="F126" s="140">
        <f t="shared" si="1"/>
        <v>4.2451578668081718</v>
      </c>
      <c r="G126" s="181">
        <v>3769</v>
      </c>
      <c r="H126" s="81" t="s">
        <v>98</v>
      </c>
      <c r="I126" s="81" t="s">
        <v>189</v>
      </c>
      <c r="J126" s="239" t="s">
        <v>767</v>
      </c>
      <c r="K126" s="81" t="s">
        <v>849</v>
      </c>
      <c r="L126" s="81" t="s">
        <v>131</v>
      </c>
      <c r="M126" s="81"/>
    </row>
    <row r="127" spans="1:13" x14ac:dyDescent="0.3">
      <c r="A127" s="171">
        <v>45667</v>
      </c>
      <c r="B127" s="81" t="s">
        <v>814</v>
      </c>
      <c r="C127" s="81" t="s">
        <v>118</v>
      </c>
      <c r="D127" s="81" t="s">
        <v>96</v>
      </c>
      <c r="E127" s="143">
        <v>15000</v>
      </c>
      <c r="F127" s="140">
        <f t="shared" si="1"/>
        <v>3.9798355001326611</v>
      </c>
      <c r="G127" s="181">
        <v>3769</v>
      </c>
      <c r="H127" s="81" t="s">
        <v>98</v>
      </c>
      <c r="I127" s="81" t="s">
        <v>189</v>
      </c>
      <c r="J127" s="239" t="s">
        <v>767</v>
      </c>
      <c r="K127" s="81" t="s">
        <v>849</v>
      </c>
      <c r="L127" s="81" t="s">
        <v>131</v>
      </c>
      <c r="M127" s="81"/>
    </row>
    <row r="128" spans="1:13" x14ac:dyDescent="0.3">
      <c r="A128" s="171">
        <v>45667</v>
      </c>
      <c r="B128" s="81" t="s">
        <v>814</v>
      </c>
      <c r="C128" s="81" t="s">
        <v>118</v>
      </c>
      <c r="D128" s="81" t="s">
        <v>96</v>
      </c>
      <c r="E128" s="143">
        <v>24000</v>
      </c>
      <c r="F128" s="140">
        <f t="shared" si="1"/>
        <v>6.3677368002122581</v>
      </c>
      <c r="G128" s="181">
        <v>3769</v>
      </c>
      <c r="H128" s="81" t="s">
        <v>98</v>
      </c>
      <c r="I128" s="81" t="s">
        <v>189</v>
      </c>
      <c r="J128" s="239" t="s">
        <v>767</v>
      </c>
      <c r="K128" s="81" t="s">
        <v>849</v>
      </c>
      <c r="L128" s="81" t="s">
        <v>131</v>
      </c>
      <c r="M128" s="81"/>
    </row>
    <row r="129" spans="1:13" x14ac:dyDescent="0.3">
      <c r="A129" s="171">
        <v>45667</v>
      </c>
      <c r="B129" s="81" t="s">
        <v>117</v>
      </c>
      <c r="C129" s="81" t="s">
        <v>117</v>
      </c>
      <c r="D129" s="81" t="s">
        <v>96</v>
      </c>
      <c r="E129" s="143">
        <v>18000</v>
      </c>
      <c r="F129" s="140">
        <f t="shared" si="1"/>
        <v>4.7758026001591931</v>
      </c>
      <c r="G129" s="181">
        <v>3769</v>
      </c>
      <c r="H129" s="81" t="s">
        <v>98</v>
      </c>
      <c r="I129" s="81" t="s">
        <v>189</v>
      </c>
      <c r="J129" s="239" t="s">
        <v>767</v>
      </c>
      <c r="K129" s="81" t="s">
        <v>849</v>
      </c>
      <c r="L129" s="81" t="s">
        <v>131</v>
      </c>
      <c r="M129" s="81"/>
    </row>
    <row r="130" spans="1:13" x14ac:dyDescent="0.3">
      <c r="A130" s="171">
        <v>45667</v>
      </c>
      <c r="B130" s="81" t="s">
        <v>117</v>
      </c>
      <c r="C130" s="81" t="s">
        <v>117</v>
      </c>
      <c r="D130" s="81" t="s">
        <v>96</v>
      </c>
      <c r="E130" s="143">
        <v>25000</v>
      </c>
      <c r="F130" s="140">
        <f t="shared" si="1"/>
        <v>6.6330591668877688</v>
      </c>
      <c r="G130" s="181">
        <v>3769</v>
      </c>
      <c r="H130" s="81" t="s">
        <v>98</v>
      </c>
      <c r="I130" s="81" t="s">
        <v>189</v>
      </c>
      <c r="J130" s="239" t="s">
        <v>767</v>
      </c>
      <c r="K130" s="81" t="s">
        <v>849</v>
      </c>
      <c r="L130" s="81" t="s">
        <v>131</v>
      </c>
      <c r="M130" s="81"/>
    </row>
    <row r="131" spans="1:13" x14ac:dyDescent="0.3">
      <c r="A131" s="171">
        <v>45667</v>
      </c>
      <c r="B131" s="81" t="s">
        <v>814</v>
      </c>
      <c r="C131" s="81" t="s">
        <v>118</v>
      </c>
      <c r="D131" s="81" t="s">
        <v>96</v>
      </c>
      <c r="E131" s="143">
        <v>18000</v>
      </c>
      <c r="F131" s="140">
        <f t="shared" ref="F131:F194" si="2">E131/G131</f>
        <v>4.7758026001591931</v>
      </c>
      <c r="G131" s="181">
        <v>3769</v>
      </c>
      <c r="H131" s="81" t="s">
        <v>97</v>
      </c>
      <c r="I131" s="81" t="s">
        <v>169</v>
      </c>
      <c r="J131" s="239" t="s">
        <v>767</v>
      </c>
      <c r="K131" s="81" t="s">
        <v>849</v>
      </c>
      <c r="L131" s="81" t="s">
        <v>131</v>
      </c>
      <c r="M131" s="81"/>
    </row>
    <row r="132" spans="1:13" x14ac:dyDescent="0.3">
      <c r="A132" s="171">
        <v>45667</v>
      </c>
      <c r="B132" s="81" t="s">
        <v>814</v>
      </c>
      <c r="C132" s="81" t="s">
        <v>118</v>
      </c>
      <c r="D132" s="81" t="s">
        <v>96</v>
      </c>
      <c r="E132" s="143">
        <v>13000</v>
      </c>
      <c r="F132" s="140">
        <f t="shared" si="2"/>
        <v>3.4491907667816397</v>
      </c>
      <c r="G132" s="181">
        <v>3769</v>
      </c>
      <c r="H132" s="81" t="s">
        <v>97</v>
      </c>
      <c r="I132" s="81" t="s">
        <v>169</v>
      </c>
      <c r="J132" s="239" t="s">
        <v>767</v>
      </c>
      <c r="K132" s="81" t="s">
        <v>849</v>
      </c>
      <c r="L132" s="81" t="s">
        <v>131</v>
      </c>
      <c r="M132" s="81"/>
    </row>
    <row r="133" spans="1:13" x14ac:dyDescent="0.3">
      <c r="A133" s="171">
        <v>45667</v>
      </c>
      <c r="B133" s="81" t="s">
        <v>814</v>
      </c>
      <c r="C133" s="81" t="s">
        <v>118</v>
      </c>
      <c r="D133" s="81" t="s">
        <v>96</v>
      </c>
      <c r="E133" s="143">
        <v>4000</v>
      </c>
      <c r="F133" s="140">
        <f t="shared" si="2"/>
        <v>1.0612894667020429</v>
      </c>
      <c r="G133" s="181">
        <v>3769</v>
      </c>
      <c r="H133" s="81" t="s">
        <v>97</v>
      </c>
      <c r="I133" s="81" t="s">
        <v>169</v>
      </c>
      <c r="J133" s="239" t="s">
        <v>767</v>
      </c>
      <c r="K133" s="81" t="s">
        <v>849</v>
      </c>
      <c r="L133" s="81" t="s">
        <v>131</v>
      </c>
      <c r="M133" s="81"/>
    </row>
    <row r="134" spans="1:13" x14ac:dyDescent="0.3">
      <c r="A134" s="171">
        <v>45667</v>
      </c>
      <c r="B134" s="81" t="s">
        <v>814</v>
      </c>
      <c r="C134" s="81" t="s">
        <v>118</v>
      </c>
      <c r="D134" s="81" t="s">
        <v>96</v>
      </c>
      <c r="E134" s="143">
        <v>20000</v>
      </c>
      <c r="F134" s="140">
        <f t="shared" si="2"/>
        <v>5.3064473335102145</v>
      </c>
      <c r="G134" s="181">
        <v>3769</v>
      </c>
      <c r="H134" s="81" t="s">
        <v>97</v>
      </c>
      <c r="I134" s="81" t="s">
        <v>169</v>
      </c>
      <c r="J134" s="239" t="s">
        <v>767</v>
      </c>
      <c r="K134" s="81" t="s">
        <v>849</v>
      </c>
      <c r="L134" s="81" t="s">
        <v>131</v>
      </c>
      <c r="M134" s="81"/>
    </row>
    <row r="135" spans="1:13" x14ac:dyDescent="0.3">
      <c r="A135" s="171">
        <v>45667</v>
      </c>
      <c r="B135" s="81" t="s">
        <v>117</v>
      </c>
      <c r="C135" s="81" t="s">
        <v>117</v>
      </c>
      <c r="D135" s="81" t="s">
        <v>96</v>
      </c>
      <c r="E135" s="143">
        <v>10000</v>
      </c>
      <c r="F135" s="140">
        <f t="shared" si="2"/>
        <v>2.6532236667551072</v>
      </c>
      <c r="G135" s="181">
        <v>3769</v>
      </c>
      <c r="H135" s="81" t="s">
        <v>97</v>
      </c>
      <c r="I135" s="81" t="s">
        <v>169</v>
      </c>
      <c r="J135" s="239" t="s">
        <v>767</v>
      </c>
      <c r="K135" s="81" t="s">
        <v>849</v>
      </c>
      <c r="L135" s="81" t="s">
        <v>131</v>
      </c>
      <c r="M135" s="81"/>
    </row>
    <row r="136" spans="1:13" x14ac:dyDescent="0.3">
      <c r="A136" s="171">
        <v>45667</v>
      </c>
      <c r="B136" s="81" t="s">
        <v>814</v>
      </c>
      <c r="C136" s="81" t="s">
        <v>118</v>
      </c>
      <c r="D136" s="81" t="s">
        <v>147</v>
      </c>
      <c r="E136" s="143">
        <v>10000</v>
      </c>
      <c r="F136" s="140">
        <f t="shared" si="2"/>
        <v>2.6532236667551072</v>
      </c>
      <c r="G136" s="181">
        <v>3769</v>
      </c>
      <c r="H136" s="81" t="s">
        <v>156</v>
      </c>
      <c r="I136" s="81" t="s">
        <v>201</v>
      </c>
      <c r="J136" s="239" t="s">
        <v>767</v>
      </c>
      <c r="K136" s="81" t="s">
        <v>849</v>
      </c>
      <c r="L136" s="81" t="s">
        <v>131</v>
      </c>
      <c r="M136" s="81"/>
    </row>
    <row r="137" spans="1:13" x14ac:dyDescent="0.3">
      <c r="A137" s="171">
        <v>45667</v>
      </c>
      <c r="B137" s="81" t="s">
        <v>814</v>
      </c>
      <c r="C137" s="81" t="s">
        <v>118</v>
      </c>
      <c r="D137" s="81" t="s">
        <v>147</v>
      </c>
      <c r="E137" s="143">
        <v>10000</v>
      </c>
      <c r="F137" s="140">
        <f t="shared" si="2"/>
        <v>2.6532236667551072</v>
      </c>
      <c r="G137" s="181">
        <v>3769</v>
      </c>
      <c r="H137" s="81" t="s">
        <v>156</v>
      </c>
      <c r="I137" s="81" t="s">
        <v>201</v>
      </c>
      <c r="J137" s="239" t="s">
        <v>767</v>
      </c>
      <c r="K137" s="81" t="s">
        <v>849</v>
      </c>
      <c r="L137" s="81" t="s">
        <v>131</v>
      </c>
      <c r="M137" s="81"/>
    </row>
    <row r="138" spans="1:13" x14ac:dyDescent="0.3">
      <c r="A138" s="171">
        <v>45667</v>
      </c>
      <c r="B138" s="81" t="s">
        <v>814</v>
      </c>
      <c r="C138" s="81" t="s">
        <v>118</v>
      </c>
      <c r="D138" s="81" t="s">
        <v>96</v>
      </c>
      <c r="E138" s="143">
        <v>17000</v>
      </c>
      <c r="F138" s="140">
        <f t="shared" si="2"/>
        <v>4.5104802334836824</v>
      </c>
      <c r="G138" s="181">
        <v>3769</v>
      </c>
      <c r="H138" s="81" t="s">
        <v>152</v>
      </c>
      <c r="I138" s="81" t="s">
        <v>204</v>
      </c>
      <c r="J138" s="239" t="s">
        <v>767</v>
      </c>
      <c r="K138" s="81" t="s">
        <v>849</v>
      </c>
      <c r="L138" s="81" t="s">
        <v>131</v>
      </c>
      <c r="M138" s="81"/>
    </row>
    <row r="139" spans="1:13" x14ac:dyDescent="0.3">
      <c r="A139" s="171">
        <v>45667</v>
      </c>
      <c r="B139" s="81" t="s">
        <v>814</v>
      </c>
      <c r="C139" s="81" t="s">
        <v>118</v>
      </c>
      <c r="D139" s="81" t="s">
        <v>96</v>
      </c>
      <c r="E139" s="143">
        <v>13000</v>
      </c>
      <c r="F139" s="140">
        <f t="shared" si="2"/>
        <v>3.4491907667816397</v>
      </c>
      <c r="G139" s="181">
        <v>3769</v>
      </c>
      <c r="H139" s="81" t="s">
        <v>152</v>
      </c>
      <c r="I139" s="81" t="s">
        <v>204</v>
      </c>
      <c r="J139" s="239" t="s">
        <v>767</v>
      </c>
      <c r="K139" s="81" t="s">
        <v>849</v>
      </c>
      <c r="L139" s="81" t="s">
        <v>131</v>
      </c>
      <c r="M139" s="81"/>
    </row>
    <row r="140" spans="1:13" x14ac:dyDescent="0.3">
      <c r="A140" s="171">
        <v>45667</v>
      </c>
      <c r="B140" s="81" t="s">
        <v>814</v>
      </c>
      <c r="C140" s="81" t="s">
        <v>118</v>
      </c>
      <c r="D140" s="81" t="s">
        <v>96</v>
      </c>
      <c r="E140" s="143">
        <v>17000</v>
      </c>
      <c r="F140" s="140">
        <f t="shared" si="2"/>
        <v>4.5104802334836824</v>
      </c>
      <c r="G140" s="181">
        <v>3769</v>
      </c>
      <c r="H140" s="81" t="s">
        <v>152</v>
      </c>
      <c r="I140" s="81" t="s">
        <v>204</v>
      </c>
      <c r="J140" s="239" t="s">
        <v>767</v>
      </c>
      <c r="K140" s="81" t="s">
        <v>849</v>
      </c>
      <c r="L140" s="81" t="s">
        <v>131</v>
      </c>
      <c r="M140" s="81"/>
    </row>
    <row r="141" spans="1:13" x14ac:dyDescent="0.3">
      <c r="A141" s="171">
        <v>45667</v>
      </c>
      <c r="B141" s="81" t="s">
        <v>117</v>
      </c>
      <c r="C141" s="81" t="s">
        <v>117</v>
      </c>
      <c r="D141" s="81" t="s">
        <v>96</v>
      </c>
      <c r="E141" s="143">
        <v>5000</v>
      </c>
      <c r="F141" s="140">
        <f t="shared" si="2"/>
        <v>1.3266118333775536</v>
      </c>
      <c r="G141" s="181">
        <v>3769</v>
      </c>
      <c r="H141" s="81" t="s">
        <v>152</v>
      </c>
      <c r="I141" s="81" t="s">
        <v>204</v>
      </c>
      <c r="J141" s="239" t="s">
        <v>767</v>
      </c>
      <c r="K141" s="81" t="s">
        <v>849</v>
      </c>
      <c r="L141" s="81" t="s">
        <v>131</v>
      </c>
      <c r="M141" s="81"/>
    </row>
    <row r="142" spans="1:13" x14ac:dyDescent="0.3">
      <c r="A142" s="183">
        <v>45670</v>
      </c>
      <c r="B142" s="81" t="s">
        <v>814</v>
      </c>
      <c r="C142" s="81" t="s">
        <v>118</v>
      </c>
      <c r="D142" s="81" t="s">
        <v>96</v>
      </c>
      <c r="E142" s="143">
        <v>18000</v>
      </c>
      <c r="F142" s="140">
        <f t="shared" si="2"/>
        <v>4.7758026001591931</v>
      </c>
      <c r="G142" s="181">
        <v>3769</v>
      </c>
      <c r="H142" s="81" t="s">
        <v>152</v>
      </c>
      <c r="I142" s="81" t="s">
        <v>220</v>
      </c>
      <c r="J142" s="239" t="s">
        <v>767</v>
      </c>
      <c r="K142" s="81" t="s">
        <v>849</v>
      </c>
      <c r="L142" s="81" t="s">
        <v>131</v>
      </c>
      <c r="M142" s="81"/>
    </row>
    <row r="143" spans="1:13" x14ac:dyDescent="0.3">
      <c r="A143" s="183">
        <v>45670</v>
      </c>
      <c r="B143" s="81" t="s">
        <v>814</v>
      </c>
      <c r="C143" s="81" t="s">
        <v>118</v>
      </c>
      <c r="D143" s="81" t="s">
        <v>96</v>
      </c>
      <c r="E143" s="143">
        <v>20000</v>
      </c>
      <c r="F143" s="140">
        <f t="shared" si="2"/>
        <v>5.3064473335102145</v>
      </c>
      <c r="G143" s="181">
        <v>3769</v>
      </c>
      <c r="H143" s="81" t="s">
        <v>152</v>
      </c>
      <c r="I143" s="81" t="s">
        <v>220</v>
      </c>
      <c r="J143" s="239" t="s">
        <v>767</v>
      </c>
      <c r="K143" s="81" t="s">
        <v>849</v>
      </c>
      <c r="L143" s="81" t="s">
        <v>131</v>
      </c>
      <c r="M143" s="81"/>
    </row>
    <row r="144" spans="1:13" x14ac:dyDescent="0.3">
      <c r="A144" s="183">
        <v>45670</v>
      </c>
      <c r="B144" s="81" t="s">
        <v>814</v>
      </c>
      <c r="C144" s="81" t="s">
        <v>118</v>
      </c>
      <c r="D144" s="81" t="s">
        <v>148</v>
      </c>
      <c r="E144" s="143">
        <v>25000</v>
      </c>
      <c r="F144" s="140">
        <f t="shared" si="2"/>
        <v>6.6330591668877688</v>
      </c>
      <c r="G144" s="181">
        <v>3769</v>
      </c>
      <c r="H144" s="81" t="s">
        <v>150</v>
      </c>
      <c r="I144" s="81" t="s">
        <v>221</v>
      </c>
      <c r="J144" s="239" t="s">
        <v>767</v>
      </c>
      <c r="K144" s="81" t="s">
        <v>849</v>
      </c>
      <c r="L144" s="81" t="s">
        <v>131</v>
      </c>
      <c r="M144" s="81"/>
    </row>
    <row r="145" spans="1:13" x14ac:dyDescent="0.3">
      <c r="A145" s="183">
        <v>45670</v>
      </c>
      <c r="B145" s="81" t="s">
        <v>814</v>
      </c>
      <c r="C145" s="81" t="s">
        <v>118</v>
      </c>
      <c r="D145" s="81" t="s">
        <v>148</v>
      </c>
      <c r="E145" s="143">
        <v>7000</v>
      </c>
      <c r="F145" s="140">
        <f t="shared" si="2"/>
        <v>1.8572565667285752</v>
      </c>
      <c r="G145" s="181">
        <v>3769</v>
      </c>
      <c r="H145" s="81" t="s">
        <v>150</v>
      </c>
      <c r="I145" s="81" t="s">
        <v>221</v>
      </c>
      <c r="J145" s="239" t="s">
        <v>767</v>
      </c>
      <c r="K145" s="81" t="s">
        <v>849</v>
      </c>
      <c r="L145" s="81" t="s">
        <v>131</v>
      </c>
      <c r="M145" s="81"/>
    </row>
    <row r="146" spans="1:13" x14ac:dyDescent="0.3">
      <c r="A146" s="183">
        <v>45670</v>
      </c>
      <c r="B146" s="81" t="s">
        <v>814</v>
      </c>
      <c r="C146" s="81" t="s">
        <v>118</v>
      </c>
      <c r="D146" s="81" t="s">
        <v>148</v>
      </c>
      <c r="E146" s="143">
        <v>7000</v>
      </c>
      <c r="F146" s="140">
        <f t="shared" si="2"/>
        <v>1.8572565667285752</v>
      </c>
      <c r="G146" s="181">
        <v>3769</v>
      </c>
      <c r="H146" s="81" t="s">
        <v>150</v>
      </c>
      <c r="I146" s="81" t="s">
        <v>221</v>
      </c>
      <c r="J146" s="239" t="s">
        <v>767</v>
      </c>
      <c r="K146" s="81" t="s">
        <v>849</v>
      </c>
      <c r="L146" s="81" t="s">
        <v>131</v>
      </c>
      <c r="M146" s="81"/>
    </row>
    <row r="147" spans="1:13" x14ac:dyDescent="0.3">
      <c r="A147" s="183">
        <v>45670</v>
      </c>
      <c r="B147" s="81" t="s">
        <v>814</v>
      </c>
      <c r="C147" s="81" t="s">
        <v>118</v>
      </c>
      <c r="D147" s="81" t="s">
        <v>148</v>
      </c>
      <c r="E147" s="143">
        <v>7000</v>
      </c>
      <c r="F147" s="140">
        <f t="shared" si="2"/>
        <v>1.8572565667285752</v>
      </c>
      <c r="G147" s="181">
        <v>3769</v>
      </c>
      <c r="H147" s="81" t="s">
        <v>150</v>
      </c>
      <c r="I147" s="81" t="s">
        <v>221</v>
      </c>
      <c r="J147" s="239" t="s">
        <v>767</v>
      </c>
      <c r="K147" s="81" t="s">
        <v>849</v>
      </c>
      <c r="L147" s="81" t="s">
        <v>131</v>
      </c>
      <c r="M147" s="81"/>
    </row>
    <row r="148" spans="1:13" x14ac:dyDescent="0.3">
      <c r="A148" s="183">
        <v>45670</v>
      </c>
      <c r="B148" s="81" t="s">
        <v>814</v>
      </c>
      <c r="C148" s="81" t="s">
        <v>118</v>
      </c>
      <c r="D148" s="81" t="s">
        <v>148</v>
      </c>
      <c r="E148" s="143">
        <v>8000</v>
      </c>
      <c r="F148" s="140">
        <f t="shared" si="2"/>
        <v>2.1225789334040859</v>
      </c>
      <c r="G148" s="181">
        <v>3769</v>
      </c>
      <c r="H148" s="81" t="s">
        <v>150</v>
      </c>
      <c r="I148" s="81" t="s">
        <v>221</v>
      </c>
      <c r="J148" s="239" t="s">
        <v>767</v>
      </c>
      <c r="K148" s="81" t="s">
        <v>849</v>
      </c>
      <c r="L148" s="81" t="s">
        <v>131</v>
      </c>
      <c r="M148" s="81"/>
    </row>
    <row r="149" spans="1:13" x14ac:dyDescent="0.3">
      <c r="A149" s="183">
        <v>45670</v>
      </c>
      <c r="B149" s="81" t="s">
        <v>814</v>
      </c>
      <c r="C149" s="81" t="s">
        <v>118</v>
      </c>
      <c r="D149" s="81" t="s">
        <v>148</v>
      </c>
      <c r="E149" s="143">
        <v>25000</v>
      </c>
      <c r="F149" s="140">
        <f t="shared" si="2"/>
        <v>6.6330591668877688</v>
      </c>
      <c r="G149" s="181">
        <v>3769</v>
      </c>
      <c r="H149" s="81" t="s">
        <v>150</v>
      </c>
      <c r="I149" s="81" t="s">
        <v>221</v>
      </c>
      <c r="J149" s="239" t="s">
        <v>767</v>
      </c>
      <c r="K149" s="81" t="s">
        <v>849</v>
      </c>
      <c r="L149" s="81" t="s">
        <v>131</v>
      </c>
      <c r="M149" s="81"/>
    </row>
    <row r="150" spans="1:13" x14ac:dyDescent="0.3">
      <c r="A150" s="183">
        <v>45670</v>
      </c>
      <c r="B150" s="81" t="s">
        <v>814</v>
      </c>
      <c r="C150" s="81" t="s">
        <v>118</v>
      </c>
      <c r="D150" s="81" t="s">
        <v>96</v>
      </c>
      <c r="E150" s="143">
        <v>25000</v>
      </c>
      <c r="F150" s="140">
        <f t="shared" si="2"/>
        <v>6.6330591668877688</v>
      </c>
      <c r="G150" s="181">
        <v>3769</v>
      </c>
      <c r="H150" s="81" t="s">
        <v>154</v>
      </c>
      <c r="I150" s="81" t="s">
        <v>222</v>
      </c>
      <c r="J150" s="239" t="s">
        <v>767</v>
      </c>
      <c r="K150" s="81" t="s">
        <v>849</v>
      </c>
      <c r="L150" s="81" t="s">
        <v>131</v>
      </c>
      <c r="M150" s="81"/>
    </row>
    <row r="151" spans="1:13" x14ac:dyDescent="0.3">
      <c r="A151" s="183">
        <v>45670</v>
      </c>
      <c r="B151" s="81" t="s">
        <v>814</v>
      </c>
      <c r="C151" s="81" t="s">
        <v>118</v>
      </c>
      <c r="D151" s="81" t="s">
        <v>96</v>
      </c>
      <c r="E151" s="143">
        <v>13000</v>
      </c>
      <c r="F151" s="140">
        <f t="shared" si="2"/>
        <v>3.4491907667816397</v>
      </c>
      <c r="G151" s="181">
        <v>3769</v>
      </c>
      <c r="H151" s="81" t="s">
        <v>154</v>
      </c>
      <c r="I151" s="81" t="s">
        <v>222</v>
      </c>
      <c r="J151" s="239" t="s">
        <v>767</v>
      </c>
      <c r="K151" s="81" t="s">
        <v>849</v>
      </c>
      <c r="L151" s="81" t="s">
        <v>131</v>
      </c>
      <c r="M151" s="81"/>
    </row>
    <row r="152" spans="1:13" x14ac:dyDescent="0.3">
      <c r="A152" s="183">
        <v>45670</v>
      </c>
      <c r="B152" s="81" t="s">
        <v>814</v>
      </c>
      <c r="C152" s="81" t="s">
        <v>118</v>
      </c>
      <c r="D152" s="81" t="s">
        <v>96</v>
      </c>
      <c r="E152" s="143">
        <v>10000</v>
      </c>
      <c r="F152" s="140">
        <f t="shared" si="2"/>
        <v>2.6532236667551072</v>
      </c>
      <c r="G152" s="181">
        <v>3769</v>
      </c>
      <c r="H152" s="81" t="s">
        <v>154</v>
      </c>
      <c r="I152" s="81" t="s">
        <v>222</v>
      </c>
      <c r="J152" s="239" t="s">
        <v>767</v>
      </c>
      <c r="K152" s="81" t="s">
        <v>849</v>
      </c>
      <c r="L152" s="81" t="s">
        <v>131</v>
      </c>
      <c r="M152" s="81"/>
    </row>
    <row r="153" spans="1:13" x14ac:dyDescent="0.3">
      <c r="A153" s="183">
        <v>45670</v>
      </c>
      <c r="B153" s="81" t="s">
        <v>814</v>
      </c>
      <c r="C153" s="81" t="s">
        <v>118</v>
      </c>
      <c r="D153" s="81" t="s">
        <v>96</v>
      </c>
      <c r="E153" s="143">
        <v>9000</v>
      </c>
      <c r="F153" s="140">
        <f t="shared" si="2"/>
        <v>2.3879013000795966</v>
      </c>
      <c r="G153" s="181">
        <v>3769</v>
      </c>
      <c r="H153" s="81" t="s">
        <v>154</v>
      </c>
      <c r="I153" s="81" t="s">
        <v>222</v>
      </c>
      <c r="J153" s="239" t="s">
        <v>767</v>
      </c>
      <c r="K153" s="81" t="s">
        <v>849</v>
      </c>
      <c r="L153" s="81" t="s">
        <v>131</v>
      </c>
      <c r="M153" s="81"/>
    </row>
    <row r="154" spans="1:13" x14ac:dyDescent="0.3">
      <c r="A154" s="183">
        <v>45670</v>
      </c>
      <c r="B154" s="81" t="s">
        <v>814</v>
      </c>
      <c r="C154" s="81" t="s">
        <v>118</v>
      </c>
      <c r="D154" s="81" t="s">
        <v>96</v>
      </c>
      <c r="E154" s="143">
        <v>25000</v>
      </c>
      <c r="F154" s="140">
        <f t="shared" si="2"/>
        <v>6.6330591668877688</v>
      </c>
      <c r="G154" s="181">
        <v>3769</v>
      </c>
      <c r="H154" s="81" t="s">
        <v>154</v>
      </c>
      <c r="I154" s="81" t="s">
        <v>222</v>
      </c>
      <c r="J154" s="239" t="s">
        <v>767</v>
      </c>
      <c r="K154" s="81" t="s">
        <v>849</v>
      </c>
      <c r="L154" s="81" t="s">
        <v>131</v>
      </c>
      <c r="M154" s="81"/>
    </row>
    <row r="155" spans="1:13" x14ac:dyDescent="0.3">
      <c r="A155" s="183">
        <v>45670</v>
      </c>
      <c r="B155" s="81" t="s">
        <v>117</v>
      </c>
      <c r="C155" s="81" t="s">
        <v>117</v>
      </c>
      <c r="D155" s="81" t="s">
        <v>96</v>
      </c>
      <c r="E155" s="143">
        <v>20000</v>
      </c>
      <c r="F155" s="140">
        <f t="shared" si="2"/>
        <v>5.3064473335102145</v>
      </c>
      <c r="G155" s="181">
        <v>3769</v>
      </c>
      <c r="H155" s="81" t="s">
        <v>154</v>
      </c>
      <c r="I155" s="81" t="s">
        <v>222</v>
      </c>
      <c r="J155" s="239" t="s">
        <v>767</v>
      </c>
      <c r="K155" s="81" t="s">
        <v>849</v>
      </c>
      <c r="L155" s="81" t="s">
        <v>131</v>
      </c>
      <c r="M155" s="81"/>
    </row>
    <row r="156" spans="1:13" x14ac:dyDescent="0.3">
      <c r="A156" s="183">
        <v>45670</v>
      </c>
      <c r="B156" s="81" t="s">
        <v>814</v>
      </c>
      <c r="C156" s="81" t="s">
        <v>118</v>
      </c>
      <c r="D156" s="81" t="s">
        <v>96</v>
      </c>
      <c r="E156" s="143">
        <v>20000</v>
      </c>
      <c r="F156" s="140">
        <f t="shared" si="2"/>
        <v>5.3064473335102145</v>
      </c>
      <c r="G156" s="181">
        <v>3769</v>
      </c>
      <c r="H156" s="81" t="s">
        <v>98</v>
      </c>
      <c r="I156" s="81" t="s">
        <v>225</v>
      </c>
      <c r="J156" s="239" t="s">
        <v>767</v>
      </c>
      <c r="K156" s="81" t="s">
        <v>849</v>
      </c>
      <c r="L156" s="81" t="s">
        <v>131</v>
      </c>
      <c r="M156" s="81"/>
    </row>
    <row r="157" spans="1:13" x14ac:dyDescent="0.3">
      <c r="A157" s="183">
        <v>45670</v>
      </c>
      <c r="B157" s="81" t="s">
        <v>814</v>
      </c>
      <c r="C157" s="81" t="s">
        <v>118</v>
      </c>
      <c r="D157" s="81" t="s">
        <v>96</v>
      </c>
      <c r="E157" s="143">
        <v>15000</v>
      </c>
      <c r="F157" s="140">
        <f t="shared" si="2"/>
        <v>3.9798355001326611</v>
      </c>
      <c r="G157" s="181">
        <v>3769</v>
      </c>
      <c r="H157" s="81" t="s">
        <v>98</v>
      </c>
      <c r="I157" s="81" t="s">
        <v>225</v>
      </c>
      <c r="J157" s="239" t="s">
        <v>767</v>
      </c>
      <c r="K157" s="81" t="s">
        <v>849</v>
      </c>
      <c r="L157" s="81" t="s">
        <v>131</v>
      </c>
      <c r="M157" s="81"/>
    </row>
    <row r="158" spans="1:13" x14ac:dyDescent="0.3">
      <c r="A158" s="183">
        <v>45670</v>
      </c>
      <c r="B158" s="81" t="s">
        <v>814</v>
      </c>
      <c r="C158" s="81" t="s">
        <v>118</v>
      </c>
      <c r="D158" s="81" t="s">
        <v>96</v>
      </c>
      <c r="E158" s="143">
        <v>7000</v>
      </c>
      <c r="F158" s="140">
        <f t="shared" si="2"/>
        <v>1.8572565667285752</v>
      </c>
      <c r="G158" s="181">
        <v>3769</v>
      </c>
      <c r="H158" s="81" t="s">
        <v>98</v>
      </c>
      <c r="I158" s="81" t="s">
        <v>225</v>
      </c>
      <c r="J158" s="239" t="s">
        <v>767</v>
      </c>
      <c r="K158" s="81" t="s">
        <v>849</v>
      </c>
      <c r="L158" s="81" t="s">
        <v>131</v>
      </c>
      <c r="M158" s="81"/>
    </row>
    <row r="159" spans="1:13" x14ac:dyDescent="0.3">
      <c r="A159" s="183">
        <v>45670</v>
      </c>
      <c r="B159" s="81" t="s">
        <v>814</v>
      </c>
      <c r="C159" s="81" t="s">
        <v>118</v>
      </c>
      <c r="D159" s="81" t="s">
        <v>96</v>
      </c>
      <c r="E159" s="143">
        <v>5000</v>
      </c>
      <c r="F159" s="140">
        <f t="shared" si="2"/>
        <v>1.3266118333775536</v>
      </c>
      <c r="G159" s="181">
        <v>3769</v>
      </c>
      <c r="H159" s="81" t="s">
        <v>98</v>
      </c>
      <c r="I159" s="81" t="s">
        <v>225</v>
      </c>
      <c r="J159" s="239" t="s">
        <v>767</v>
      </c>
      <c r="K159" s="81" t="s">
        <v>849</v>
      </c>
      <c r="L159" s="81" t="s">
        <v>131</v>
      </c>
      <c r="M159" s="81"/>
    </row>
    <row r="160" spans="1:13" x14ac:dyDescent="0.3">
      <c r="A160" s="183">
        <v>45670</v>
      </c>
      <c r="B160" s="81" t="s">
        <v>814</v>
      </c>
      <c r="C160" s="81" t="s">
        <v>118</v>
      </c>
      <c r="D160" s="81" t="s">
        <v>96</v>
      </c>
      <c r="E160" s="143">
        <v>20000</v>
      </c>
      <c r="F160" s="140">
        <f t="shared" si="2"/>
        <v>5.3064473335102145</v>
      </c>
      <c r="G160" s="181">
        <v>3769</v>
      </c>
      <c r="H160" s="81" t="s">
        <v>98</v>
      </c>
      <c r="I160" s="81" t="s">
        <v>225</v>
      </c>
      <c r="J160" s="239" t="s">
        <v>767</v>
      </c>
      <c r="K160" s="81" t="s">
        <v>849</v>
      </c>
      <c r="L160" s="81" t="s">
        <v>131</v>
      </c>
      <c r="M160" s="81"/>
    </row>
    <row r="161" spans="1:13" x14ac:dyDescent="0.3">
      <c r="A161" s="183">
        <v>45670</v>
      </c>
      <c r="B161" s="81" t="s">
        <v>117</v>
      </c>
      <c r="C161" s="81" t="s">
        <v>117</v>
      </c>
      <c r="D161" s="81" t="s">
        <v>96</v>
      </c>
      <c r="E161" s="143">
        <v>20000</v>
      </c>
      <c r="F161" s="140">
        <f t="shared" si="2"/>
        <v>5.3064473335102145</v>
      </c>
      <c r="G161" s="181">
        <v>3769</v>
      </c>
      <c r="H161" s="81" t="s">
        <v>98</v>
      </c>
      <c r="I161" s="81" t="s">
        <v>225</v>
      </c>
      <c r="J161" s="239" t="s">
        <v>767</v>
      </c>
      <c r="K161" s="81" t="s">
        <v>849</v>
      </c>
      <c r="L161" s="81" t="s">
        <v>131</v>
      </c>
      <c r="M161" s="81"/>
    </row>
    <row r="162" spans="1:13" x14ac:dyDescent="0.3">
      <c r="A162" s="183">
        <v>45670</v>
      </c>
      <c r="B162" s="81" t="s">
        <v>814</v>
      </c>
      <c r="C162" s="81" t="s">
        <v>118</v>
      </c>
      <c r="D162" s="81" t="s">
        <v>96</v>
      </c>
      <c r="E162" s="143">
        <v>18000</v>
      </c>
      <c r="F162" s="140">
        <f t="shared" si="2"/>
        <v>4.7758026001591931</v>
      </c>
      <c r="G162" s="181">
        <v>3769</v>
      </c>
      <c r="H162" s="81" t="s">
        <v>97</v>
      </c>
      <c r="I162" s="81" t="s">
        <v>223</v>
      </c>
      <c r="J162" s="239" t="s">
        <v>767</v>
      </c>
      <c r="K162" s="81" t="s">
        <v>849</v>
      </c>
      <c r="L162" s="81" t="s">
        <v>131</v>
      </c>
      <c r="M162" s="81"/>
    </row>
    <row r="163" spans="1:13" x14ac:dyDescent="0.3">
      <c r="A163" s="183">
        <v>45670</v>
      </c>
      <c r="B163" s="81" t="s">
        <v>814</v>
      </c>
      <c r="C163" s="81" t="s">
        <v>118</v>
      </c>
      <c r="D163" s="81" t="s">
        <v>96</v>
      </c>
      <c r="E163" s="143">
        <v>16000</v>
      </c>
      <c r="F163" s="140">
        <f t="shared" si="2"/>
        <v>4.2451578668081718</v>
      </c>
      <c r="G163" s="181">
        <v>3769</v>
      </c>
      <c r="H163" s="81" t="s">
        <v>97</v>
      </c>
      <c r="I163" s="81" t="s">
        <v>223</v>
      </c>
      <c r="J163" s="239" t="s">
        <v>767</v>
      </c>
      <c r="K163" s="81" t="s">
        <v>849</v>
      </c>
      <c r="L163" s="81" t="s">
        <v>131</v>
      </c>
      <c r="M163" s="81"/>
    </row>
    <row r="164" spans="1:13" x14ac:dyDescent="0.3">
      <c r="A164" s="183">
        <v>45670</v>
      </c>
      <c r="B164" s="81" t="s">
        <v>814</v>
      </c>
      <c r="C164" s="81" t="s">
        <v>118</v>
      </c>
      <c r="D164" s="81" t="s">
        <v>96</v>
      </c>
      <c r="E164" s="143">
        <v>5000</v>
      </c>
      <c r="F164" s="140">
        <f t="shared" si="2"/>
        <v>1.3266118333775536</v>
      </c>
      <c r="G164" s="181">
        <v>3769</v>
      </c>
      <c r="H164" s="81" t="s">
        <v>97</v>
      </c>
      <c r="I164" s="81" t="s">
        <v>223</v>
      </c>
      <c r="J164" s="239" t="s">
        <v>767</v>
      </c>
      <c r="K164" s="81" t="s">
        <v>849</v>
      </c>
      <c r="L164" s="81" t="s">
        <v>131</v>
      </c>
      <c r="M164" s="81"/>
    </row>
    <row r="165" spans="1:13" x14ac:dyDescent="0.3">
      <c r="A165" s="183">
        <v>45670</v>
      </c>
      <c r="B165" s="81" t="s">
        <v>814</v>
      </c>
      <c r="C165" s="81" t="s">
        <v>118</v>
      </c>
      <c r="D165" s="81" t="s">
        <v>96</v>
      </c>
      <c r="E165" s="143">
        <v>5000</v>
      </c>
      <c r="F165" s="140">
        <f t="shared" si="2"/>
        <v>1.3266118333775536</v>
      </c>
      <c r="G165" s="181">
        <v>3769</v>
      </c>
      <c r="H165" s="81" t="s">
        <v>97</v>
      </c>
      <c r="I165" s="81" t="s">
        <v>223</v>
      </c>
      <c r="J165" s="239" t="s">
        <v>767</v>
      </c>
      <c r="K165" s="81" t="s">
        <v>849</v>
      </c>
      <c r="L165" s="81" t="s">
        <v>131</v>
      </c>
      <c r="M165" s="81"/>
    </row>
    <row r="166" spans="1:13" x14ac:dyDescent="0.3">
      <c r="A166" s="183">
        <v>45670</v>
      </c>
      <c r="B166" s="81" t="s">
        <v>814</v>
      </c>
      <c r="C166" s="81" t="s">
        <v>118</v>
      </c>
      <c r="D166" s="81" t="s">
        <v>96</v>
      </c>
      <c r="E166" s="143">
        <v>20000</v>
      </c>
      <c r="F166" s="140">
        <f t="shared" si="2"/>
        <v>5.3064473335102145</v>
      </c>
      <c r="G166" s="181">
        <v>3769</v>
      </c>
      <c r="H166" s="81" t="s">
        <v>97</v>
      </c>
      <c r="I166" s="81" t="s">
        <v>223</v>
      </c>
      <c r="J166" s="239" t="s">
        <v>767</v>
      </c>
      <c r="K166" s="81" t="s">
        <v>849</v>
      </c>
      <c r="L166" s="81" t="s">
        <v>131</v>
      </c>
      <c r="M166" s="81"/>
    </row>
    <row r="167" spans="1:13" x14ac:dyDescent="0.3">
      <c r="A167" s="183">
        <v>45670</v>
      </c>
      <c r="B167" s="81" t="s">
        <v>117</v>
      </c>
      <c r="C167" s="81" t="s">
        <v>117</v>
      </c>
      <c r="D167" s="81" t="s">
        <v>96</v>
      </c>
      <c r="E167" s="143">
        <v>17000</v>
      </c>
      <c r="F167" s="140">
        <f t="shared" si="2"/>
        <v>4.5104802334836824</v>
      </c>
      <c r="G167" s="181">
        <v>3769</v>
      </c>
      <c r="H167" s="81" t="s">
        <v>97</v>
      </c>
      <c r="I167" s="81" t="s">
        <v>223</v>
      </c>
      <c r="J167" s="239" t="s">
        <v>767</v>
      </c>
      <c r="K167" s="81" t="s">
        <v>849</v>
      </c>
      <c r="L167" s="81" t="s">
        <v>131</v>
      </c>
      <c r="M167" s="81"/>
    </row>
    <row r="168" spans="1:13" x14ac:dyDescent="0.3">
      <c r="A168" s="183">
        <v>45670</v>
      </c>
      <c r="B168" s="81" t="s">
        <v>814</v>
      </c>
      <c r="C168" s="81" t="s">
        <v>118</v>
      </c>
      <c r="D168" s="81" t="s">
        <v>147</v>
      </c>
      <c r="E168" s="143">
        <v>10000</v>
      </c>
      <c r="F168" s="140">
        <f t="shared" si="2"/>
        <v>2.6532236667551072</v>
      </c>
      <c r="G168" s="181">
        <v>3769</v>
      </c>
      <c r="H168" s="81" t="s">
        <v>156</v>
      </c>
      <c r="I168" s="81" t="s">
        <v>229</v>
      </c>
      <c r="J168" s="239" t="s">
        <v>767</v>
      </c>
      <c r="K168" s="81" t="s">
        <v>849</v>
      </c>
      <c r="L168" s="81" t="s">
        <v>131</v>
      </c>
      <c r="M168" s="81"/>
    </row>
    <row r="169" spans="1:13" x14ac:dyDescent="0.3">
      <c r="A169" s="183">
        <v>45670</v>
      </c>
      <c r="B169" s="81" t="s">
        <v>814</v>
      </c>
      <c r="C169" s="81" t="s">
        <v>118</v>
      </c>
      <c r="D169" s="81" t="s">
        <v>147</v>
      </c>
      <c r="E169" s="143">
        <v>10000</v>
      </c>
      <c r="F169" s="140">
        <f t="shared" si="2"/>
        <v>2.6532236667551072</v>
      </c>
      <c r="G169" s="181">
        <v>3769</v>
      </c>
      <c r="H169" s="81" t="s">
        <v>156</v>
      </c>
      <c r="I169" s="81" t="s">
        <v>229</v>
      </c>
      <c r="J169" s="239" t="s">
        <v>767</v>
      </c>
      <c r="K169" s="81" t="s">
        <v>849</v>
      </c>
      <c r="L169" s="81" t="s">
        <v>131</v>
      </c>
      <c r="M169" s="81"/>
    </row>
    <row r="170" spans="1:13" x14ac:dyDescent="0.3">
      <c r="A170" s="183">
        <v>45670</v>
      </c>
      <c r="B170" s="81" t="s">
        <v>814</v>
      </c>
      <c r="C170" s="81" t="s">
        <v>118</v>
      </c>
      <c r="D170" s="81" t="s">
        <v>228</v>
      </c>
      <c r="E170" s="143">
        <v>11000</v>
      </c>
      <c r="F170" s="140">
        <f t="shared" si="2"/>
        <v>2.9185460334306184</v>
      </c>
      <c r="G170" s="181">
        <v>3769</v>
      </c>
      <c r="H170" s="81" t="s">
        <v>226</v>
      </c>
      <c r="I170" s="81" t="s">
        <v>227</v>
      </c>
      <c r="J170" s="239" t="s">
        <v>767</v>
      </c>
      <c r="K170" s="81" t="s">
        <v>849</v>
      </c>
      <c r="L170" s="81" t="s">
        <v>131</v>
      </c>
      <c r="M170" s="81"/>
    </row>
    <row r="171" spans="1:13" x14ac:dyDescent="0.3">
      <c r="A171" s="183">
        <v>45670</v>
      </c>
      <c r="B171" s="81" t="s">
        <v>814</v>
      </c>
      <c r="C171" s="81" t="s">
        <v>118</v>
      </c>
      <c r="D171" s="81" t="s">
        <v>228</v>
      </c>
      <c r="E171" s="143">
        <v>15000</v>
      </c>
      <c r="F171" s="140">
        <f t="shared" si="2"/>
        <v>3.9798355001326611</v>
      </c>
      <c r="G171" s="181">
        <v>3769</v>
      </c>
      <c r="H171" s="81" t="s">
        <v>226</v>
      </c>
      <c r="I171" s="81" t="s">
        <v>227</v>
      </c>
      <c r="J171" s="239" t="s">
        <v>767</v>
      </c>
      <c r="K171" s="81" t="s">
        <v>849</v>
      </c>
      <c r="L171" s="81" t="s">
        <v>131</v>
      </c>
      <c r="M171" s="81"/>
    </row>
    <row r="172" spans="1:13" x14ac:dyDescent="0.3">
      <c r="A172" s="183">
        <v>45671</v>
      </c>
      <c r="B172" s="81" t="s">
        <v>814</v>
      </c>
      <c r="C172" s="81" t="s">
        <v>118</v>
      </c>
      <c r="D172" s="81" t="s">
        <v>148</v>
      </c>
      <c r="E172" s="143">
        <v>25000</v>
      </c>
      <c r="F172" s="140">
        <f t="shared" si="2"/>
        <v>6.6330591668877688</v>
      </c>
      <c r="G172" s="181">
        <v>3769</v>
      </c>
      <c r="H172" s="81" t="s">
        <v>150</v>
      </c>
      <c r="I172" s="81" t="s">
        <v>249</v>
      </c>
      <c r="J172" s="239" t="s">
        <v>767</v>
      </c>
      <c r="K172" s="81" t="s">
        <v>849</v>
      </c>
      <c r="L172" s="81" t="s">
        <v>131</v>
      </c>
      <c r="M172" s="81"/>
    </row>
    <row r="173" spans="1:13" x14ac:dyDescent="0.3">
      <c r="A173" s="183">
        <v>45671</v>
      </c>
      <c r="B173" s="81" t="s">
        <v>814</v>
      </c>
      <c r="C173" s="81" t="s">
        <v>118</v>
      </c>
      <c r="D173" s="81" t="s">
        <v>148</v>
      </c>
      <c r="E173" s="143">
        <v>10000</v>
      </c>
      <c r="F173" s="140">
        <f t="shared" si="2"/>
        <v>2.6532236667551072</v>
      </c>
      <c r="G173" s="181">
        <v>3769</v>
      </c>
      <c r="H173" s="81" t="s">
        <v>150</v>
      </c>
      <c r="I173" s="81" t="s">
        <v>249</v>
      </c>
      <c r="J173" s="239" t="s">
        <v>767</v>
      </c>
      <c r="K173" s="81" t="s">
        <v>849</v>
      </c>
      <c r="L173" s="81" t="s">
        <v>131</v>
      </c>
      <c r="M173" s="81"/>
    </row>
    <row r="174" spans="1:13" x14ac:dyDescent="0.3">
      <c r="A174" s="183">
        <v>45671</v>
      </c>
      <c r="B174" s="81" t="s">
        <v>814</v>
      </c>
      <c r="C174" s="81" t="s">
        <v>118</v>
      </c>
      <c r="D174" s="81" t="s">
        <v>148</v>
      </c>
      <c r="E174" s="143">
        <v>13000</v>
      </c>
      <c r="F174" s="140">
        <f t="shared" si="2"/>
        <v>3.4491907667816397</v>
      </c>
      <c r="G174" s="181">
        <v>3769</v>
      </c>
      <c r="H174" s="81" t="s">
        <v>150</v>
      </c>
      <c r="I174" s="81" t="s">
        <v>249</v>
      </c>
      <c r="J174" s="239" t="s">
        <v>767</v>
      </c>
      <c r="K174" s="81" t="s">
        <v>849</v>
      </c>
      <c r="L174" s="81" t="s">
        <v>131</v>
      </c>
      <c r="M174" s="81"/>
    </row>
    <row r="175" spans="1:13" x14ac:dyDescent="0.3">
      <c r="A175" s="183">
        <v>45671</v>
      </c>
      <c r="B175" s="81" t="s">
        <v>814</v>
      </c>
      <c r="C175" s="81" t="s">
        <v>118</v>
      </c>
      <c r="D175" s="81" t="s">
        <v>148</v>
      </c>
      <c r="E175" s="143">
        <v>25000</v>
      </c>
      <c r="F175" s="140">
        <f t="shared" si="2"/>
        <v>6.6330591668877688</v>
      </c>
      <c r="G175" s="181">
        <v>3769</v>
      </c>
      <c r="H175" s="81" t="s">
        <v>150</v>
      </c>
      <c r="I175" s="81" t="s">
        <v>249</v>
      </c>
      <c r="J175" s="239" t="s">
        <v>767</v>
      </c>
      <c r="K175" s="81" t="s">
        <v>849</v>
      </c>
      <c r="L175" s="81" t="s">
        <v>131</v>
      </c>
      <c r="M175" s="81"/>
    </row>
    <row r="176" spans="1:13" x14ac:dyDescent="0.3">
      <c r="A176" s="183">
        <v>45671</v>
      </c>
      <c r="B176" s="81" t="s">
        <v>814</v>
      </c>
      <c r="C176" s="81" t="s">
        <v>118</v>
      </c>
      <c r="D176" s="81" t="s">
        <v>96</v>
      </c>
      <c r="E176" s="143">
        <v>25000</v>
      </c>
      <c r="F176" s="140">
        <f t="shared" si="2"/>
        <v>6.6330591668877688</v>
      </c>
      <c r="G176" s="181">
        <v>3769</v>
      </c>
      <c r="H176" s="81" t="s">
        <v>154</v>
      </c>
      <c r="I176" s="81" t="s">
        <v>250</v>
      </c>
      <c r="J176" s="239" t="s">
        <v>767</v>
      </c>
      <c r="K176" s="81" t="s">
        <v>849</v>
      </c>
      <c r="L176" s="81" t="s">
        <v>131</v>
      </c>
      <c r="M176" s="81"/>
    </row>
    <row r="177" spans="1:13" x14ac:dyDescent="0.3">
      <c r="A177" s="183">
        <v>45671</v>
      </c>
      <c r="B177" s="81" t="s">
        <v>814</v>
      </c>
      <c r="C177" s="81" t="s">
        <v>118</v>
      </c>
      <c r="D177" s="81" t="s">
        <v>96</v>
      </c>
      <c r="E177" s="143">
        <v>9000</v>
      </c>
      <c r="F177" s="140">
        <f t="shared" si="2"/>
        <v>2.3879013000795966</v>
      </c>
      <c r="G177" s="181">
        <v>3769</v>
      </c>
      <c r="H177" s="81" t="s">
        <v>154</v>
      </c>
      <c r="I177" s="81" t="s">
        <v>250</v>
      </c>
      <c r="J177" s="239" t="s">
        <v>767</v>
      </c>
      <c r="K177" s="81" t="s">
        <v>849</v>
      </c>
      <c r="L177" s="81" t="s">
        <v>131</v>
      </c>
      <c r="M177" s="81"/>
    </row>
    <row r="178" spans="1:13" x14ac:dyDescent="0.3">
      <c r="A178" s="183">
        <v>45671</v>
      </c>
      <c r="B178" s="81" t="s">
        <v>814</v>
      </c>
      <c r="C178" s="81" t="s">
        <v>118</v>
      </c>
      <c r="D178" s="81" t="s">
        <v>96</v>
      </c>
      <c r="E178" s="143">
        <v>12000</v>
      </c>
      <c r="F178" s="140">
        <f t="shared" si="2"/>
        <v>3.183868400106129</v>
      </c>
      <c r="G178" s="181">
        <v>3769</v>
      </c>
      <c r="H178" s="81" t="s">
        <v>154</v>
      </c>
      <c r="I178" s="81" t="s">
        <v>250</v>
      </c>
      <c r="J178" s="239" t="s">
        <v>767</v>
      </c>
      <c r="K178" s="81" t="s">
        <v>849</v>
      </c>
      <c r="L178" s="81" t="s">
        <v>131</v>
      </c>
      <c r="M178" s="81"/>
    </row>
    <row r="179" spans="1:13" x14ac:dyDescent="0.3">
      <c r="A179" s="183">
        <v>45671</v>
      </c>
      <c r="B179" s="81" t="s">
        <v>814</v>
      </c>
      <c r="C179" s="81" t="s">
        <v>118</v>
      </c>
      <c r="D179" s="81" t="s">
        <v>96</v>
      </c>
      <c r="E179" s="143">
        <v>7000</v>
      </c>
      <c r="F179" s="140">
        <f t="shared" si="2"/>
        <v>1.8572565667285752</v>
      </c>
      <c r="G179" s="181">
        <v>3769</v>
      </c>
      <c r="H179" s="81" t="s">
        <v>154</v>
      </c>
      <c r="I179" s="81" t="s">
        <v>250</v>
      </c>
      <c r="J179" s="239" t="s">
        <v>767</v>
      </c>
      <c r="K179" s="81" t="s">
        <v>849</v>
      </c>
      <c r="L179" s="81" t="s">
        <v>131</v>
      </c>
      <c r="M179" s="81"/>
    </row>
    <row r="180" spans="1:13" x14ac:dyDescent="0.3">
      <c r="A180" s="183">
        <v>45671</v>
      </c>
      <c r="B180" s="81" t="s">
        <v>814</v>
      </c>
      <c r="C180" s="81" t="s">
        <v>118</v>
      </c>
      <c r="D180" s="81" t="s">
        <v>96</v>
      </c>
      <c r="E180" s="143">
        <v>25000</v>
      </c>
      <c r="F180" s="140">
        <f t="shared" si="2"/>
        <v>6.6330591668877688</v>
      </c>
      <c r="G180" s="181">
        <v>3769</v>
      </c>
      <c r="H180" s="81" t="s">
        <v>154</v>
      </c>
      <c r="I180" s="81" t="s">
        <v>250</v>
      </c>
      <c r="J180" s="239" t="s">
        <v>767</v>
      </c>
      <c r="K180" s="81" t="s">
        <v>849</v>
      </c>
      <c r="L180" s="81" t="s">
        <v>131</v>
      </c>
      <c r="M180" s="81"/>
    </row>
    <row r="181" spans="1:13" x14ac:dyDescent="0.3">
      <c r="A181" s="183">
        <v>45671</v>
      </c>
      <c r="B181" s="81" t="s">
        <v>117</v>
      </c>
      <c r="C181" s="81" t="s">
        <v>117</v>
      </c>
      <c r="D181" s="81" t="s">
        <v>96</v>
      </c>
      <c r="E181" s="143">
        <v>20000</v>
      </c>
      <c r="F181" s="140">
        <f t="shared" si="2"/>
        <v>5.3064473335102145</v>
      </c>
      <c r="G181" s="181">
        <v>3769</v>
      </c>
      <c r="H181" s="81" t="s">
        <v>154</v>
      </c>
      <c r="I181" s="81" t="s">
        <v>250</v>
      </c>
      <c r="J181" s="239" t="s">
        <v>767</v>
      </c>
      <c r="K181" s="81" t="s">
        <v>849</v>
      </c>
      <c r="L181" s="81" t="s">
        <v>131</v>
      </c>
      <c r="M181" s="81"/>
    </row>
    <row r="182" spans="1:13" x14ac:dyDescent="0.3">
      <c r="A182" s="183">
        <v>45671</v>
      </c>
      <c r="B182" s="81" t="s">
        <v>814</v>
      </c>
      <c r="C182" s="81" t="s">
        <v>118</v>
      </c>
      <c r="D182" s="81" t="s">
        <v>228</v>
      </c>
      <c r="E182" s="143">
        <v>15000</v>
      </c>
      <c r="F182" s="140">
        <f t="shared" si="2"/>
        <v>3.9798355001326611</v>
      </c>
      <c r="G182" s="181">
        <v>3769</v>
      </c>
      <c r="H182" s="81" t="s">
        <v>226</v>
      </c>
      <c r="I182" s="81" t="s">
        <v>251</v>
      </c>
      <c r="J182" s="239" t="s">
        <v>767</v>
      </c>
      <c r="K182" s="81" t="s">
        <v>849</v>
      </c>
      <c r="L182" s="81" t="s">
        <v>131</v>
      </c>
      <c r="M182" s="81"/>
    </row>
    <row r="183" spans="1:13" x14ac:dyDescent="0.3">
      <c r="A183" s="183">
        <v>45671</v>
      </c>
      <c r="B183" s="81" t="s">
        <v>814</v>
      </c>
      <c r="C183" s="81" t="s">
        <v>118</v>
      </c>
      <c r="D183" s="81" t="s">
        <v>228</v>
      </c>
      <c r="E183" s="143">
        <v>15000</v>
      </c>
      <c r="F183" s="140">
        <f t="shared" si="2"/>
        <v>3.9798355001326611</v>
      </c>
      <c r="G183" s="181">
        <v>3769</v>
      </c>
      <c r="H183" s="81" t="s">
        <v>226</v>
      </c>
      <c r="I183" s="81" t="s">
        <v>251</v>
      </c>
      <c r="J183" s="239" t="s">
        <v>767</v>
      </c>
      <c r="K183" s="81" t="s">
        <v>849</v>
      </c>
      <c r="L183" s="81" t="s">
        <v>131</v>
      </c>
      <c r="M183" s="81"/>
    </row>
    <row r="184" spans="1:13" x14ac:dyDescent="0.3">
      <c r="A184" s="183">
        <v>45671</v>
      </c>
      <c r="B184" s="81" t="s">
        <v>814</v>
      </c>
      <c r="C184" s="81" t="s">
        <v>118</v>
      </c>
      <c r="D184" s="81" t="s">
        <v>96</v>
      </c>
      <c r="E184" s="143">
        <v>20000</v>
      </c>
      <c r="F184" s="140">
        <f t="shared" si="2"/>
        <v>5.3064473335102145</v>
      </c>
      <c r="G184" s="181">
        <v>3769</v>
      </c>
      <c r="H184" s="81" t="s">
        <v>98</v>
      </c>
      <c r="I184" s="81" t="s">
        <v>252</v>
      </c>
      <c r="J184" s="239" t="s">
        <v>767</v>
      </c>
      <c r="K184" s="81" t="s">
        <v>849</v>
      </c>
      <c r="L184" s="81" t="s">
        <v>131</v>
      </c>
      <c r="M184" s="81"/>
    </row>
    <row r="185" spans="1:13" x14ac:dyDescent="0.3">
      <c r="A185" s="183">
        <v>45671</v>
      </c>
      <c r="B185" s="81" t="s">
        <v>814</v>
      </c>
      <c r="C185" s="81" t="s">
        <v>118</v>
      </c>
      <c r="D185" s="81" t="s">
        <v>96</v>
      </c>
      <c r="E185" s="143">
        <v>27000</v>
      </c>
      <c r="F185" s="140">
        <f t="shared" si="2"/>
        <v>7.1637039002387901</v>
      </c>
      <c r="G185" s="181">
        <v>3769</v>
      </c>
      <c r="H185" s="81" t="s">
        <v>98</v>
      </c>
      <c r="I185" s="81" t="s">
        <v>252</v>
      </c>
      <c r="J185" s="239" t="s">
        <v>767</v>
      </c>
      <c r="K185" s="81" t="s">
        <v>849</v>
      </c>
      <c r="L185" s="81" t="s">
        <v>131</v>
      </c>
      <c r="M185" s="81"/>
    </row>
    <row r="186" spans="1:13" x14ac:dyDescent="0.3">
      <c r="A186" s="183">
        <v>45671</v>
      </c>
      <c r="B186" s="81" t="s">
        <v>814</v>
      </c>
      <c r="C186" s="81" t="s">
        <v>118</v>
      </c>
      <c r="D186" s="81" t="s">
        <v>96</v>
      </c>
      <c r="E186" s="143">
        <v>20000</v>
      </c>
      <c r="F186" s="140">
        <f t="shared" si="2"/>
        <v>5.3064473335102145</v>
      </c>
      <c r="G186" s="181">
        <v>3769</v>
      </c>
      <c r="H186" s="81" t="s">
        <v>98</v>
      </c>
      <c r="I186" s="81" t="s">
        <v>252</v>
      </c>
      <c r="J186" s="239" t="s">
        <v>767</v>
      </c>
      <c r="K186" s="81" t="s">
        <v>849</v>
      </c>
      <c r="L186" s="81" t="s">
        <v>131</v>
      </c>
      <c r="M186" s="81"/>
    </row>
    <row r="187" spans="1:13" x14ac:dyDescent="0.3">
      <c r="A187" s="183">
        <v>45671</v>
      </c>
      <c r="B187" s="81" t="s">
        <v>814</v>
      </c>
      <c r="C187" s="81" t="s">
        <v>118</v>
      </c>
      <c r="D187" s="81" t="s">
        <v>96</v>
      </c>
      <c r="E187" s="143">
        <v>17000</v>
      </c>
      <c r="F187" s="140">
        <f t="shared" si="2"/>
        <v>4.5104802334836824</v>
      </c>
      <c r="G187" s="181">
        <v>3769</v>
      </c>
      <c r="H187" s="81" t="s">
        <v>98</v>
      </c>
      <c r="I187" s="81" t="s">
        <v>252</v>
      </c>
      <c r="J187" s="239" t="s">
        <v>767</v>
      </c>
      <c r="K187" s="81" t="s">
        <v>849</v>
      </c>
      <c r="L187" s="81" t="s">
        <v>131</v>
      </c>
      <c r="M187" s="81"/>
    </row>
    <row r="188" spans="1:13" x14ac:dyDescent="0.3">
      <c r="A188" s="183">
        <v>45671</v>
      </c>
      <c r="B188" s="81" t="s">
        <v>814</v>
      </c>
      <c r="C188" s="81" t="s">
        <v>118</v>
      </c>
      <c r="D188" s="81" t="s">
        <v>96</v>
      </c>
      <c r="E188" s="143">
        <v>25000</v>
      </c>
      <c r="F188" s="140">
        <f t="shared" si="2"/>
        <v>6.6330591668877688</v>
      </c>
      <c r="G188" s="181">
        <v>3769</v>
      </c>
      <c r="H188" s="81" t="s">
        <v>98</v>
      </c>
      <c r="I188" s="81" t="s">
        <v>252</v>
      </c>
      <c r="J188" s="239" t="s">
        <v>767</v>
      </c>
      <c r="K188" s="81" t="s">
        <v>849</v>
      </c>
      <c r="L188" s="81" t="s">
        <v>131</v>
      </c>
      <c r="M188" s="81"/>
    </row>
    <row r="189" spans="1:13" x14ac:dyDescent="0.3">
      <c r="A189" s="183">
        <v>45671</v>
      </c>
      <c r="B189" s="81" t="s">
        <v>117</v>
      </c>
      <c r="C189" s="81" t="s">
        <v>117</v>
      </c>
      <c r="D189" s="81" t="s">
        <v>96</v>
      </c>
      <c r="E189" s="143">
        <v>20000</v>
      </c>
      <c r="F189" s="140">
        <f t="shared" si="2"/>
        <v>5.3064473335102145</v>
      </c>
      <c r="G189" s="181">
        <v>3769</v>
      </c>
      <c r="H189" s="81" t="s">
        <v>98</v>
      </c>
      <c r="I189" s="81" t="s">
        <v>252</v>
      </c>
      <c r="J189" s="239" t="s">
        <v>767</v>
      </c>
      <c r="K189" s="81" t="s">
        <v>849</v>
      </c>
      <c r="L189" s="81" t="s">
        <v>131</v>
      </c>
      <c r="M189" s="81"/>
    </row>
    <row r="190" spans="1:13" x14ac:dyDescent="0.3">
      <c r="A190" s="183">
        <v>45671</v>
      </c>
      <c r="B190" s="81" t="s">
        <v>814</v>
      </c>
      <c r="C190" s="81" t="s">
        <v>118</v>
      </c>
      <c r="D190" s="81" t="s">
        <v>96</v>
      </c>
      <c r="E190" s="143">
        <v>18000</v>
      </c>
      <c r="F190" s="140">
        <f t="shared" si="2"/>
        <v>4.7758026001591931</v>
      </c>
      <c r="G190" s="181">
        <v>3769</v>
      </c>
      <c r="H190" s="81" t="s">
        <v>97</v>
      </c>
      <c r="I190" s="81" t="s">
        <v>224</v>
      </c>
      <c r="J190" s="239" t="s">
        <v>767</v>
      </c>
      <c r="K190" s="81" t="s">
        <v>849</v>
      </c>
      <c r="L190" s="81" t="s">
        <v>131</v>
      </c>
      <c r="M190" s="81"/>
    </row>
    <row r="191" spans="1:13" x14ac:dyDescent="0.3">
      <c r="A191" s="183">
        <v>45671</v>
      </c>
      <c r="B191" s="81" t="s">
        <v>814</v>
      </c>
      <c r="C191" s="81" t="s">
        <v>118</v>
      </c>
      <c r="D191" s="81" t="s">
        <v>96</v>
      </c>
      <c r="E191" s="143">
        <v>22000</v>
      </c>
      <c r="F191" s="140">
        <f t="shared" si="2"/>
        <v>5.8370920668612367</v>
      </c>
      <c r="G191" s="181">
        <v>3769</v>
      </c>
      <c r="H191" s="81" t="s">
        <v>97</v>
      </c>
      <c r="I191" s="81" t="s">
        <v>224</v>
      </c>
      <c r="J191" s="239" t="s">
        <v>767</v>
      </c>
      <c r="K191" s="81" t="s">
        <v>849</v>
      </c>
      <c r="L191" s="81" t="s">
        <v>131</v>
      </c>
      <c r="M191" s="81"/>
    </row>
    <row r="192" spans="1:13" x14ac:dyDescent="0.3">
      <c r="A192" s="183">
        <v>45671</v>
      </c>
      <c r="B192" s="81" t="s">
        <v>814</v>
      </c>
      <c r="C192" s="81" t="s">
        <v>118</v>
      </c>
      <c r="D192" s="81" t="s">
        <v>96</v>
      </c>
      <c r="E192" s="143">
        <v>12000</v>
      </c>
      <c r="F192" s="140">
        <f t="shared" si="2"/>
        <v>3.183868400106129</v>
      </c>
      <c r="G192" s="181">
        <v>3769</v>
      </c>
      <c r="H192" s="81" t="s">
        <v>97</v>
      </c>
      <c r="I192" s="81" t="s">
        <v>224</v>
      </c>
      <c r="J192" s="239" t="s">
        <v>767</v>
      </c>
      <c r="K192" s="81" t="s">
        <v>849</v>
      </c>
      <c r="L192" s="81" t="s">
        <v>131</v>
      </c>
      <c r="M192" s="81"/>
    </row>
    <row r="193" spans="1:13" x14ac:dyDescent="0.3">
      <c r="A193" s="183">
        <v>45671</v>
      </c>
      <c r="B193" s="81" t="s">
        <v>814</v>
      </c>
      <c r="C193" s="81" t="s">
        <v>118</v>
      </c>
      <c r="D193" s="81" t="s">
        <v>96</v>
      </c>
      <c r="E193" s="143">
        <v>6000</v>
      </c>
      <c r="F193" s="140">
        <f t="shared" si="2"/>
        <v>1.5919342000530645</v>
      </c>
      <c r="G193" s="181">
        <v>3769</v>
      </c>
      <c r="H193" s="81" t="s">
        <v>97</v>
      </c>
      <c r="I193" s="81" t="s">
        <v>224</v>
      </c>
      <c r="J193" s="239" t="s">
        <v>767</v>
      </c>
      <c r="K193" s="81" t="s">
        <v>849</v>
      </c>
      <c r="L193" s="81" t="s">
        <v>131</v>
      </c>
      <c r="M193" s="81"/>
    </row>
    <row r="194" spans="1:13" x14ac:dyDescent="0.3">
      <c r="A194" s="183">
        <v>45671</v>
      </c>
      <c r="B194" s="81" t="s">
        <v>814</v>
      </c>
      <c r="C194" s="81" t="s">
        <v>118</v>
      </c>
      <c r="D194" s="81" t="s">
        <v>96</v>
      </c>
      <c r="E194" s="143">
        <v>19000</v>
      </c>
      <c r="F194" s="140">
        <f t="shared" si="2"/>
        <v>5.0411249668347038</v>
      </c>
      <c r="G194" s="181">
        <v>3769</v>
      </c>
      <c r="H194" s="81" t="s">
        <v>97</v>
      </c>
      <c r="I194" s="81" t="s">
        <v>224</v>
      </c>
      <c r="J194" s="239" t="s">
        <v>767</v>
      </c>
      <c r="K194" s="81" t="s">
        <v>849</v>
      </c>
      <c r="L194" s="81" t="s">
        <v>131</v>
      </c>
      <c r="M194" s="81"/>
    </row>
    <row r="195" spans="1:13" x14ac:dyDescent="0.3">
      <c r="A195" s="183">
        <v>45671</v>
      </c>
      <c r="B195" s="81" t="s">
        <v>814</v>
      </c>
      <c r="C195" s="81" t="s">
        <v>118</v>
      </c>
      <c r="D195" s="81" t="s">
        <v>96</v>
      </c>
      <c r="E195" s="143">
        <v>19000</v>
      </c>
      <c r="F195" s="140">
        <f t="shared" ref="F195:F262" si="3">E195/G195</f>
        <v>5.0411249668347038</v>
      </c>
      <c r="G195" s="181">
        <v>3769</v>
      </c>
      <c r="H195" s="81" t="s">
        <v>97</v>
      </c>
      <c r="I195" s="81" t="s">
        <v>224</v>
      </c>
      <c r="J195" s="239" t="s">
        <v>767</v>
      </c>
      <c r="K195" s="81" t="s">
        <v>849</v>
      </c>
      <c r="L195" s="81" t="s">
        <v>131</v>
      </c>
      <c r="M195" s="81"/>
    </row>
    <row r="196" spans="1:13" x14ac:dyDescent="0.3">
      <c r="A196" s="183">
        <v>45671</v>
      </c>
      <c r="B196" s="237" t="s">
        <v>745</v>
      </c>
      <c r="C196" s="237" t="s">
        <v>761</v>
      </c>
      <c r="D196" s="238" t="s">
        <v>128</v>
      </c>
      <c r="E196" s="240">
        <v>2000</v>
      </c>
      <c r="F196" s="140">
        <f t="shared" si="3"/>
        <v>0.53064473335102147</v>
      </c>
      <c r="G196" s="181">
        <v>3769</v>
      </c>
      <c r="H196" s="81" t="s">
        <v>766</v>
      </c>
      <c r="I196" s="81" t="s">
        <v>768</v>
      </c>
      <c r="J196" s="239" t="s">
        <v>767</v>
      </c>
      <c r="K196" s="81" t="s">
        <v>849</v>
      </c>
      <c r="L196" s="81" t="s">
        <v>131</v>
      </c>
      <c r="M196" s="81"/>
    </row>
    <row r="197" spans="1:13" x14ac:dyDescent="0.3">
      <c r="A197" s="183">
        <v>45671</v>
      </c>
      <c r="B197" s="237" t="s">
        <v>745</v>
      </c>
      <c r="C197" s="237" t="s">
        <v>761</v>
      </c>
      <c r="D197" s="81" t="s">
        <v>128</v>
      </c>
      <c r="E197" s="143">
        <v>2000</v>
      </c>
      <c r="F197" s="140">
        <f t="shared" si="3"/>
        <v>0.53064473335102147</v>
      </c>
      <c r="G197" s="181">
        <v>3769</v>
      </c>
      <c r="H197" s="81" t="s">
        <v>766</v>
      </c>
      <c r="I197" s="81" t="s">
        <v>769</v>
      </c>
      <c r="J197" s="239" t="s">
        <v>767</v>
      </c>
      <c r="K197" s="81" t="s">
        <v>849</v>
      </c>
      <c r="L197" s="81" t="s">
        <v>131</v>
      </c>
      <c r="M197" s="81"/>
    </row>
    <row r="198" spans="1:13" x14ac:dyDescent="0.3">
      <c r="A198" s="183">
        <v>45671</v>
      </c>
      <c r="B198" s="282" t="s">
        <v>815</v>
      </c>
      <c r="C198" s="282" t="s">
        <v>761</v>
      </c>
      <c r="D198" s="81" t="s">
        <v>128</v>
      </c>
      <c r="E198" s="143">
        <f>F198*G198</f>
        <v>75380</v>
      </c>
      <c r="F198" s="140">
        <v>20</v>
      </c>
      <c r="G198" s="181">
        <v>3769</v>
      </c>
      <c r="H198" s="81" t="s">
        <v>816</v>
      </c>
      <c r="I198" s="81" t="s">
        <v>820</v>
      </c>
      <c r="J198" s="239" t="s">
        <v>767</v>
      </c>
      <c r="K198" s="81" t="s">
        <v>849</v>
      </c>
      <c r="L198" s="81" t="s">
        <v>131</v>
      </c>
      <c r="M198" s="81"/>
    </row>
    <row r="199" spans="1:13" x14ac:dyDescent="0.3">
      <c r="A199" s="183">
        <v>45671</v>
      </c>
      <c r="B199" s="282" t="s">
        <v>817</v>
      </c>
      <c r="C199" s="282" t="s">
        <v>761</v>
      </c>
      <c r="D199" s="81" t="s">
        <v>128</v>
      </c>
      <c r="E199" s="143">
        <f t="shared" ref="E199:E201" si="4">F199*G199</f>
        <v>32827.990000000005</v>
      </c>
      <c r="F199" s="140">
        <v>8.7100000000000009</v>
      </c>
      <c r="G199" s="181">
        <v>3769</v>
      </c>
      <c r="H199" s="81" t="s">
        <v>816</v>
      </c>
      <c r="I199" s="81" t="s">
        <v>821</v>
      </c>
      <c r="J199" s="239" t="s">
        <v>767</v>
      </c>
      <c r="K199" s="81" t="s">
        <v>849</v>
      </c>
      <c r="L199" s="81" t="s">
        <v>131</v>
      </c>
      <c r="M199" s="81"/>
    </row>
    <row r="200" spans="1:13" x14ac:dyDescent="0.3">
      <c r="A200" s="183">
        <v>45672</v>
      </c>
      <c r="B200" s="282" t="s">
        <v>818</v>
      </c>
      <c r="C200" s="282" t="s">
        <v>761</v>
      </c>
      <c r="D200" s="81" t="s">
        <v>128</v>
      </c>
      <c r="E200" s="143">
        <f t="shared" si="4"/>
        <v>10967.79</v>
      </c>
      <c r="F200" s="140">
        <v>2.91</v>
      </c>
      <c r="G200" s="181">
        <v>3769</v>
      </c>
      <c r="H200" s="81" t="s">
        <v>816</v>
      </c>
      <c r="I200" s="81" t="s">
        <v>822</v>
      </c>
      <c r="J200" s="239" t="s">
        <v>767</v>
      </c>
      <c r="K200" s="81" t="s">
        <v>849</v>
      </c>
      <c r="L200" s="81" t="s">
        <v>131</v>
      </c>
      <c r="M200" s="81"/>
    </row>
    <row r="201" spans="1:13" x14ac:dyDescent="0.3">
      <c r="A201" s="183">
        <v>45672</v>
      </c>
      <c r="B201" s="282" t="s">
        <v>819</v>
      </c>
      <c r="C201" s="282" t="s">
        <v>424</v>
      </c>
      <c r="D201" s="81" t="s">
        <v>128</v>
      </c>
      <c r="E201" s="143">
        <f t="shared" si="4"/>
        <v>16960500</v>
      </c>
      <c r="F201" s="140">
        <v>4500</v>
      </c>
      <c r="G201" s="181">
        <v>3769</v>
      </c>
      <c r="H201" s="81" t="s">
        <v>816</v>
      </c>
      <c r="I201" s="81" t="s">
        <v>823</v>
      </c>
      <c r="J201" s="239" t="s">
        <v>767</v>
      </c>
      <c r="K201" s="81" t="s">
        <v>849</v>
      </c>
      <c r="L201" s="81" t="s">
        <v>131</v>
      </c>
      <c r="M201" s="81"/>
    </row>
    <row r="202" spans="1:13" x14ac:dyDescent="0.3">
      <c r="A202" s="183">
        <v>45672</v>
      </c>
      <c r="B202" s="81" t="s">
        <v>814</v>
      </c>
      <c r="C202" s="81" t="s">
        <v>118</v>
      </c>
      <c r="D202" s="81" t="s">
        <v>148</v>
      </c>
      <c r="E202" s="143">
        <v>25000</v>
      </c>
      <c r="F202" s="140">
        <f t="shared" si="3"/>
        <v>6.6330591668877688</v>
      </c>
      <c r="G202" s="181">
        <v>3769</v>
      </c>
      <c r="H202" s="81" t="s">
        <v>150</v>
      </c>
      <c r="I202" s="81" t="s">
        <v>274</v>
      </c>
      <c r="J202" s="239" t="s">
        <v>767</v>
      </c>
      <c r="K202" s="81" t="s">
        <v>849</v>
      </c>
      <c r="L202" s="81" t="s">
        <v>131</v>
      </c>
      <c r="M202" s="81"/>
    </row>
    <row r="203" spans="1:13" x14ac:dyDescent="0.3">
      <c r="A203" s="183">
        <v>45672</v>
      </c>
      <c r="B203" s="81" t="s">
        <v>814</v>
      </c>
      <c r="C203" s="81" t="s">
        <v>118</v>
      </c>
      <c r="D203" s="81" t="s">
        <v>148</v>
      </c>
      <c r="E203" s="143">
        <v>8000</v>
      </c>
      <c r="F203" s="140">
        <f t="shared" si="3"/>
        <v>2.1225789334040859</v>
      </c>
      <c r="G203" s="181">
        <v>3769</v>
      </c>
      <c r="H203" s="81" t="s">
        <v>150</v>
      </c>
      <c r="I203" s="81" t="s">
        <v>274</v>
      </c>
      <c r="J203" s="239" t="s">
        <v>767</v>
      </c>
      <c r="K203" s="81" t="s">
        <v>849</v>
      </c>
      <c r="L203" s="81" t="s">
        <v>131</v>
      </c>
      <c r="M203" s="81"/>
    </row>
    <row r="204" spans="1:13" x14ac:dyDescent="0.3">
      <c r="A204" s="183">
        <v>45672</v>
      </c>
      <c r="B204" s="81" t="s">
        <v>814</v>
      </c>
      <c r="C204" s="81" t="s">
        <v>118</v>
      </c>
      <c r="D204" s="81" t="s">
        <v>148</v>
      </c>
      <c r="E204" s="143">
        <v>13000</v>
      </c>
      <c r="F204" s="140">
        <f t="shared" si="3"/>
        <v>3.4491907667816397</v>
      </c>
      <c r="G204" s="181">
        <v>3769</v>
      </c>
      <c r="H204" s="81" t="s">
        <v>150</v>
      </c>
      <c r="I204" s="81" t="s">
        <v>274</v>
      </c>
      <c r="J204" s="239" t="s">
        <v>767</v>
      </c>
      <c r="K204" s="81" t="s">
        <v>849</v>
      </c>
      <c r="L204" s="81" t="s">
        <v>131</v>
      </c>
      <c r="M204" s="81"/>
    </row>
    <row r="205" spans="1:13" x14ac:dyDescent="0.3">
      <c r="A205" s="183">
        <v>45672</v>
      </c>
      <c r="B205" s="81" t="s">
        <v>814</v>
      </c>
      <c r="C205" s="81" t="s">
        <v>118</v>
      </c>
      <c r="D205" s="81" t="s">
        <v>148</v>
      </c>
      <c r="E205" s="143">
        <v>25000</v>
      </c>
      <c r="F205" s="140">
        <f t="shared" si="3"/>
        <v>6.6330591668877688</v>
      </c>
      <c r="G205" s="181">
        <v>3769</v>
      </c>
      <c r="H205" s="81" t="s">
        <v>150</v>
      </c>
      <c r="I205" s="81" t="s">
        <v>274</v>
      </c>
      <c r="J205" s="239" t="s">
        <v>767</v>
      </c>
      <c r="K205" s="81" t="s">
        <v>849</v>
      </c>
      <c r="L205" s="81" t="s">
        <v>131</v>
      </c>
      <c r="M205" s="81"/>
    </row>
    <row r="206" spans="1:13" x14ac:dyDescent="0.3">
      <c r="A206" s="183">
        <v>45672</v>
      </c>
      <c r="B206" s="81" t="s">
        <v>814</v>
      </c>
      <c r="C206" s="81" t="s">
        <v>118</v>
      </c>
      <c r="D206" s="81" t="s">
        <v>228</v>
      </c>
      <c r="E206" s="143">
        <v>15000</v>
      </c>
      <c r="F206" s="140">
        <f t="shared" si="3"/>
        <v>3.9798355001326611</v>
      </c>
      <c r="G206" s="181">
        <v>3769</v>
      </c>
      <c r="H206" s="81" t="s">
        <v>226</v>
      </c>
      <c r="I206" s="81" t="s">
        <v>271</v>
      </c>
      <c r="J206" s="239" t="s">
        <v>767</v>
      </c>
      <c r="K206" s="81" t="s">
        <v>849</v>
      </c>
      <c r="L206" s="81" t="s">
        <v>131</v>
      </c>
      <c r="M206" s="81"/>
    </row>
    <row r="207" spans="1:13" x14ac:dyDescent="0.3">
      <c r="A207" s="183">
        <v>45672</v>
      </c>
      <c r="B207" s="81" t="s">
        <v>814</v>
      </c>
      <c r="C207" s="81" t="s">
        <v>118</v>
      </c>
      <c r="D207" s="81" t="s">
        <v>228</v>
      </c>
      <c r="E207" s="143">
        <v>15000</v>
      </c>
      <c r="F207" s="140">
        <f t="shared" si="3"/>
        <v>3.9798355001326611</v>
      </c>
      <c r="G207" s="181">
        <v>3769</v>
      </c>
      <c r="H207" s="81" t="s">
        <v>226</v>
      </c>
      <c r="I207" s="81" t="s">
        <v>271</v>
      </c>
      <c r="J207" s="239" t="s">
        <v>767</v>
      </c>
      <c r="K207" s="81" t="s">
        <v>849</v>
      </c>
      <c r="L207" s="81" t="s">
        <v>131</v>
      </c>
      <c r="M207" s="81"/>
    </row>
    <row r="208" spans="1:13" x14ac:dyDescent="0.3">
      <c r="A208" s="183">
        <v>45672</v>
      </c>
      <c r="B208" s="81" t="s">
        <v>814</v>
      </c>
      <c r="C208" s="81" t="s">
        <v>118</v>
      </c>
      <c r="D208" s="81" t="s">
        <v>96</v>
      </c>
      <c r="E208" s="143">
        <v>18000</v>
      </c>
      <c r="F208" s="140">
        <f t="shared" si="3"/>
        <v>4.7758026001591931</v>
      </c>
      <c r="G208" s="181">
        <v>3769</v>
      </c>
      <c r="H208" s="81" t="s">
        <v>97</v>
      </c>
      <c r="I208" s="81" t="s">
        <v>264</v>
      </c>
      <c r="J208" s="239" t="s">
        <v>767</v>
      </c>
      <c r="K208" s="81" t="s">
        <v>849</v>
      </c>
      <c r="L208" s="81" t="s">
        <v>131</v>
      </c>
      <c r="M208" s="81"/>
    </row>
    <row r="209" spans="1:13" x14ac:dyDescent="0.3">
      <c r="A209" s="183">
        <v>45672</v>
      </c>
      <c r="B209" s="81" t="s">
        <v>814</v>
      </c>
      <c r="C209" s="81" t="s">
        <v>118</v>
      </c>
      <c r="D209" s="81" t="s">
        <v>96</v>
      </c>
      <c r="E209" s="143">
        <v>21000</v>
      </c>
      <c r="F209" s="140">
        <f t="shared" si="3"/>
        <v>5.571769700185726</v>
      </c>
      <c r="G209" s="181">
        <v>3769</v>
      </c>
      <c r="H209" s="81" t="s">
        <v>97</v>
      </c>
      <c r="I209" s="81" t="s">
        <v>264</v>
      </c>
      <c r="J209" s="239" t="s">
        <v>767</v>
      </c>
      <c r="K209" s="81" t="s">
        <v>849</v>
      </c>
      <c r="L209" s="81" t="s">
        <v>131</v>
      </c>
      <c r="M209" s="81"/>
    </row>
    <row r="210" spans="1:13" x14ac:dyDescent="0.3">
      <c r="A210" s="183">
        <v>45672</v>
      </c>
      <c r="B210" s="81" t="s">
        <v>814</v>
      </c>
      <c r="C210" s="81" t="s">
        <v>118</v>
      </c>
      <c r="D210" s="81" t="s">
        <v>96</v>
      </c>
      <c r="E210" s="143">
        <v>5000</v>
      </c>
      <c r="F210" s="140">
        <f t="shared" si="3"/>
        <v>1.3266118333775536</v>
      </c>
      <c r="G210" s="181">
        <v>3769</v>
      </c>
      <c r="H210" s="81" t="s">
        <v>97</v>
      </c>
      <c r="I210" s="81" t="s">
        <v>264</v>
      </c>
      <c r="J210" s="239" t="s">
        <v>767</v>
      </c>
      <c r="K210" s="81" t="s">
        <v>849</v>
      </c>
      <c r="L210" s="81" t="s">
        <v>131</v>
      </c>
      <c r="M210" s="81"/>
    </row>
    <row r="211" spans="1:13" x14ac:dyDescent="0.3">
      <c r="A211" s="183">
        <v>45672</v>
      </c>
      <c r="B211" s="81" t="s">
        <v>814</v>
      </c>
      <c r="C211" s="81" t="s">
        <v>118</v>
      </c>
      <c r="D211" s="81" t="s">
        <v>96</v>
      </c>
      <c r="E211" s="143">
        <v>6000</v>
      </c>
      <c r="F211" s="140">
        <f t="shared" si="3"/>
        <v>1.5919342000530645</v>
      </c>
      <c r="G211" s="181">
        <v>3769</v>
      </c>
      <c r="H211" s="81" t="s">
        <v>97</v>
      </c>
      <c r="I211" s="81" t="s">
        <v>264</v>
      </c>
      <c r="J211" s="239" t="s">
        <v>767</v>
      </c>
      <c r="K211" s="81" t="s">
        <v>849</v>
      </c>
      <c r="L211" s="81" t="s">
        <v>131</v>
      </c>
      <c r="M211" s="81"/>
    </row>
    <row r="212" spans="1:13" x14ac:dyDescent="0.3">
      <c r="A212" s="183">
        <v>45672</v>
      </c>
      <c r="B212" s="81" t="s">
        <v>814</v>
      </c>
      <c r="C212" s="81" t="s">
        <v>118</v>
      </c>
      <c r="D212" s="81" t="s">
        <v>96</v>
      </c>
      <c r="E212" s="143">
        <v>20000</v>
      </c>
      <c r="F212" s="140">
        <f t="shared" si="3"/>
        <v>5.3064473335102145</v>
      </c>
      <c r="G212" s="181">
        <v>3769</v>
      </c>
      <c r="H212" s="81" t="s">
        <v>97</v>
      </c>
      <c r="I212" s="81" t="s">
        <v>264</v>
      </c>
      <c r="J212" s="239" t="s">
        <v>767</v>
      </c>
      <c r="K212" s="81" t="s">
        <v>849</v>
      </c>
      <c r="L212" s="81" t="s">
        <v>131</v>
      </c>
      <c r="M212" s="81"/>
    </row>
    <row r="213" spans="1:13" x14ac:dyDescent="0.3">
      <c r="A213" s="183">
        <v>45672</v>
      </c>
      <c r="B213" s="81" t="s">
        <v>117</v>
      </c>
      <c r="C213" s="81" t="s">
        <v>117</v>
      </c>
      <c r="D213" s="81" t="s">
        <v>96</v>
      </c>
      <c r="E213" s="143">
        <v>18000</v>
      </c>
      <c r="F213" s="140">
        <f t="shared" si="3"/>
        <v>4.7758026001591931</v>
      </c>
      <c r="G213" s="181">
        <v>3769</v>
      </c>
      <c r="H213" s="81" t="s">
        <v>97</v>
      </c>
      <c r="I213" s="81" t="s">
        <v>264</v>
      </c>
      <c r="J213" s="239" t="s">
        <v>767</v>
      </c>
      <c r="K213" s="81" t="s">
        <v>849</v>
      </c>
      <c r="L213" s="81" t="s">
        <v>131</v>
      </c>
      <c r="M213" s="81"/>
    </row>
    <row r="214" spans="1:13" x14ac:dyDescent="0.3">
      <c r="A214" s="183">
        <v>45672</v>
      </c>
      <c r="B214" s="81" t="s">
        <v>814</v>
      </c>
      <c r="C214" s="81" t="s">
        <v>118</v>
      </c>
      <c r="D214" s="81" t="s">
        <v>96</v>
      </c>
      <c r="E214" s="143">
        <v>20000</v>
      </c>
      <c r="F214" s="140">
        <f t="shared" si="3"/>
        <v>5.3064473335102145</v>
      </c>
      <c r="G214" s="181">
        <v>3769</v>
      </c>
      <c r="H214" s="81" t="s">
        <v>98</v>
      </c>
      <c r="I214" s="81" t="s">
        <v>272</v>
      </c>
      <c r="J214" s="239" t="s">
        <v>767</v>
      </c>
      <c r="K214" s="81" t="s">
        <v>849</v>
      </c>
      <c r="L214" s="81" t="s">
        <v>131</v>
      </c>
      <c r="M214" s="81"/>
    </row>
    <row r="215" spans="1:13" x14ac:dyDescent="0.3">
      <c r="A215" s="183">
        <v>45672</v>
      </c>
      <c r="B215" s="81" t="s">
        <v>814</v>
      </c>
      <c r="C215" s="81" t="s">
        <v>118</v>
      </c>
      <c r="D215" s="81" t="s">
        <v>96</v>
      </c>
      <c r="E215" s="143">
        <v>12000</v>
      </c>
      <c r="F215" s="140">
        <f t="shared" si="3"/>
        <v>3.183868400106129</v>
      </c>
      <c r="G215" s="181">
        <v>3769</v>
      </c>
      <c r="H215" s="81" t="s">
        <v>98</v>
      </c>
      <c r="I215" s="81" t="s">
        <v>272</v>
      </c>
      <c r="J215" s="239" t="s">
        <v>767</v>
      </c>
      <c r="K215" s="81" t="s">
        <v>849</v>
      </c>
      <c r="L215" s="81" t="s">
        <v>131</v>
      </c>
      <c r="M215" s="81"/>
    </row>
    <row r="216" spans="1:13" x14ac:dyDescent="0.3">
      <c r="A216" s="183">
        <v>45672</v>
      </c>
      <c r="B216" s="81" t="s">
        <v>814</v>
      </c>
      <c r="C216" s="81" t="s">
        <v>118</v>
      </c>
      <c r="D216" s="81" t="s">
        <v>96</v>
      </c>
      <c r="E216" s="143">
        <v>6000</v>
      </c>
      <c r="F216" s="140">
        <f t="shared" si="3"/>
        <v>1.5919342000530645</v>
      </c>
      <c r="G216" s="181">
        <v>3769</v>
      </c>
      <c r="H216" s="81" t="s">
        <v>98</v>
      </c>
      <c r="I216" s="81" t="s">
        <v>272</v>
      </c>
      <c r="J216" s="239" t="s">
        <v>767</v>
      </c>
      <c r="K216" s="81" t="s">
        <v>849</v>
      </c>
      <c r="L216" s="81" t="s">
        <v>131</v>
      </c>
      <c r="M216" s="81"/>
    </row>
    <row r="217" spans="1:13" x14ac:dyDescent="0.3">
      <c r="A217" s="183">
        <v>45672</v>
      </c>
      <c r="B217" s="81" t="s">
        <v>814</v>
      </c>
      <c r="C217" s="81" t="s">
        <v>118</v>
      </c>
      <c r="D217" s="81" t="s">
        <v>96</v>
      </c>
      <c r="E217" s="143">
        <v>9000</v>
      </c>
      <c r="F217" s="140">
        <f t="shared" si="3"/>
        <v>2.3879013000795966</v>
      </c>
      <c r="G217" s="181">
        <v>3769</v>
      </c>
      <c r="H217" s="81" t="s">
        <v>98</v>
      </c>
      <c r="I217" s="81" t="s">
        <v>272</v>
      </c>
      <c r="J217" s="239" t="s">
        <v>767</v>
      </c>
      <c r="K217" s="81" t="s">
        <v>849</v>
      </c>
      <c r="L217" s="81" t="s">
        <v>131</v>
      </c>
      <c r="M217" s="81"/>
    </row>
    <row r="218" spans="1:13" x14ac:dyDescent="0.3">
      <c r="A218" s="183">
        <v>45672</v>
      </c>
      <c r="B218" s="81" t="s">
        <v>814</v>
      </c>
      <c r="C218" s="81" t="s">
        <v>118</v>
      </c>
      <c r="D218" s="81" t="s">
        <v>96</v>
      </c>
      <c r="E218" s="143">
        <v>20000</v>
      </c>
      <c r="F218" s="140">
        <f t="shared" si="3"/>
        <v>5.3064473335102145</v>
      </c>
      <c r="G218" s="181">
        <v>3769</v>
      </c>
      <c r="H218" s="81" t="s">
        <v>98</v>
      </c>
      <c r="I218" s="81" t="s">
        <v>272</v>
      </c>
      <c r="J218" s="239" t="s">
        <v>767</v>
      </c>
      <c r="K218" s="81" t="s">
        <v>849</v>
      </c>
      <c r="L218" s="81" t="s">
        <v>131</v>
      </c>
      <c r="M218" s="81"/>
    </row>
    <row r="219" spans="1:13" x14ac:dyDescent="0.3">
      <c r="A219" s="183">
        <v>45672</v>
      </c>
      <c r="B219" s="81" t="s">
        <v>117</v>
      </c>
      <c r="C219" s="81" t="s">
        <v>117</v>
      </c>
      <c r="D219" s="81" t="s">
        <v>96</v>
      </c>
      <c r="E219" s="143">
        <v>19000</v>
      </c>
      <c r="F219" s="140">
        <f t="shared" si="3"/>
        <v>5.0411249668347038</v>
      </c>
      <c r="G219" s="181">
        <v>3769</v>
      </c>
      <c r="H219" s="81" t="s">
        <v>98</v>
      </c>
      <c r="I219" s="81" t="s">
        <v>272</v>
      </c>
      <c r="J219" s="239" t="s">
        <v>767</v>
      </c>
      <c r="K219" s="81" t="s">
        <v>849</v>
      </c>
      <c r="L219" s="81" t="s">
        <v>131</v>
      </c>
      <c r="M219" s="81"/>
    </row>
    <row r="220" spans="1:13" x14ac:dyDescent="0.3">
      <c r="A220" s="183">
        <v>45672</v>
      </c>
      <c r="B220" s="81" t="s">
        <v>814</v>
      </c>
      <c r="C220" s="81" t="s">
        <v>118</v>
      </c>
      <c r="D220" s="81" t="s">
        <v>96</v>
      </c>
      <c r="E220" s="143">
        <v>23000</v>
      </c>
      <c r="F220" s="140">
        <f t="shared" si="3"/>
        <v>6.1024144335367474</v>
      </c>
      <c r="G220" s="181">
        <v>3769</v>
      </c>
      <c r="H220" s="81" t="s">
        <v>154</v>
      </c>
      <c r="I220" s="81" t="s">
        <v>273</v>
      </c>
      <c r="J220" s="239" t="s">
        <v>767</v>
      </c>
      <c r="K220" s="81" t="s">
        <v>849</v>
      </c>
      <c r="L220" s="81" t="s">
        <v>131</v>
      </c>
      <c r="M220" s="81"/>
    </row>
    <row r="221" spans="1:13" x14ac:dyDescent="0.3">
      <c r="A221" s="183">
        <v>45672</v>
      </c>
      <c r="B221" s="81" t="s">
        <v>814</v>
      </c>
      <c r="C221" s="81" t="s">
        <v>118</v>
      </c>
      <c r="D221" s="81" t="s">
        <v>96</v>
      </c>
      <c r="E221" s="143">
        <v>8000</v>
      </c>
      <c r="F221" s="140">
        <f t="shared" si="3"/>
        <v>2.1225789334040859</v>
      </c>
      <c r="G221" s="181">
        <v>3769</v>
      </c>
      <c r="H221" s="81" t="s">
        <v>154</v>
      </c>
      <c r="I221" s="81" t="s">
        <v>273</v>
      </c>
      <c r="J221" s="239" t="s">
        <v>767</v>
      </c>
      <c r="K221" s="81" t="s">
        <v>849</v>
      </c>
      <c r="L221" s="81" t="s">
        <v>131</v>
      </c>
      <c r="M221" s="81"/>
    </row>
    <row r="222" spans="1:13" x14ac:dyDescent="0.3">
      <c r="A222" s="183">
        <v>45672</v>
      </c>
      <c r="B222" s="81" t="s">
        <v>814</v>
      </c>
      <c r="C222" s="81" t="s">
        <v>118</v>
      </c>
      <c r="D222" s="81" t="s">
        <v>96</v>
      </c>
      <c r="E222" s="143">
        <v>15000</v>
      </c>
      <c r="F222" s="140">
        <f t="shared" si="3"/>
        <v>3.9798355001326611</v>
      </c>
      <c r="G222" s="181">
        <v>3769</v>
      </c>
      <c r="H222" s="81" t="s">
        <v>154</v>
      </c>
      <c r="I222" s="81" t="s">
        <v>273</v>
      </c>
      <c r="J222" s="239" t="s">
        <v>767</v>
      </c>
      <c r="K222" s="81" t="s">
        <v>849</v>
      </c>
      <c r="L222" s="81" t="s">
        <v>131</v>
      </c>
      <c r="M222" s="81"/>
    </row>
    <row r="223" spans="1:13" x14ac:dyDescent="0.3">
      <c r="A223" s="183">
        <v>45672</v>
      </c>
      <c r="B223" s="81" t="s">
        <v>814</v>
      </c>
      <c r="C223" s="81" t="s">
        <v>118</v>
      </c>
      <c r="D223" s="81" t="s">
        <v>96</v>
      </c>
      <c r="E223" s="143">
        <v>15000</v>
      </c>
      <c r="F223" s="140">
        <f t="shared" si="3"/>
        <v>3.9798355001326611</v>
      </c>
      <c r="G223" s="181">
        <v>3769</v>
      </c>
      <c r="H223" s="81" t="s">
        <v>154</v>
      </c>
      <c r="I223" s="81" t="s">
        <v>273</v>
      </c>
      <c r="J223" s="239" t="s">
        <v>767</v>
      </c>
      <c r="K223" s="81" t="s">
        <v>849</v>
      </c>
      <c r="L223" s="81" t="s">
        <v>131</v>
      </c>
      <c r="M223" s="81"/>
    </row>
    <row r="224" spans="1:13" x14ac:dyDescent="0.3">
      <c r="A224" s="183">
        <v>45672</v>
      </c>
      <c r="B224" s="81" t="s">
        <v>814</v>
      </c>
      <c r="C224" s="81" t="s">
        <v>118</v>
      </c>
      <c r="D224" s="81" t="s">
        <v>96</v>
      </c>
      <c r="E224" s="143">
        <v>25000</v>
      </c>
      <c r="F224" s="140">
        <f t="shared" si="3"/>
        <v>6.6330591668877688</v>
      </c>
      <c r="G224" s="181">
        <v>3769</v>
      </c>
      <c r="H224" s="81" t="s">
        <v>154</v>
      </c>
      <c r="I224" s="81" t="s">
        <v>273</v>
      </c>
      <c r="J224" s="239" t="s">
        <v>767</v>
      </c>
      <c r="K224" s="81" t="s">
        <v>849</v>
      </c>
      <c r="L224" s="81" t="s">
        <v>131</v>
      </c>
      <c r="M224" s="81"/>
    </row>
    <row r="225" spans="1:13" x14ac:dyDescent="0.3">
      <c r="A225" s="183">
        <v>45672</v>
      </c>
      <c r="B225" s="81" t="s">
        <v>117</v>
      </c>
      <c r="C225" s="81" t="s">
        <v>117</v>
      </c>
      <c r="D225" s="81" t="s">
        <v>96</v>
      </c>
      <c r="E225" s="143">
        <v>20000</v>
      </c>
      <c r="F225" s="140">
        <f t="shared" si="3"/>
        <v>5.3064473335102145</v>
      </c>
      <c r="G225" s="181">
        <v>3769</v>
      </c>
      <c r="H225" s="81" t="s">
        <v>154</v>
      </c>
      <c r="I225" s="81" t="s">
        <v>273</v>
      </c>
      <c r="J225" s="239" t="s">
        <v>767</v>
      </c>
      <c r="K225" s="81" t="s">
        <v>849</v>
      </c>
      <c r="L225" s="81" t="s">
        <v>131</v>
      </c>
      <c r="M225" s="81"/>
    </row>
    <row r="226" spans="1:13" x14ac:dyDescent="0.3">
      <c r="A226" s="183">
        <v>45672</v>
      </c>
      <c r="B226" s="188" t="s">
        <v>401</v>
      </c>
      <c r="C226" s="81" t="s">
        <v>415</v>
      </c>
      <c r="D226" s="81" t="s">
        <v>147</v>
      </c>
      <c r="E226" s="143">
        <v>50000</v>
      </c>
      <c r="F226" s="140">
        <f t="shared" si="3"/>
        <v>13.266118333775538</v>
      </c>
      <c r="G226" s="181">
        <v>3769</v>
      </c>
      <c r="H226" s="81" t="s">
        <v>149</v>
      </c>
      <c r="I226" s="81" t="s">
        <v>521</v>
      </c>
      <c r="J226" s="239" t="s">
        <v>767</v>
      </c>
      <c r="K226" s="81" t="s">
        <v>849</v>
      </c>
      <c r="L226" s="81" t="s">
        <v>131</v>
      </c>
      <c r="M226" s="81"/>
    </row>
    <row r="227" spans="1:13" x14ac:dyDescent="0.3">
      <c r="A227" s="183">
        <v>45672</v>
      </c>
      <c r="B227" s="188" t="s">
        <v>402</v>
      </c>
      <c r="C227" s="81" t="s">
        <v>415</v>
      </c>
      <c r="D227" s="81" t="s">
        <v>147</v>
      </c>
      <c r="E227" s="143">
        <v>30000</v>
      </c>
      <c r="F227" s="140">
        <f t="shared" si="3"/>
        <v>7.9596710002653221</v>
      </c>
      <c r="G227" s="181">
        <v>3769</v>
      </c>
      <c r="H227" s="81" t="s">
        <v>156</v>
      </c>
      <c r="I227" s="81" t="s">
        <v>521</v>
      </c>
      <c r="J227" s="239" t="s">
        <v>767</v>
      </c>
      <c r="K227" s="81" t="s">
        <v>849</v>
      </c>
      <c r="L227" s="81" t="s">
        <v>131</v>
      </c>
      <c r="M227" s="81"/>
    </row>
    <row r="228" spans="1:13" x14ac:dyDescent="0.3">
      <c r="A228" s="183">
        <v>45672</v>
      </c>
      <c r="B228" s="188" t="s">
        <v>403</v>
      </c>
      <c r="C228" s="81" t="s">
        <v>415</v>
      </c>
      <c r="D228" s="81" t="s">
        <v>148</v>
      </c>
      <c r="E228" s="143">
        <v>20000</v>
      </c>
      <c r="F228" s="140">
        <f t="shared" si="3"/>
        <v>5.3064473335102145</v>
      </c>
      <c r="G228" s="181">
        <v>3769</v>
      </c>
      <c r="H228" s="81" t="s">
        <v>150</v>
      </c>
      <c r="I228" s="81" t="s">
        <v>521</v>
      </c>
      <c r="J228" s="239" t="s">
        <v>767</v>
      </c>
      <c r="K228" s="81" t="s">
        <v>849</v>
      </c>
      <c r="L228" s="81" t="s">
        <v>131</v>
      </c>
      <c r="M228" s="81"/>
    </row>
    <row r="229" spans="1:13" x14ac:dyDescent="0.3">
      <c r="A229" s="183">
        <v>45672</v>
      </c>
      <c r="B229" s="188" t="s">
        <v>404</v>
      </c>
      <c r="C229" s="81" t="s">
        <v>415</v>
      </c>
      <c r="D229" s="81" t="s">
        <v>96</v>
      </c>
      <c r="E229" s="143">
        <v>25000</v>
      </c>
      <c r="F229" s="140">
        <f t="shared" si="3"/>
        <v>6.6330591668877688</v>
      </c>
      <c r="G229" s="181">
        <v>3769</v>
      </c>
      <c r="H229" s="81" t="s">
        <v>154</v>
      </c>
      <c r="I229" s="81" t="s">
        <v>521</v>
      </c>
      <c r="J229" s="239" t="s">
        <v>767</v>
      </c>
      <c r="K229" s="81" t="s">
        <v>849</v>
      </c>
      <c r="L229" s="81" t="s">
        <v>131</v>
      </c>
      <c r="M229" s="81"/>
    </row>
    <row r="230" spans="1:13" x14ac:dyDescent="0.3">
      <c r="A230" s="183">
        <v>45672</v>
      </c>
      <c r="B230" s="188" t="s">
        <v>406</v>
      </c>
      <c r="C230" s="81" t="s">
        <v>415</v>
      </c>
      <c r="D230" s="81" t="s">
        <v>96</v>
      </c>
      <c r="E230" s="143">
        <v>25000</v>
      </c>
      <c r="F230" s="140">
        <f t="shared" si="3"/>
        <v>6.6330591668877688</v>
      </c>
      <c r="G230" s="181">
        <v>3769</v>
      </c>
      <c r="H230" s="81" t="s">
        <v>98</v>
      </c>
      <c r="I230" s="81" t="s">
        <v>521</v>
      </c>
      <c r="J230" s="239" t="s">
        <v>767</v>
      </c>
      <c r="K230" s="81" t="s">
        <v>849</v>
      </c>
      <c r="L230" s="81" t="s">
        <v>131</v>
      </c>
      <c r="M230" s="81"/>
    </row>
    <row r="231" spans="1:13" x14ac:dyDescent="0.3">
      <c r="A231" s="183">
        <v>45672</v>
      </c>
      <c r="B231" s="188" t="s">
        <v>407</v>
      </c>
      <c r="C231" s="81" t="s">
        <v>415</v>
      </c>
      <c r="D231" s="81" t="s">
        <v>96</v>
      </c>
      <c r="E231" s="143">
        <v>25000</v>
      </c>
      <c r="F231" s="140">
        <f t="shared" si="3"/>
        <v>6.6330591668877688</v>
      </c>
      <c r="G231" s="181">
        <v>3769</v>
      </c>
      <c r="H231" s="81" t="s">
        <v>97</v>
      </c>
      <c r="I231" s="81" t="s">
        <v>521</v>
      </c>
      <c r="J231" s="239" t="s">
        <v>767</v>
      </c>
      <c r="K231" s="81" t="s">
        <v>849</v>
      </c>
      <c r="L231" s="81" t="s">
        <v>131</v>
      </c>
      <c r="M231" s="81"/>
    </row>
    <row r="232" spans="1:13" x14ac:dyDescent="0.3">
      <c r="A232" s="183">
        <v>45672</v>
      </c>
      <c r="B232" s="188" t="s">
        <v>522</v>
      </c>
      <c r="C232" s="81" t="s">
        <v>415</v>
      </c>
      <c r="D232" s="81" t="s">
        <v>228</v>
      </c>
      <c r="E232" s="143">
        <v>20000</v>
      </c>
      <c r="F232" s="140">
        <f t="shared" si="3"/>
        <v>5.3064473335102145</v>
      </c>
      <c r="G232" s="181">
        <v>3769</v>
      </c>
      <c r="H232" s="81" t="s">
        <v>226</v>
      </c>
      <c r="I232" s="81" t="s">
        <v>521</v>
      </c>
      <c r="J232" s="239" t="s">
        <v>767</v>
      </c>
      <c r="K232" s="81" t="s">
        <v>849</v>
      </c>
      <c r="L232" s="81" t="s">
        <v>131</v>
      </c>
      <c r="M232" s="81"/>
    </row>
    <row r="233" spans="1:13" x14ac:dyDescent="0.3">
      <c r="A233" s="183">
        <v>45673</v>
      </c>
      <c r="B233" s="81" t="s">
        <v>814</v>
      </c>
      <c r="C233" s="81" t="s">
        <v>118</v>
      </c>
      <c r="D233" s="81" t="s">
        <v>96</v>
      </c>
      <c r="E233" s="143">
        <v>25000</v>
      </c>
      <c r="F233" s="140">
        <f t="shared" si="3"/>
        <v>6.6330591668877688</v>
      </c>
      <c r="G233" s="181">
        <v>3769</v>
      </c>
      <c r="H233" s="81" t="s">
        <v>154</v>
      </c>
      <c r="I233" s="81" t="s">
        <v>286</v>
      </c>
      <c r="J233" s="239" t="s">
        <v>767</v>
      </c>
      <c r="K233" s="81" t="s">
        <v>849</v>
      </c>
      <c r="L233" s="81" t="s">
        <v>131</v>
      </c>
      <c r="M233" s="81"/>
    </row>
    <row r="234" spans="1:13" x14ac:dyDescent="0.3">
      <c r="A234" s="183">
        <v>45673</v>
      </c>
      <c r="B234" s="81" t="s">
        <v>814</v>
      </c>
      <c r="C234" s="81" t="s">
        <v>118</v>
      </c>
      <c r="D234" s="81" t="s">
        <v>96</v>
      </c>
      <c r="E234" s="143">
        <v>10000</v>
      </c>
      <c r="F234" s="140">
        <f t="shared" si="3"/>
        <v>2.6532236667551072</v>
      </c>
      <c r="G234" s="181">
        <v>3769</v>
      </c>
      <c r="H234" s="81" t="s">
        <v>154</v>
      </c>
      <c r="I234" s="81" t="s">
        <v>286</v>
      </c>
      <c r="J234" s="239" t="s">
        <v>767</v>
      </c>
      <c r="K234" s="81" t="s">
        <v>849</v>
      </c>
      <c r="L234" s="81" t="s">
        <v>131</v>
      </c>
      <c r="M234" s="81"/>
    </row>
    <row r="235" spans="1:13" x14ac:dyDescent="0.3">
      <c r="A235" s="183">
        <v>45673</v>
      </c>
      <c r="B235" s="81" t="s">
        <v>814</v>
      </c>
      <c r="C235" s="81" t="s">
        <v>118</v>
      </c>
      <c r="D235" s="81" t="s">
        <v>96</v>
      </c>
      <c r="E235" s="143">
        <v>8000</v>
      </c>
      <c r="F235" s="140">
        <f t="shared" si="3"/>
        <v>2.1225789334040859</v>
      </c>
      <c r="G235" s="181">
        <v>3769</v>
      </c>
      <c r="H235" s="81" t="s">
        <v>154</v>
      </c>
      <c r="I235" s="81" t="s">
        <v>286</v>
      </c>
      <c r="J235" s="239" t="s">
        <v>767</v>
      </c>
      <c r="K235" s="81" t="s">
        <v>849</v>
      </c>
      <c r="L235" s="81" t="s">
        <v>131</v>
      </c>
      <c r="M235" s="81"/>
    </row>
    <row r="236" spans="1:13" x14ac:dyDescent="0.3">
      <c r="A236" s="183">
        <v>45673</v>
      </c>
      <c r="B236" s="81" t="s">
        <v>814</v>
      </c>
      <c r="C236" s="81" t="s">
        <v>118</v>
      </c>
      <c r="D236" s="81" t="s">
        <v>96</v>
      </c>
      <c r="E236" s="143">
        <v>12000</v>
      </c>
      <c r="F236" s="140">
        <f t="shared" si="3"/>
        <v>3.183868400106129</v>
      </c>
      <c r="G236" s="181">
        <v>3769</v>
      </c>
      <c r="H236" s="81" t="s">
        <v>154</v>
      </c>
      <c r="I236" s="81" t="s">
        <v>286</v>
      </c>
      <c r="J236" s="239" t="s">
        <v>767</v>
      </c>
      <c r="K236" s="81" t="s">
        <v>849</v>
      </c>
      <c r="L236" s="81" t="s">
        <v>131</v>
      </c>
      <c r="M236" s="81"/>
    </row>
    <row r="237" spans="1:13" x14ac:dyDescent="0.3">
      <c r="A237" s="183">
        <v>45673</v>
      </c>
      <c r="B237" s="81" t="s">
        <v>814</v>
      </c>
      <c r="C237" s="81" t="s">
        <v>118</v>
      </c>
      <c r="D237" s="81" t="s">
        <v>96</v>
      </c>
      <c r="E237" s="143">
        <v>25000</v>
      </c>
      <c r="F237" s="140">
        <f t="shared" si="3"/>
        <v>6.6330591668877688</v>
      </c>
      <c r="G237" s="181">
        <v>3769</v>
      </c>
      <c r="H237" s="81" t="s">
        <v>154</v>
      </c>
      <c r="I237" s="81" t="s">
        <v>286</v>
      </c>
      <c r="J237" s="239" t="s">
        <v>767</v>
      </c>
      <c r="K237" s="81" t="s">
        <v>849</v>
      </c>
      <c r="L237" s="81" t="s">
        <v>131</v>
      </c>
      <c r="M237" s="81"/>
    </row>
    <row r="238" spans="1:13" x14ac:dyDescent="0.3">
      <c r="A238" s="183">
        <v>45673</v>
      </c>
      <c r="B238" s="81" t="s">
        <v>117</v>
      </c>
      <c r="C238" s="81" t="s">
        <v>117</v>
      </c>
      <c r="D238" s="81" t="s">
        <v>96</v>
      </c>
      <c r="E238" s="143">
        <v>20000</v>
      </c>
      <c r="F238" s="140">
        <f t="shared" si="3"/>
        <v>5.3064473335102145</v>
      </c>
      <c r="G238" s="181">
        <v>3769</v>
      </c>
      <c r="H238" s="81" t="s">
        <v>154</v>
      </c>
      <c r="I238" s="81" t="s">
        <v>286</v>
      </c>
      <c r="J238" s="239" t="s">
        <v>767</v>
      </c>
      <c r="K238" s="81" t="s">
        <v>849</v>
      </c>
      <c r="L238" s="81" t="s">
        <v>131</v>
      </c>
      <c r="M238" s="81"/>
    </row>
    <row r="239" spans="1:13" x14ac:dyDescent="0.3">
      <c r="A239" s="183">
        <v>45673</v>
      </c>
      <c r="B239" s="81" t="s">
        <v>814</v>
      </c>
      <c r="C239" s="81" t="s">
        <v>118</v>
      </c>
      <c r="D239" s="81" t="s">
        <v>148</v>
      </c>
      <c r="E239" s="143">
        <v>25000</v>
      </c>
      <c r="F239" s="140">
        <f t="shared" si="3"/>
        <v>6.6330591668877688</v>
      </c>
      <c r="G239" s="181">
        <v>3769</v>
      </c>
      <c r="H239" s="81" t="s">
        <v>150</v>
      </c>
      <c r="I239" s="81" t="s">
        <v>287</v>
      </c>
      <c r="J239" s="239" t="s">
        <v>767</v>
      </c>
      <c r="K239" s="81" t="s">
        <v>849</v>
      </c>
      <c r="L239" s="81" t="s">
        <v>131</v>
      </c>
      <c r="M239" s="81"/>
    </row>
    <row r="240" spans="1:13" x14ac:dyDescent="0.3">
      <c r="A240" s="183">
        <v>45673</v>
      </c>
      <c r="B240" s="81" t="s">
        <v>814</v>
      </c>
      <c r="C240" s="81" t="s">
        <v>118</v>
      </c>
      <c r="D240" s="81" t="s">
        <v>148</v>
      </c>
      <c r="E240" s="143">
        <v>25000</v>
      </c>
      <c r="F240" s="140">
        <f t="shared" si="3"/>
        <v>6.6330591668877688</v>
      </c>
      <c r="G240" s="181">
        <v>3769</v>
      </c>
      <c r="H240" s="81" t="s">
        <v>150</v>
      </c>
      <c r="I240" s="81" t="s">
        <v>287</v>
      </c>
      <c r="J240" s="239" t="s">
        <v>767</v>
      </c>
      <c r="K240" s="81" t="s">
        <v>849</v>
      </c>
      <c r="L240" s="81" t="s">
        <v>131</v>
      </c>
      <c r="M240" s="81"/>
    </row>
    <row r="241" spans="1:13" x14ac:dyDescent="0.3">
      <c r="A241" s="183">
        <v>45673</v>
      </c>
      <c r="B241" s="81" t="s">
        <v>814</v>
      </c>
      <c r="C241" s="81" t="s">
        <v>118</v>
      </c>
      <c r="D241" s="81" t="s">
        <v>228</v>
      </c>
      <c r="E241" s="143">
        <v>15000</v>
      </c>
      <c r="F241" s="140">
        <f t="shared" si="3"/>
        <v>3.9798355001326611</v>
      </c>
      <c r="G241" s="181">
        <v>3769</v>
      </c>
      <c r="H241" s="81" t="s">
        <v>226</v>
      </c>
      <c r="I241" s="81" t="s">
        <v>288</v>
      </c>
      <c r="J241" s="239" t="s">
        <v>767</v>
      </c>
      <c r="K241" s="81" t="s">
        <v>849</v>
      </c>
      <c r="L241" s="81" t="s">
        <v>131</v>
      </c>
      <c r="M241" s="81"/>
    </row>
    <row r="242" spans="1:13" x14ac:dyDescent="0.3">
      <c r="A242" s="183">
        <v>45673</v>
      </c>
      <c r="B242" s="81" t="s">
        <v>814</v>
      </c>
      <c r="C242" s="81" t="s">
        <v>118</v>
      </c>
      <c r="D242" s="81" t="s">
        <v>228</v>
      </c>
      <c r="E242" s="143">
        <v>15000</v>
      </c>
      <c r="F242" s="140">
        <f t="shared" si="3"/>
        <v>3.9798355001326611</v>
      </c>
      <c r="G242" s="181">
        <v>3769</v>
      </c>
      <c r="H242" s="81" t="s">
        <v>226</v>
      </c>
      <c r="I242" s="81" t="s">
        <v>288</v>
      </c>
      <c r="J242" s="239" t="s">
        <v>767</v>
      </c>
      <c r="K242" s="81" t="s">
        <v>849</v>
      </c>
      <c r="L242" s="81" t="s">
        <v>131</v>
      </c>
      <c r="M242" s="81"/>
    </row>
    <row r="243" spans="1:13" x14ac:dyDescent="0.3">
      <c r="A243" s="183">
        <v>45673</v>
      </c>
      <c r="B243" s="81" t="s">
        <v>814</v>
      </c>
      <c r="C243" s="81" t="s">
        <v>118</v>
      </c>
      <c r="D243" s="81" t="s">
        <v>96</v>
      </c>
      <c r="E243" s="143">
        <v>20000</v>
      </c>
      <c r="F243" s="140">
        <f t="shared" si="3"/>
        <v>5.3064473335102145</v>
      </c>
      <c r="G243" s="181">
        <v>3769</v>
      </c>
      <c r="H243" s="81" t="s">
        <v>98</v>
      </c>
      <c r="I243" s="81" t="s">
        <v>289</v>
      </c>
      <c r="J243" s="239" t="s">
        <v>767</v>
      </c>
      <c r="K243" s="81" t="s">
        <v>849</v>
      </c>
      <c r="L243" s="81" t="s">
        <v>131</v>
      </c>
      <c r="M243" s="81"/>
    </row>
    <row r="244" spans="1:13" x14ac:dyDescent="0.3">
      <c r="A244" s="183">
        <v>45673</v>
      </c>
      <c r="B244" s="81" t="s">
        <v>814</v>
      </c>
      <c r="C244" s="81" t="s">
        <v>118</v>
      </c>
      <c r="D244" s="81" t="s">
        <v>96</v>
      </c>
      <c r="E244" s="143">
        <v>15000</v>
      </c>
      <c r="F244" s="140">
        <f t="shared" si="3"/>
        <v>3.9798355001326611</v>
      </c>
      <c r="G244" s="181">
        <v>3769</v>
      </c>
      <c r="H244" s="81" t="s">
        <v>98</v>
      </c>
      <c r="I244" s="81" t="s">
        <v>289</v>
      </c>
      <c r="J244" s="239" t="s">
        <v>767</v>
      </c>
      <c r="K244" s="81" t="s">
        <v>849</v>
      </c>
      <c r="L244" s="81" t="s">
        <v>131</v>
      </c>
      <c r="M244" s="81"/>
    </row>
    <row r="245" spans="1:13" x14ac:dyDescent="0.3">
      <c r="A245" s="183">
        <v>45673</v>
      </c>
      <c r="B245" s="81" t="s">
        <v>814</v>
      </c>
      <c r="C245" s="81" t="s">
        <v>118</v>
      </c>
      <c r="D245" s="81" t="s">
        <v>96</v>
      </c>
      <c r="E245" s="143">
        <v>6000</v>
      </c>
      <c r="F245" s="140">
        <f t="shared" si="3"/>
        <v>1.5919342000530645</v>
      </c>
      <c r="G245" s="181">
        <v>3769</v>
      </c>
      <c r="H245" s="81" t="s">
        <v>98</v>
      </c>
      <c r="I245" s="81" t="s">
        <v>289</v>
      </c>
      <c r="J245" s="239" t="s">
        <v>767</v>
      </c>
      <c r="K245" s="81" t="s">
        <v>849</v>
      </c>
      <c r="L245" s="81" t="s">
        <v>131</v>
      </c>
      <c r="M245" s="81"/>
    </row>
    <row r="246" spans="1:13" x14ac:dyDescent="0.3">
      <c r="A246" s="183">
        <v>45673</v>
      </c>
      <c r="B246" s="81" t="s">
        <v>814</v>
      </c>
      <c r="C246" s="81" t="s">
        <v>118</v>
      </c>
      <c r="D246" s="81" t="s">
        <v>96</v>
      </c>
      <c r="E246" s="143">
        <v>6000</v>
      </c>
      <c r="F246" s="140">
        <f t="shared" si="3"/>
        <v>1.5919342000530645</v>
      </c>
      <c r="G246" s="181">
        <v>3769</v>
      </c>
      <c r="H246" s="81" t="s">
        <v>98</v>
      </c>
      <c r="I246" s="81" t="s">
        <v>289</v>
      </c>
      <c r="J246" s="239" t="s">
        <v>767</v>
      </c>
      <c r="K246" s="81" t="s">
        <v>849</v>
      </c>
      <c r="L246" s="81" t="s">
        <v>131</v>
      </c>
      <c r="M246" s="81"/>
    </row>
    <row r="247" spans="1:13" x14ac:dyDescent="0.3">
      <c r="A247" s="183">
        <v>45673</v>
      </c>
      <c r="B247" s="81" t="s">
        <v>814</v>
      </c>
      <c r="C247" s="81" t="s">
        <v>118</v>
      </c>
      <c r="D247" s="81" t="s">
        <v>96</v>
      </c>
      <c r="E247" s="143">
        <v>15000</v>
      </c>
      <c r="F247" s="140">
        <f t="shared" si="3"/>
        <v>3.9798355001326611</v>
      </c>
      <c r="G247" s="181">
        <v>3769</v>
      </c>
      <c r="H247" s="81" t="s">
        <v>98</v>
      </c>
      <c r="I247" s="81" t="s">
        <v>289</v>
      </c>
      <c r="J247" s="239" t="s">
        <v>767</v>
      </c>
      <c r="K247" s="81" t="s">
        <v>849</v>
      </c>
      <c r="L247" s="81" t="s">
        <v>131</v>
      </c>
      <c r="M247" s="81"/>
    </row>
    <row r="248" spans="1:13" x14ac:dyDescent="0.3">
      <c r="A248" s="183">
        <v>45673</v>
      </c>
      <c r="B248" s="81" t="s">
        <v>117</v>
      </c>
      <c r="C248" s="81" t="s">
        <v>117</v>
      </c>
      <c r="D248" s="81" t="s">
        <v>96</v>
      </c>
      <c r="E248" s="143">
        <v>20000</v>
      </c>
      <c r="F248" s="140">
        <f t="shared" si="3"/>
        <v>5.3064473335102145</v>
      </c>
      <c r="G248" s="181">
        <v>3769</v>
      </c>
      <c r="H248" s="81" t="s">
        <v>98</v>
      </c>
      <c r="I248" s="81" t="s">
        <v>289</v>
      </c>
      <c r="J248" s="239" t="s">
        <v>767</v>
      </c>
      <c r="K248" s="81" t="s">
        <v>849</v>
      </c>
      <c r="L248" s="81" t="s">
        <v>131</v>
      </c>
      <c r="M248" s="81"/>
    </row>
    <row r="249" spans="1:13" x14ac:dyDescent="0.3">
      <c r="A249" s="183">
        <v>45673</v>
      </c>
      <c r="B249" s="81" t="s">
        <v>814</v>
      </c>
      <c r="C249" s="81" t="s">
        <v>118</v>
      </c>
      <c r="D249" s="81" t="s">
        <v>96</v>
      </c>
      <c r="E249" s="143">
        <v>18000</v>
      </c>
      <c r="F249" s="140">
        <f t="shared" si="3"/>
        <v>4.7758026001591931</v>
      </c>
      <c r="G249" s="181">
        <v>3769</v>
      </c>
      <c r="H249" s="81" t="s">
        <v>97</v>
      </c>
      <c r="I249" s="81" t="s">
        <v>265</v>
      </c>
      <c r="J249" s="239" t="s">
        <v>767</v>
      </c>
      <c r="K249" s="81" t="s">
        <v>849</v>
      </c>
      <c r="L249" s="81" t="s">
        <v>131</v>
      </c>
      <c r="M249" s="81"/>
    </row>
    <row r="250" spans="1:13" x14ac:dyDescent="0.3">
      <c r="A250" s="183">
        <v>45673</v>
      </c>
      <c r="B250" s="81" t="s">
        <v>814</v>
      </c>
      <c r="C250" s="81" t="s">
        <v>118</v>
      </c>
      <c r="D250" s="81" t="s">
        <v>96</v>
      </c>
      <c r="E250" s="143">
        <v>14000</v>
      </c>
      <c r="F250" s="140">
        <f t="shared" si="3"/>
        <v>3.7145131334571504</v>
      </c>
      <c r="G250" s="181">
        <v>3769</v>
      </c>
      <c r="H250" s="81" t="s">
        <v>97</v>
      </c>
      <c r="I250" s="81" t="s">
        <v>265</v>
      </c>
      <c r="J250" s="239" t="s">
        <v>767</v>
      </c>
      <c r="K250" s="81" t="s">
        <v>849</v>
      </c>
      <c r="L250" s="81" t="s">
        <v>131</v>
      </c>
      <c r="M250" s="81"/>
    </row>
    <row r="251" spans="1:13" x14ac:dyDescent="0.3">
      <c r="A251" s="183">
        <v>45673</v>
      </c>
      <c r="B251" s="81" t="s">
        <v>814</v>
      </c>
      <c r="C251" s="81" t="s">
        <v>118</v>
      </c>
      <c r="D251" s="81" t="s">
        <v>96</v>
      </c>
      <c r="E251" s="143">
        <v>8000</v>
      </c>
      <c r="F251" s="140">
        <f t="shared" si="3"/>
        <v>2.1225789334040859</v>
      </c>
      <c r="G251" s="181">
        <v>3769</v>
      </c>
      <c r="H251" s="81" t="s">
        <v>97</v>
      </c>
      <c r="I251" s="81" t="s">
        <v>265</v>
      </c>
      <c r="J251" s="239" t="s">
        <v>767</v>
      </c>
      <c r="K251" s="81" t="s">
        <v>849</v>
      </c>
      <c r="L251" s="81" t="s">
        <v>131</v>
      </c>
      <c r="M251" s="81"/>
    </row>
    <row r="252" spans="1:13" x14ac:dyDescent="0.3">
      <c r="A252" s="183">
        <v>45673</v>
      </c>
      <c r="B252" s="81" t="s">
        <v>814</v>
      </c>
      <c r="C252" s="81" t="s">
        <v>118</v>
      </c>
      <c r="D252" s="81" t="s">
        <v>96</v>
      </c>
      <c r="E252" s="143">
        <v>4000</v>
      </c>
      <c r="F252" s="140">
        <f t="shared" si="3"/>
        <v>1.0612894667020429</v>
      </c>
      <c r="G252" s="181">
        <v>3769</v>
      </c>
      <c r="H252" s="81" t="s">
        <v>97</v>
      </c>
      <c r="I252" s="81" t="s">
        <v>265</v>
      </c>
      <c r="J252" s="239" t="s">
        <v>767</v>
      </c>
      <c r="K252" s="81" t="s">
        <v>849</v>
      </c>
      <c r="L252" s="81" t="s">
        <v>131</v>
      </c>
      <c r="M252" s="81"/>
    </row>
    <row r="253" spans="1:13" x14ac:dyDescent="0.3">
      <c r="A253" s="183">
        <v>45673</v>
      </c>
      <c r="B253" s="81" t="s">
        <v>814</v>
      </c>
      <c r="C253" s="81" t="s">
        <v>118</v>
      </c>
      <c r="D253" s="81" t="s">
        <v>96</v>
      </c>
      <c r="E253" s="143">
        <v>20000</v>
      </c>
      <c r="F253" s="140">
        <f t="shared" si="3"/>
        <v>5.3064473335102145</v>
      </c>
      <c r="G253" s="181">
        <v>3769</v>
      </c>
      <c r="H253" s="81" t="s">
        <v>97</v>
      </c>
      <c r="I253" s="81" t="s">
        <v>265</v>
      </c>
      <c r="J253" s="239" t="s">
        <v>767</v>
      </c>
      <c r="K253" s="81" t="s">
        <v>849</v>
      </c>
      <c r="L253" s="81" t="s">
        <v>131</v>
      </c>
      <c r="M253" s="81"/>
    </row>
    <row r="254" spans="1:13" x14ac:dyDescent="0.3">
      <c r="A254" s="183">
        <v>45673</v>
      </c>
      <c r="B254" s="81" t="s">
        <v>117</v>
      </c>
      <c r="C254" s="81" t="s">
        <v>117</v>
      </c>
      <c r="D254" s="81" t="s">
        <v>96</v>
      </c>
      <c r="E254" s="143">
        <v>19000</v>
      </c>
      <c r="F254" s="140">
        <f t="shared" si="3"/>
        <v>5.0411249668347038</v>
      </c>
      <c r="G254" s="181">
        <v>3769</v>
      </c>
      <c r="H254" s="81" t="s">
        <v>97</v>
      </c>
      <c r="I254" s="81" t="s">
        <v>265</v>
      </c>
      <c r="J254" s="239" t="s">
        <v>767</v>
      </c>
      <c r="K254" s="81" t="s">
        <v>849</v>
      </c>
      <c r="L254" s="81" t="s">
        <v>131</v>
      </c>
      <c r="M254" s="81"/>
    </row>
    <row r="255" spans="1:13" x14ac:dyDescent="0.3">
      <c r="A255" s="183">
        <v>45673</v>
      </c>
      <c r="B255" s="81" t="s">
        <v>528</v>
      </c>
      <c r="C255" s="81" t="s">
        <v>118</v>
      </c>
      <c r="D255" s="81" t="s">
        <v>147</v>
      </c>
      <c r="E255" s="143">
        <v>200000</v>
      </c>
      <c r="F255" s="140">
        <f t="shared" si="3"/>
        <v>53.06447333510215</v>
      </c>
      <c r="G255" s="181">
        <v>3769</v>
      </c>
      <c r="H255" s="81" t="s">
        <v>149</v>
      </c>
      <c r="I255" s="81" t="s">
        <v>523</v>
      </c>
      <c r="J255" s="239" t="s">
        <v>767</v>
      </c>
      <c r="K255" s="81" t="s">
        <v>849</v>
      </c>
      <c r="L255" s="81" t="s">
        <v>131</v>
      </c>
      <c r="M255" s="81"/>
    </row>
    <row r="256" spans="1:13" x14ac:dyDescent="0.3">
      <c r="A256" s="183">
        <v>45674</v>
      </c>
      <c r="B256" s="81" t="s">
        <v>770</v>
      </c>
      <c r="C256" s="81" t="s">
        <v>761</v>
      </c>
      <c r="D256" s="81" t="s">
        <v>128</v>
      </c>
      <c r="E256" s="143">
        <v>30000</v>
      </c>
      <c r="F256" s="140">
        <f t="shared" si="3"/>
        <v>7.9596710002653221</v>
      </c>
      <c r="G256" s="181">
        <v>3769</v>
      </c>
      <c r="H256" s="241" t="s">
        <v>756</v>
      </c>
      <c r="I256" s="81" t="s">
        <v>411</v>
      </c>
      <c r="J256" s="239" t="s">
        <v>767</v>
      </c>
      <c r="K256" s="81" t="s">
        <v>849</v>
      </c>
      <c r="L256" s="81" t="s">
        <v>131</v>
      </c>
      <c r="M256" s="81"/>
    </row>
    <row r="257" spans="1:13" x14ac:dyDescent="0.3">
      <c r="A257" s="183">
        <v>45674</v>
      </c>
      <c r="B257" s="81" t="s">
        <v>814</v>
      </c>
      <c r="C257" s="81" t="s">
        <v>118</v>
      </c>
      <c r="D257" s="81" t="s">
        <v>148</v>
      </c>
      <c r="E257" s="143">
        <v>28000</v>
      </c>
      <c r="F257" s="140">
        <f t="shared" si="3"/>
        <v>7.4290262669143008</v>
      </c>
      <c r="G257" s="181">
        <v>3769</v>
      </c>
      <c r="H257" s="81" t="s">
        <v>150</v>
      </c>
      <c r="I257" s="81" t="s">
        <v>290</v>
      </c>
      <c r="J257" s="239" t="s">
        <v>767</v>
      </c>
      <c r="K257" s="81" t="s">
        <v>849</v>
      </c>
      <c r="L257" s="81" t="s">
        <v>131</v>
      </c>
      <c r="M257" s="81"/>
    </row>
    <row r="258" spans="1:13" x14ac:dyDescent="0.3">
      <c r="A258" s="183">
        <v>45674</v>
      </c>
      <c r="B258" s="81" t="s">
        <v>814</v>
      </c>
      <c r="C258" s="81" t="s">
        <v>118</v>
      </c>
      <c r="D258" s="81" t="s">
        <v>148</v>
      </c>
      <c r="E258" s="143">
        <v>28000</v>
      </c>
      <c r="F258" s="140">
        <f t="shared" si="3"/>
        <v>7.4290262669143008</v>
      </c>
      <c r="G258" s="181">
        <v>3769</v>
      </c>
      <c r="H258" s="81" t="s">
        <v>150</v>
      </c>
      <c r="I258" s="81" t="s">
        <v>290</v>
      </c>
      <c r="J258" s="239" t="s">
        <v>767</v>
      </c>
      <c r="K258" s="81" t="s">
        <v>849</v>
      </c>
      <c r="L258" s="81" t="s">
        <v>131</v>
      </c>
      <c r="M258" s="81"/>
    </row>
    <row r="259" spans="1:13" x14ac:dyDescent="0.3">
      <c r="A259" s="183">
        <v>45674</v>
      </c>
      <c r="B259" s="81" t="s">
        <v>814</v>
      </c>
      <c r="C259" s="81" t="s">
        <v>118</v>
      </c>
      <c r="D259" s="81" t="s">
        <v>96</v>
      </c>
      <c r="E259" s="143">
        <v>25000</v>
      </c>
      <c r="F259" s="140">
        <f t="shared" si="3"/>
        <v>6.6330591668877688</v>
      </c>
      <c r="G259" s="181">
        <v>3769</v>
      </c>
      <c r="H259" s="81" t="s">
        <v>154</v>
      </c>
      <c r="I259" s="81" t="s">
        <v>309</v>
      </c>
      <c r="J259" s="239" t="s">
        <v>767</v>
      </c>
      <c r="K259" s="81" t="s">
        <v>849</v>
      </c>
      <c r="L259" s="81" t="s">
        <v>131</v>
      </c>
      <c r="M259" s="81"/>
    </row>
    <row r="260" spans="1:13" x14ac:dyDescent="0.3">
      <c r="A260" s="183">
        <v>45674</v>
      </c>
      <c r="B260" s="81" t="s">
        <v>814</v>
      </c>
      <c r="C260" s="81" t="s">
        <v>118</v>
      </c>
      <c r="D260" s="81" t="s">
        <v>96</v>
      </c>
      <c r="E260" s="143">
        <v>25000</v>
      </c>
      <c r="F260" s="140">
        <f t="shared" si="3"/>
        <v>6.6330591668877688</v>
      </c>
      <c r="G260" s="181">
        <v>3769</v>
      </c>
      <c r="H260" s="81" t="s">
        <v>154</v>
      </c>
      <c r="I260" s="81" t="s">
        <v>309</v>
      </c>
      <c r="J260" s="239" t="s">
        <v>767</v>
      </c>
      <c r="K260" s="81" t="s">
        <v>849</v>
      </c>
      <c r="L260" s="81" t="s">
        <v>131</v>
      </c>
      <c r="M260" s="81"/>
    </row>
    <row r="261" spans="1:13" x14ac:dyDescent="0.3">
      <c r="A261" s="183">
        <v>45674</v>
      </c>
      <c r="B261" s="81" t="s">
        <v>814</v>
      </c>
      <c r="C261" s="81" t="s">
        <v>118</v>
      </c>
      <c r="D261" s="81" t="s">
        <v>96</v>
      </c>
      <c r="E261" s="143">
        <v>18000</v>
      </c>
      <c r="F261" s="140">
        <f t="shared" si="3"/>
        <v>4.7758026001591931</v>
      </c>
      <c r="G261" s="181">
        <v>3769</v>
      </c>
      <c r="H261" s="81" t="s">
        <v>154</v>
      </c>
      <c r="I261" s="81" t="s">
        <v>309</v>
      </c>
      <c r="J261" s="239" t="s">
        <v>767</v>
      </c>
      <c r="K261" s="81" t="s">
        <v>849</v>
      </c>
      <c r="L261" s="81" t="s">
        <v>131</v>
      </c>
      <c r="M261" s="81"/>
    </row>
    <row r="262" spans="1:13" x14ac:dyDescent="0.3">
      <c r="A262" s="183">
        <v>45674</v>
      </c>
      <c r="B262" s="81" t="s">
        <v>814</v>
      </c>
      <c r="C262" s="81" t="s">
        <v>118</v>
      </c>
      <c r="D262" s="81" t="s">
        <v>96</v>
      </c>
      <c r="E262" s="143">
        <v>5000</v>
      </c>
      <c r="F262" s="140">
        <f t="shared" si="3"/>
        <v>1.3266118333775536</v>
      </c>
      <c r="G262" s="181">
        <v>3769</v>
      </c>
      <c r="H262" s="81" t="s">
        <v>154</v>
      </c>
      <c r="I262" s="81" t="s">
        <v>309</v>
      </c>
      <c r="J262" s="239" t="s">
        <v>767</v>
      </c>
      <c r="K262" s="81" t="s">
        <v>849</v>
      </c>
      <c r="L262" s="81" t="s">
        <v>131</v>
      </c>
      <c r="M262" s="81"/>
    </row>
    <row r="263" spans="1:13" x14ac:dyDescent="0.3">
      <c r="A263" s="183">
        <v>45674</v>
      </c>
      <c r="B263" s="81" t="s">
        <v>814</v>
      </c>
      <c r="C263" s="81" t="s">
        <v>118</v>
      </c>
      <c r="D263" s="81" t="s">
        <v>96</v>
      </c>
      <c r="E263" s="143">
        <v>13000</v>
      </c>
      <c r="F263" s="140">
        <f t="shared" ref="F263:F326" si="5">E263/G263</f>
        <v>3.4491907667816397</v>
      </c>
      <c r="G263" s="181">
        <v>3769</v>
      </c>
      <c r="H263" s="81" t="s">
        <v>154</v>
      </c>
      <c r="I263" s="81" t="s">
        <v>309</v>
      </c>
      <c r="J263" s="239" t="s">
        <v>767</v>
      </c>
      <c r="K263" s="81" t="s">
        <v>849</v>
      </c>
      <c r="L263" s="81" t="s">
        <v>131</v>
      </c>
      <c r="M263" s="81"/>
    </row>
    <row r="264" spans="1:13" x14ac:dyDescent="0.3">
      <c r="A264" s="183">
        <v>45674</v>
      </c>
      <c r="B264" s="81" t="s">
        <v>117</v>
      </c>
      <c r="C264" s="81" t="s">
        <v>117</v>
      </c>
      <c r="D264" s="81" t="s">
        <v>96</v>
      </c>
      <c r="E264" s="143">
        <v>20000</v>
      </c>
      <c r="F264" s="140">
        <f t="shared" si="5"/>
        <v>5.3064473335102145</v>
      </c>
      <c r="G264" s="181">
        <v>3769</v>
      </c>
      <c r="H264" s="81" t="s">
        <v>154</v>
      </c>
      <c r="I264" s="81" t="s">
        <v>309</v>
      </c>
      <c r="J264" s="239" t="s">
        <v>767</v>
      </c>
      <c r="K264" s="81" t="s">
        <v>849</v>
      </c>
      <c r="L264" s="81" t="s">
        <v>131</v>
      </c>
      <c r="M264" s="81"/>
    </row>
    <row r="265" spans="1:13" x14ac:dyDescent="0.3">
      <c r="A265" s="183">
        <v>45674</v>
      </c>
      <c r="B265" s="81" t="s">
        <v>814</v>
      </c>
      <c r="C265" s="81" t="s">
        <v>118</v>
      </c>
      <c r="D265" s="81" t="s">
        <v>228</v>
      </c>
      <c r="E265" s="143">
        <v>15000</v>
      </c>
      <c r="F265" s="140">
        <f t="shared" si="5"/>
        <v>3.9798355001326611</v>
      </c>
      <c r="G265" s="181">
        <v>3769</v>
      </c>
      <c r="H265" s="81" t="s">
        <v>226</v>
      </c>
      <c r="I265" s="81" t="s">
        <v>311</v>
      </c>
      <c r="J265" s="239" t="s">
        <v>767</v>
      </c>
      <c r="K265" s="81" t="s">
        <v>849</v>
      </c>
      <c r="L265" s="81" t="s">
        <v>131</v>
      </c>
      <c r="M265" s="81"/>
    </row>
    <row r="266" spans="1:13" x14ac:dyDescent="0.3">
      <c r="A266" s="183">
        <v>45674</v>
      </c>
      <c r="B266" s="81" t="s">
        <v>814</v>
      </c>
      <c r="C266" s="81" t="s">
        <v>118</v>
      </c>
      <c r="D266" s="81" t="s">
        <v>228</v>
      </c>
      <c r="E266" s="143">
        <v>17000</v>
      </c>
      <c r="F266" s="140">
        <f t="shared" si="5"/>
        <v>4.5104802334836824</v>
      </c>
      <c r="G266" s="181">
        <v>3769</v>
      </c>
      <c r="H266" s="81" t="s">
        <v>226</v>
      </c>
      <c r="I266" s="81" t="s">
        <v>311</v>
      </c>
      <c r="J266" s="239" t="s">
        <v>767</v>
      </c>
      <c r="K266" s="81" t="s">
        <v>849</v>
      </c>
      <c r="L266" s="81" t="s">
        <v>131</v>
      </c>
      <c r="M266" s="81"/>
    </row>
    <row r="267" spans="1:13" x14ac:dyDescent="0.3">
      <c r="A267" s="183">
        <v>45674</v>
      </c>
      <c r="B267" s="81" t="s">
        <v>814</v>
      </c>
      <c r="C267" s="81" t="s">
        <v>118</v>
      </c>
      <c r="D267" s="81" t="s">
        <v>96</v>
      </c>
      <c r="E267" s="143">
        <v>18000</v>
      </c>
      <c r="F267" s="140">
        <f t="shared" si="5"/>
        <v>4.7758026001591931</v>
      </c>
      <c r="G267" s="181">
        <v>3769</v>
      </c>
      <c r="H267" s="81" t="s">
        <v>97</v>
      </c>
      <c r="I267" s="81" t="s">
        <v>266</v>
      </c>
      <c r="J267" s="239" t="s">
        <v>767</v>
      </c>
      <c r="K267" s="81" t="s">
        <v>849</v>
      </c>
      <c r="L267" s="81" t="s">
        <v>131</v>
      </c>
      <c r="M267" s="81"/>
    </row>
    <row r="268" spans="1:13" x14ac:dyDescent="0.3">
      <c r="A268" s="183">
        <v>45674</v>
      </c>
      <c r="B268" s="81" t="s">
        <v>814</v>
      </c>
      <c r="C268" s="81" t="s">
        <v>118</v>
      </c>
      <c r="D268" s="81" t="s">
        <v>96</v>
      </c>
      <c r="E268" s="143">
        <v>19000</v>
      </c>
      <c r="F268" s="140">
        <f t="shared" si="5"/>
        <v>5.0411249668347038</v>
      </c>
      <c r="G268" s="181">
        <v>3769</v>
      </c>
      <c r="H268" s="81" t="s">
        <v>97</v>
      </c>
      <c r="I268" s="81" t="s">
        <v>266</v>
      </c>
      <c r="J268" s="239" t="s">
        <v>767</v>
      </c>
      <c r="K268" s="81" t="s">
        <v>849</v>
      </c>
      <c r="L268" s="81" t="s">
        <v>131</v>
      </c>
      <c r="M268" s="81"/>
    </row>
    <row r="269" spans="1:13" x14ac:dyDescent="0.3">
      <c r="A269" s="183">
        <v>45674</v>
      </c>
      <c r="B269" s="81" t="s">
        <v>814</v>
      </c>
      <c r="C269" s="81" t="s">
        <v>118</v>
      </c>
      <c r="D269" s="81" t="s">
        <v>96</v>
      </c>
      <c r="E269" s="143">
        <v>8000</v>
      </c>
      <c r="F269" s="140">
        <f t="shared" si="5"/>
        <v>2.1225789334040859</v>
      </c>
      <c r="G269" s="181">
        <v>3769</v>
      </c>
      <c r="H269" s="81" t="s">
        <v>97</v>
      </c>
      <c r="I269" s="81" t="s">
        <v>266</v>
      </c>
      <c r="J269" s="239" t="s">
        <v>767</v>
      </c>
      <c r="K269" s="81" t="s">
        <v>849</v>
      </c>
      <c r="L269" s="81" t="s">
        <v>131</v>
      </c>
      <c r="M269" s="81"/>
    </row>
    <row r="270" spans="1:13" x14ac:dyDescent="0.3">
      <c r="A270" s="183">
        <v>45674</v>
      </c>
      <c r="B270" s="81" t="s">
        <v>814</v>
      </c>
      <c r="C270" s="81" t="s">
        <v>118</v>
      </c>
      <c r="D270" s="81" t="s">
        <v>96</v>
      </c>
      <c r="E270" s="143">
        <v>5000</v>
      </c>
      <c r="F270" s="140">
        <f t="shared" si="5"/>
        <v>1.3266118333775536</v>
      </c>
      <c r="G270" s="181">
        <v>3769</v>
      </c>
      <c r="H270" s="81" t="s">
        <v>97</v>
      </c>
      <c r="I270" s="81" t="s">
        <v>266</v>
      </c>
      <c r="J270" s="239" t="s">
        <v>767</v>
      </c>
      <c r="K270" s="81" t="s">
        <v>849</v>
      </c>
      <c r="L270" s="81" t="s">
        <v>131</v>
      </c>
      <c r="M270" s="81"/>
    </row>
    <row r="271" spans="1:13" x14ac:dyDescent="0.3">
      <c r="A271" s="183">
        <v>45674</v>
      </c>
      <c r="B271" s="81" t="s">
        <v>814</v>
      </c>
      <c r="C271" s="81" t="s">
        <v>118</v>
      </c>
      <c r="D271" s="81" t="s">
        <v>96</v>
      </c>
      <c r="E271" s="143">
        <v>17000</v>
      </c>
      <c r="F271" s="140">
        <f t="shared" si="5"/>
        <v>4.5104802334836824</v>
      </c>
      <c r="G271" s="181">
        <v>3769</v>
      </c>
      <c r="H271" s="81" t="s">
        <v>97</v>
      </c>
      <c r="I271" s="81" t="s">
        <v>266</v>
      </c>
      <c r="J271" s="239" t="s">
        <v>767</v>
      </c>
      <c r="K271" s="81" t="s">
        <v>849</v>
      </c>
      <c r="L271" s="81" t="s">
        <v>131</v>
      </c>
      <c r="M271" s="81"/>
    </row>
    <row r="272" spans="1:13" x14ac:dyDescent="0.3">
      <c r="A272" s="183">
        <v>45674</v>
      </c>
      <c r="B272" s="81" t="s">
        <v>117</v>
      </c>
      <c r="C272" s="81" t="s">
        <v>117</v>
      </c>
      <c r="D272" s="81" t="s">
        <v>96</v>
      </c>
      <c r="E272" s="143">
        <v>19000</v>
      </c>
      <c r="F272" s="140">
        <f t="shared" si="5"/>
        <v>5.0411249668347038</v>
      </c>
      <c r="G272" s="181">
        <v>3769</v>
      </c>
      <c r="H272" s="81" t="s">
        <v>97</v>
      </c>
      <c r="I272" s="81" t="s">
        <v>266</v>
      </c>
      <c r="J272" s="239" t="s">
        <v>767</v>
      </c>
      <c r="K272" s="81" t="s">
        <v>849</v>
      </c>
      <c r="L272" s="81" t="s">
        <v>131</v>
      </c>
      <c r="M272" s="81"/>
    </row>
    <row r="273" spans="1:13" x14ac:dyDescent="0.3">
      <c r="A273" s="183">
        <v>45674</v>
      </c>
      <c r="B273" s="81" t="s">
        <v>814</v>
      </c>
      <c r="C273" s="81" t="s">
        <v>118</v>
      </c>
      <c r="D273" s="81" t="s">
        <v>96</v>
      </c>
      <c r="E273" s="143">
        <v>20000</v>
      </c>
      <c r="F273" s="140">
        <f t="shared" si="5"/>
        <v>5.3064473335102145</v>
      </c>
      <c r="G273" s="181">
        <v>3769</v>
      </c>
      <c r="H273" s="81" t="s">
        <v>98</v>
      </c>
      <c r="I273" s="81" t="s">
        <v>310</v>
      </c>
      <c r="J273" s="239" t="s">
        <v>767</v>
      </c>
      <c r="K273" s="81" t="s">
        <v>849</v>
      </c>
      <c r="L273" s="81" t="s">
        <v>131</v>
      </c>
      <c r="M273" s="81"/>
    </row>
    <row r="274" spans="1:13" x14ac:dyDescent="0.3">
      <c r="A274" s="183">
        <v>45674</v>
      </c>
      <c r="B274" s="81" t="s">
        <v>814</v>
      </c>
      <c r="C274" s="81" t="s">
        <v>118</v>
      </c>
      <c r="D274" s="81" t="s">
        <v>96</v>
      </c>
      <c r="E274" s="143">
        <v>20000</v>
      </c>
      <c r="F274" s="140">
        <f t="shared" si="5"/>
        <v>5.3064473335102145</v>
      </c>
      <c r="G274" s="181">
        <v>3769</v>
      </c>
      <c r="H274" s="81" t="s">
        <v>98</v>
      </c>
      <c r="I274" s="81" t="s">
        <v>310</v>
      </c>
      <c r="J274" s="239" t="s">
        <v>767</v>
      </c>
      <c r="K274" s="81" t="s">
        <v>849</v>
      </c>
      <c r="L274" s="81" t="s">
        <v>131</v>
      </c>
      <c r="M274" s="81"/>
    </row>
    <row r="275" spans="1:13" x14ac:dyDescent="0.3">
      <c r="A275" s="183">
        <v>45674</v>
      </c>
      <c r="B275" s="81" t="s">
        <v>814</v>
      </c>
      <c r="C275" s="81" t="s">
        <v>118</v>
      </c>
      <c r="D275" s="81" t="s">
        <v>96</v>
      </c>
      <c r="E275" s="143">
        <v>14000</v>
      </c>
      <c r="F275" s="140">
        <f t="shared" si="5"/>
        <v>3.7145131334571504</v>
      </c>
      <c r="G275" s="181">
        <v>3769</v>
      </c>
      <c r="H275" s="81" t="s">
        <v>98</v>
      </c>
      <c r="I275" s="81" t="s">
        <v>310</v>
      </c>
      <c r="J275" s="239" t="s">
        <v>767</v>
      </c>
      <c r="K275" s="81" t="s">
        <v>849</v>
      </c>
      <c r="L275" s="81" t="s">
        <v>131</v>
      </c>
      <c r="M275" s="81"/>
    </row>
    <row r="276" spans="1:13" x14ac:dyDescent="0.3">
      <c r="A276" s="183">
        <v>45674</v>
      </c>
      <c r="B276" s="81" t="s">
        <v>814</v>
      </c>
      <c r="C276" s="81" t="s">
        <v>118</v>
      </c>
      <c r="D276" s="81" t="s">
        <v>96</v>
      </c>
      <c r="E276" s="143">
        <v>5000</v>
      </c>
      <c r="F276" s="140">
        <f t="shared" si="5"/>
        <v>1.3266118333775536</v>
      </c>
      <c r="G276" s="181">
        <v>3769</v>
      </c>
      <c r="H276" s="81" t="s">
        <v>98</v>
      </c>
      <c r="I276" s="81" t="s">
        <v>310</v>
      </c>
      <c r="J276" s="239" t="s">
        <v>767</v>
      </c>
      <c r="K276" s="81" t="s">
        <v>849</v>
      </c>
      <c r="L276" s="81" t="s">
        <v>131</v>
      </c>
      <c r="M276" s="81"/>
    </row>
    <row r="277" spans="1:13" x14ac:dyDescent="0.3">
      <c r="A277" s="183">
        <v>45674</v>
      </c>
      <c r="B277" s="81" t="s">
        <v>814</v>
      </c>
      <c r="C277" s="81" t="s">
        <v>118</v>
      </c>
      <c r="D277" s="81" t="s">
        <v>96</v>
      </c>
      <c r="E277" s="143">
        <v>15000</v>
      </c>
      <c r="F277" s="140">
        <f t="shared" si="5"/>
        <v>3.9798355001326611</v>
      </c>
      <c r="G277" s="181">
        <v>3769</v>
      </c>
      <c r="H277" s="81" t="s">
        <v>98</v>
      </c>
      <c r="I277" s="81" t="s">
        <v>310</v>
      </c>
      <c r="J277" s="239" t="s">
        <v>767</v>
      </c>
      <c r="K277" s="81" t="s">
        <v>849</v>
      </c>
      <c r="L277" s="81" t="s">
        <v>131</v>
      </c>
      <c r="M277" s="81"/>
    </row>
    <row r="278" spans="1:13" x14ac:dyDescent="0.3">
      <c r="A278" s="183">
        <v>45674</v>
      </c>
      <c r="B278" s="81" t="s">
        <v>117</v>
      </c>
      <c r="C278" s="81" t="s">
        <v>117</v>
      </c>
      <c r="D278" s="81" t="s">
        <v>96</v>
      </c>
      <c r="E278" s="143">
        <v>20000</v>
      </c>
      <c r="F278" s="140">
        <f t="shared" si="5"/>
        <v>5.3064473335102145</v>
      </c>
      <c r="G278" s="181">
        <v>3769</v>
      </c>
      <c r="H278" s="81" t="s">
        <v>98</v>
      </c>
      <c r="I278" s="81" t="s">
        <v>310</v>
      </c>
      <c r="J278" s="239" t="s">
        <v>767</v>
      </c>
      <c r="K278" s="81" t="s">
        <v>849</v>
      </c>
      <c r="L278" s="81" t="s">
        <v>131</v>
      </c>
      <c r="M278" s="81"/>
    </row>
    <row r="279" spans="1:13" x14ac:dyDescent="0.3">
      <c r="A279" s="183">
        <v>45674</v>
      </c>
      <c r="B279" s="194" t="s">
        <v>425</v>
      </c>
      <c r="C279" s="81" t="s">
        <v>119</v>
      </c>
      <c r="D279" s="81" t="s">
        <v>147</v>
      </c>
      <c r="E279" s="143">
        <v>50000</v>
      </c>
      <c r="F279" s="140">
        <f t="shared" si="5"/>
        <v>13.266118333775538</v>
      </c>
      <c r="G279" s="181">
        <v>3769</v>
      </c>
      <c r="H279" s="81" t="s">
        <v>149</v>
      </c>
      <c r="I279" s="81" t="s">
        <v>426</v>
      </c>
      <c r="J279" s="239" t="s">
        <v>767</v>
      </c>
      <c r="K279" s="81" t="s">
        <v>849</v>
      </c>
      <c r="L279" s="81" t="s">
        <v>131</v>
      </c>
      <c r="M279" s="81"/>
    </row>
    <row r="280" spans="1:13" x14ac:dyDescent="0.3">
      <c r="A280" s="183">
        <v>45674</v>
      </c>
      <c r="B280" s="81" t="s">
        <v>814</v>
      </c>
      <c r="C280" s="81" t="s">
        <v>118</v>
      </c>
      <c r="D280" s="81" t="s">
        <v>147</v>
      </c>
      <c r="E280" s="143">
        <v>1000</v>
      </c>
      <c r="F280" s="140">
        <f t="shared" si="5"/>
        <v>0.26532236667551073</v>
      </c>
      <c r="G280" s="181">
        <v>3769</v>
      </c>
      <c r="H280" s="81" t="s">
        <v>149</v>
      </c>
      <c r="I280" s="81" t="s">
        <v>331</v>
      </c>
      <c r="J280" s="239" t="s">
        <v>767</v>
      </c>
      <c r="K280" s="81" t="s">
        <v>849</v>
      </c>
      <c r="L280" s="81" t="s">
        <v>131</v>
      </c>
      <c r="M280" s="81"/>
    </row>
    <row r="281" spans="1:13" x14ac:dyDescent="0.3">
      <c r="A281" s="183">
        <v>45674</v>
      </c>
      <c r="B281" s="81" t="s">
        <v>814</v>
      </c>
      <c r="C281" s="81" t="s">
        <v>118</v>
      </c>
      <c r="D281" s="81" t="s">
        <v>147</v>
      </c>
      <c r="E281" s="143">
        <v>2000</v>
      </c>
      <c r="F281" s="140">
        <f t="shared" si="5"/>
        <v>0.53064473335102147</v>
      </c>
      <c r="G281" s="181">
        <v>3769</v>
      </c>
      <c r="H281" s="81" t="s">
        <v>149</v>
      </c>
      <c r="I281" s="81" t="s">
        <v>331</v>
      </c>
      <c r="J281" s="239" t="s">
        <v>767</v>
      </c>
      <c r="K281" s="81" t="s">
        <v>849</v>
      </c>
      <c r="L281" s="81" t="s">
        <v>131</v>
      </c>
      <c r="M281" s="81"/>
    </row>
    <row r="282" spans="1:13" x14ac:dyDescent="0.3">
      <c r="A282" s="183">
        <v>45674</v>
      </c>
      <c r="B282" s="81" t="s">
        <v>805</v>
      </c>
      <c r="C282" s="81" t="s">
        <v>119</v>
      </c>
      <c r="D282" s="81" t="s">
        <v>147</v>
      </c>
      <c r="E282" s="143">
        <v>10000</v>
      </c>
      <c r="F282" s="140">
        <f t="shared" si="5"/>
        <v>2.6532236667551072</v>
      </c>
      <c r="G282" s="181">
        <v>3769</v>
      </c>
      <c r="H282" s="81" t="s">
        <v>149</v>
      </c>
      <c r="I282" s="81" t="s">
        <v>331</v>
      </c>
      <c r="J282" s="239" t="s">
        <v>767</v>
      </c>
      <c r="K282" s="81" t="s">
        <v>849</v>
      </c>
      <c r="L282" s="81" t="s">
        <v>131</v>
      </c>
      <c r="M282" s="81"/>
    </row>
    <row r="283" spans="1:13" x14ac:dyDescent="0.3">
      <c r="A283" s="183">
        <v>45674</v>
      </c>
      <c r="B283" s="81" t="s">
        <v>105</v>
      </c>
      <c r="C283" s="81" t="s">
        <v>119</v>
      </c>
      <c r="D283" s="81" t="s">
        <v>147</v>
      </c>
      <c r="E283" s="143">
        <v>5000</v>
      </c>
      <c r="F283" s="140">
        <f t="shared" si="5"/>
        <v>1.3266118333775536</v>
      </c>
      <c r="G283" s="181">
        <v>3769</v>
      </c>
      <c r="H283" s="81" t="s">
        <v>149</v>
      </c>
      <c r="I283" s="81" t="s">
        <v>331</v>
      </c>
      <c r="J283" s="239" t="s">
        <v>767</v>
      </c>
      <c r="K283" s="81" t="s">
        <v>849</v>
      </c>
      <c r="L283" s="81" t="s">
        <v>131</v>
      </c>
      <c r="M283" s="81"/>
    </row>
    <row r="284" spans="1:13" x14ac:dyDescent="0.3">
      <c r="A284" s="183">
        <v>45674</v>
      </c>
      <c r="B284" s="81" t="s">
        <v>429</v>
      </c>
      <c r="C284" s="81" t="s">
        <v>119</v>
      </c>
      <c r="D284" s="81" t="s">
        <v>147</v>
      </c>
      <c r="E284" s="143">
        <v>1000</v>
      </c>
      <c r="F284" s="140">
        <f t="shared" si="5"/>
        <v>0.26532236667551073</v>
      </c>
      <c r="G284" s="181">
        <v>3769</v>
      </c>
      <c r="H284" s="81" t="s">
        <v>149</v>
      </c>
      <c r="I284" s="81" t="s">
        <v>331</v>
      </c>
      <c r="J284" s="239" t="s">
        <v>767</v>
      </c>
      <c r="K284" s="81" t="s">
        <v>849</v>
      </c>
      <c r="L284" s="81" t="s">
        <v>131</v>
      </c>
      <c r="M284" s="81"/>
    </row>
    <row r="285" spans="1:13" x14ac:dyDescent="0.3">
      <c r="A285" s="183">
        <v>45674</v>
      </c>
      <c r="B285" s="81" t="s">
        <v>430</v>
      </c>
      <c r="C285" s="81" t="s">
        <v>119</v>
      </c>
      <c r="D285" s="81" t="s">
        <v>147</v>
      </c>
      <c r="E285" s="143">
        <v>2000</v>
      </c>
      <c r="F285" s="140">
        <f t="shared" si="5"/>
        <v>0.53064473335102147</v>
      </c>
      <c r="G285" s="181">
        <v>3769</v>
      </c>
      <c r="H285" s="81" t="s">
        <v>149</v>
      </c>
      <c r="I285" s="81" t="s">
        <v>331</v>
      </c>
      <c r="J285" s="239" t="s">
        <v>767</v>
      </c>
      <c r="K285" s="81" t="s">
        <v>849</v>
      </c>
      <c r="L285" s="81" t="s">
        <v>131</v>
      </c>
      <c r="M285" s="81"/>
    </row>
    <row r="286" spans="1:13" x14ac:dyDescent="0.3">
      <c r="A286" s="183">
        <v>45677</v>
      </c>
      <c r="B286" s="81" t="s">
        <v>428</v>
      </c>
      <c r="C286" s="81" t="s">
        <v>119</v>
      </c>
      <c r="D286" s="81" t="s">
        <v>147</v>
      </c>
      <c r="E286" s="143">
        <v>10000</v>
      </c>
      <c r="F286" s="140">
        <f t="shared" si="5"/>
        <v>2.6532236667551072</v>
      </c>
      <c r="G286" s="181">
        <v>3769</v>
      </c>
      <c r="H286" s="81" t="s">
        <v>149</v>
      </c>
      <c r="I286" s="81" t="s">
        <v>331</v>
      </c>
      <c r="J286" s="239" t="s">
        <v>767</v>
      </c>
      <c r="K286" s="81" t="s">
        <v>849</v>
      </c>
      <c r="L286" s="81" t="s">
        <v>131</v>
      </c>
      <c r="M286" s="81"/>
    </row>
    <row r="287" spans="1:13" x14ac:dyDescent="0.3">
      <c r="A287" s="183">
        <v>45677</v>
      </c>
      <c r="B287" s="81" t="s">
        <v>105</v>
      </c>
      <c r="C287" s="81" t="s">
        <v>119</v>
      </c>
      <c r="D287" s="81" t="s">
        <v>147</v>
      </c>
      <c r="E287" s="143">
        <v>5000</v>
      </c>
      <c r="F287" s="140">
        <f t="shared" si="5"/>
        <v>1.3266118333775536</v>
      </c>
      <c r="G287" s="181">
        <v>3769</v>
      </c>
      <c r="H287" s="81" t="s">
        <v>149</v>
      </c>
      <c r="I287" s="81" t="s">
        <v>331</v>
      </c>
      <c r="J287" s="239" t="s">
        <v>767</v>
      </c>
      <c r="K287" s="81" t="s">
        <v>849</v>
      </c>
      <c r="L287" s="81" t="s">
        <v>131</v>
      </c>
      <c r="M287" s="81"/>
    </row>
    <row r="288" spans="1:13" x14ac:dyDescent="0.3">
      <c r="A288" s="183">
        <v>45677</v>
      </c>
      <c r="B288" s="81" t="s">
        <v>814</v>
      </c>
      <c r="C288" s="81" t="s">
        <v>118</v>
      </c>
      <c r="D288" s="81" t="s">
        <v>147</v>
      </c>
      <c r="E288" s="143">
        <v>2000</v>
      </c>
      <c r="F288" s="140">
        <f t="shared" si="5"/>
        <v>0.53064473335102147</v>
      </c>
      <c r="G288" s="181">
        <v>3769</v>
      </c>
      <c r="H288" s="81" t="s">
        <v>149</v>
      </c>
      <c r="I288" s="81" t="s">
        <v>331</v>
      </c>
      <c r="J288" s="239" t="s">
        <v>767</v>
      </c>
      <c r="K288" s="81" t="s">
        <v>849</v>
      </c>
      <c r="L288" s="81" t="s">
        <v>131</v>
      </c>
      <c r="M288" s="81"/>
    </row>
    <row r="289" spans="1:13" x14ac:dyDescent="0.3">
      <c r="A289" s="183">
        <v>45677</v>
      </c>
      <c r="B289" s="81" t="s">
        <v>814</v>
      </c>
      <c r="C289" s="81" t="s">
        <v>118</v>
      </c>
      <c r="D289" s="81" t="s">
        <v>147</v>
      </c>
      <c r="E289" s="143">
        <v>2000</v>
      </c>
      <c r="F289" s="140">
        <f t="shared" si="5"/>
        <v>0.53064473335102147</v>
      </c>
      <c r="G289" s="181">
        <v>3769</v>
      </c>
      <c r="H289" s="81" t="s">
        <v>149</v>
      </c>
      <c r="I289" s="81" t="s">
        <v>331</v>
      </c>
      <c r="J289" s="239" t="s">
        <v>767</v>
      </c>
      <c r="K289" s="81" t="s">
        <v>849</v>
      </c>
      <c r="L289" s="81" t="s">
        <v>131</v>
      </c>
      <c r="M289" s="81"/>
    </row>
    <row r="290" spans="1:13" x14ac:dyDescent="0.3">
      <c r="A290" s="183">
        <v>45677</v>
      </c>
      <c r="B290" s="81" t="s">
        <v>814</v>
      </c>
      <c r="C290" s="81" t="s">
        <v>118</v>
      </c>
      <c r="D290" s="81" t="s">
        <v>96</v>
      </c>
      <c r="E290" s="143">
        <v>25000</v>
      </c>
      <c r="F290" s="140">
        <f t="shared" si="5"/>
        <v>6.6330591668877688</v>
      </c>
      <c r="G290" s="181">
        <v>3769</v>
      </c>
      <c r="H290" s="81" t="s">
        <v>154</v>
      </c>
      <c r="I290" s="81" t="s">
        <v>327</v>
      </c>
      <c r="J290" s="239" t="s">
        <v>767</v>
      </c>
      <c r="K290" s="81" t="s">
        <v>849</v>
      </c>
      <c r="L290" s="81" t="s">
        <v>131</v>
      </c>
      <c r="M290" s="81"/>
    </row>
    <row r="291" spans="1:13" x14ac:dyDescent="0.3">
      <c r="A291" s="183">
        <v>45677</v>
      </c>
      <c r="B291" s="81" t="s">
        <v>814</v>
      </c>
      <c r="C291" s="81" t="s">
        <v>118</v>
      </c>
      <c r="D291" s="81" t="s">
        <v>96</v>
      </c>
      <c r="E291" s="143">
        <v>10000</v>
      </c>
      <c r="F291" s="140">
        <f t="shared" si="5"/>
        <v>2.6532236667551072</v>
      </c>
      <c r="G291" s="181">
        <v>3769</v>
      </c>
      <c r="H291" s="81" t="s">
        <v>154</v>
      </c>
      <c r="I291" s="81" t="s">
        <v>327</v>
      </c>
      <c r="J291" s="239" t="s">
        <v>767</v>
      </c>
      <c r="K291" s="81" t="s">
        <v>849</v>
      </c>
      <c r="L291" s="81" t="s">
        <v>131</v>
      </c>
      <c r="M291" s="81"/>
    </row>
    <row r="292" spans="1:13" x14ac:dyDescent="0.3">
      <c r="A292" s="183">
        <v>45677</v>
      </c>
      <c r="B292" s="81" t="s">
        <v>814</v>
      </c>
      <c r="C292" s="81" t="s">
        <v>118</v>
      </c>
      <c r="D292" s="81" t="s">
        <v>96</v>
      </c>
      <c r="E292" s="143">
        <v>8000</v>
      </c>
      <c r="F292" s="140">
        <f t="shared" si="5"/>
        <v>2.1225789334040859</v>
      </c>
      <c r="G292" s="181">
        <v>3769</v>
      </c>
      <c r="H292" s="81" t="s">
        <v>154</v>
      </c>
      <c r="I292" s="81" t="s">
        <v>327</v>
      </c>
      <c r="J292" s="239" t="s">
        <v>767</v>
      </c>
      <c r="K292" s="81" t="s">
        <v>849</v>
      </c>
      <c r="L292" s="81" t="s">
        <v>131</v>
      </c>
      <c r="M292" s="81"/>
    </row>
    <row r="293" spans="1:13" x14ac:dyDescent="0.3">
      <c r="A293" s="183">
        <v>45677</v>
      </c>
      <c r="B293" s="81" t="s">
        <v>814</v>
      </c>
      <c r="C293" s="81" t="s">
        <v>118</v>
      </c>
      <c r="D293" s="81" t="s">
        <v>96</v>
      </c>
      <c r="E293" s="143">
        <v>10000</v>
      </c>
      <c r="F293" s="140">
        <f t="shared" si="5"/>
        <v>2.6532236667551072</v>
      </c>
      <c r="G293" s="181">
        <v>3769</v>
      </c>
      <c r="H293" s="81" t="s">
        <v>154</v>
      </c>
      <c r="I293" s="81" t="s">
        <v>327</v>
      </c>
      <c r="J293" s="239" t="s">
        <v>767</v>
      </c>
      <c r="K293" s="81" t="s">
        <v>849</v>
      </c>
      <c r="L293" s="81" t="s">
        <v>131</v>
      </c>
      <c r="M293" s="81"/>
    </row>
    <row r="294" spans="1:13" x14ac:dyDescent="0.3">
      <c r="A294" s="183">
        <v>45677</v>
      </c>
      <c r="B294" s="81" t="s">
        <v>814</v>
      </c>
      <c r="C294" s="81" t="s">
        <v>118</v>
      </c>
      <c r="D294" s="81" t="s">
        <v>96</v>
      </c>
      <c r="E294" s="143">
        <v>25000</v>
      </c>
      <c r="F294" s="140">
        <f t="shared" si="5"/>
        <v>6.6330591668877688</v>
      </c>
      <c r="G294" s="181">
        <v>3769</v>
      </c>
      <c r="H294" s="81" t="s">
        <v>154</v>
      </c>
      <c r="I294" s="81" t="s">
        <v>327</v>
      </c>
      <c r="J294" s="239" t="s">
        <v>767</v>
      </c>
      <c r="K294" s="81" t="s">
        <v>849</v>
      </c>
      <c r="L294" s="81" t="s">
        <v>131</v>
      </c>
      <c r="M294" s="81"/>
    </row>
    <row r="295" spans="1:13" x14ac:dyDescent="0.3">
      <c r="A295" s="183">
        <v>45677</v>
      </c>
      <c r="B295" s="81" t="s">
        <v>117</v>
      </c>
      <c r="C295" s="81" t="s">
        <v>117</v>
      </c>
      <c r="D295" s="81" t="s">
        <v>96</v>
      </c>
      <c r="E295" s="143">
        <v>20000</v>
      </c>
      <c r="F295" s="140">
        <f t="shared" si="5"/>
        <v>5.3064473335102145</v>
      </c>
      <c r="G295" s="181">
        <v>3769</v>
      </c>
      <c r="H295" s="81" t="s">
        <v>154</v>
      </c>
      <c r="I295" s="81" t="s">
        <v>327</v>
      </c>
      <c r="J295" s="239" t="s">
        <v>767</v>
      </c>
      <c r="K295" s="81" t="s">
        <v>849</v>
      </c>
      <c r="L295" s="81" t="s">
        <v>131</v>
      </c>
      <c r="M295" s="81"/>
    </row>
    <row r="296" spans="1:13" x14ac:dyDescent="0.3">
      <c r="A296" s="183">
        <v>45677</v>
      </c>
      <c r="B296" s="81" t="s">
        <v>425</v>
      </c>
      <c r="C296" s="81" t="s">
        <v>119</v>
      </c>
      <c r="D296" s="81" t="s">
        <v>147</v>
      </c>
      <c r="E296" s="143">
        <v>50000</v>
      </c>
      <c r="F296" s="140">
        <f t="shared" si="5"/>
        <v>13.266118333775538</v>
      </c>
      <c r="G296" s="181">
        <v>3769</v>
      </c>
      <c r="H296" s="81" t="s">
        <v>149</v>
      </c>
      <c r="I296" s="81" t="s">
        <v>527</v>
      </c>
      <c r="J296" s="239" t="s">
        <v>767</v>
      </c>
      <c r="K296" s="81" t="s">
        <v>849</v>
      </c>
      <c r="L296" s="81" t="s">
        <v>131</v>
      </c>
      <c r="M296" s="81"/>
    </row>
    <row r="297" spans="1:13" x14ac:dyDescent="0.3">
      <c r="A297" s="183">
        <v>45677</v>
      </c>
      <c r="B297" s="81" t="s">
        <v>814</v>
      </c>
      <c r="C297" s="81" t="s">
        <v>118</v>
      </c>
      <c r="D297" s="81" t="s">
        <v>228</v>
      </c>
      <c r="E297" s="143">
        <v>15000</v>
      </c>
      <c r="F297" s="140">
        <f t="shared" si="5"/>
        <v>3.9798355001326611</v>
      </c>
      <c r="G297" s="181">
        <v>3769</v>
      </c>
      <c r="H297" s="81" t="s">
        <v>226</v>
      </c>
      <c r="I297" s="81" t="s">
        <v>328</v>
      </c>
      <c r="J297" s="239" t="s">
        <v>767</v>
      </c>
      <c r="K297" s="81" t="s">
        <v>849</v>
      </c>
      <c r="L297" s="81" t="s">
        <v>131</v>
      </c>
      <c r="M297" s="81"/>
    </row>
    <row r="298" spans="1:13" x14ac:dyDescent="0.3">
      <c r="A298" s="183">
        <v>45677</v>
      </c>
      <c r="B298" s="81" t="s">
        <v>814</v>
      </c>
      <c r="C298" s="81" t="s">
        <v>118</v>
      </c>
      <c r="D298" s="81" t="s">
        <v>228</v>
      </c>
      <c r="E298" s="143">
        <v>17000</v>
      </c>
      <c r="F298" s="140">
        <f t="shared" si="5"/>
        <v>4.5104802334836824</v>
      </c>
      <c r="G298" s="181">
        <v>3769</v>
      </c>
      <c r="H298" s="81" t="s">
        <v>226</v>
      </c>
      <c r="I298" s="81" t="s">
        <v>328</v>
      </c>
      <c r="J298" s="239" t="s">
        <v>767</v>
      </c>
      <c r="K298" s="81" t="s">
        <v>849</v>
      </c>
      <c r="L298" s="81" t="s">
        <v>131</v>
      </c>
      <c r="M298" s="81"/>
    </row>
    <row r="299" spans="1:13" x14ac:dyDescent="0.3">
      <c r="A299" s="183">
        <v>45677</v>
      </c>
      <c r="B299" s="81" t="s">
        <v>814</v>
      </c>
      <c r="C299" s="81" t="s">
        <v>118</v>
      </c>
      <c r="D299" s="81" t="s">
        <v>148</v>
      </c>
      <c r="E299" s="143">
        <v>18000</v>
      </c>
      <c r="F299" s="140">
        <f t="shared" si="5"/>
        <v>4.7758026001591931</v>
      </c>
      <c r="G299" s="181">
        <v>3769</v>
      </c>
      <c r="H299" s="81" t="s">
        <v>150</v>
      </c>
      <c r="I299" s="81" t="s">
        <v>329</v>
      </c>
      <c r="J299" s="239" t="s">
        <v>767</v>
      </c>
      <c r="K299" s="81" t="s">
        <v>849</v>
      </c>
      <c r="L299" s="81" t="s">
        <v>131</v>
      </c>
      <c r="M299" s="81"/>
    </row>
    <row r="300" spans="1:13" x14ac:dyDescent="0.3">
      <c r="A300" s="183">
        <v>45677</v>
      </c>
      <c r="B300" s="81" t="s">
        <v>814</v>
      </c>
      <c r="C300" s="81" t="s">
        <v>118</v>
      </c>
      <c r="D300" s="81" t="s">
        <v>148</v>
      </c>
      <c r="E300" s="143">
        <v>18000</v>
      </c>
      <c r="F300" s="140">
        <f t="shared" si="5"/>
        <v>4.7758026001591931</v>
      </c>
      <c r="G300" s="181">
        <v>3769</v>
      </c>
      <c r="H300" s="81" t="s">
        <v>150</v>
      </c>
      <c r="I300" s="81" t="s">
        <v>329</v>
      </c>
      <c r="J300" s="239" t="s">
        <v>767</v>
      </c>
      <c r="K300" s="81" t="s">
        <v>849</v>
      </c>
      <c r="L300" s="81" t="s">
        <v>131</v>
      </c>
      <c r="M300" s="81"/>
    </row>
    <row r="301" spans="1:13" x14ac:dyDescent="0.3">
      <c r="A301" s="183">
        <v>45677</v>
      </c>
      <c r="B301" s="81" t="s">
        <v>432</v>
      </c>
      <c r="C301" s="81" t="s">
        <v>118</v>
      </c>
      <c r="D301" s="81" t="s">
        <v>147</v>
      </c>
      <c r="E301" s="143">
        <v>15000</v>
      </c>
      <c r="F301" s="140">
        <f t="shared" si="5"/>
        <v>3.9798355001326611</v>
      </c>
      <c r="G301" s="181">
        <v>3769</v>
      </c>
      <c r="H301" s="81" t="s">
        <v>149</v>
      </c>
      <c r="I301" s="81" t="s">
        <v>431</v>
      </c>
      <c r="J301" s="239" t="s">
        <v>767</v>
      </c>
      <c r="K301" s="81" t="s">
        <v>849</v>
      </c>
      <c r="L301" s="81" t="s">
        <v>131</v>
      </c>
      <c r="M301" s="81"/>
    </row>
    <row r="302" spans="1:13" x14ac:dyDescent="0.3">
      <c r="A302" s="183">
        <v>45677</v>
      </c>
      <c r="B302" s="81" t="s">
        <v>814</v>
      </c>
      <c r="C302" s="81" t="s">
        <v>118</v>
      </c>
      <c r="D302" s="81" t="s">
        <v>148</v>
      </c>
      <c r="E302" s="143">
        <v>25000</v>
      </c>
      <c r="F302" s="140">
        <f t="shared" si="5"/>
        <v>6.6330591668877688</v>
      </c>
      <c r="G302" s="181">
        <v>3769</v>
      </c>
      <c r="H302" s="81" t="s">
        <v>150</v>
      </c>
      <c r="I302" s="81" t="s">
        <v>329</v>
      </c>
      <c r="J302" s="239" t="s">
        <v>767</v>
      </c>
      <c r="K302" s="81" t="s">
        <v>849</v>
      </c>
      <c r="L302" s="81" t="s">
        <v>131</v>
      </c>
      <c r="M302" s="81"/>
    </row>
    <row r="303" spans="1:13" x14ac:dyDescent="0.3">
      <c r="A303" s="183">
        <v>45677</v>
      </c>
      <c r="B303" s="81" t="s">
        <v>814</v>
      </c>
      <c r="C303" s="81" t="s">
        <v>118</v>
      </c>
      <c r="D303" s="81" t="s">
        <v>147</v>
      </c>
      <c r="E303" s="143">
        <v>1000</v>
      </c>
      <c r="F303" s="140">
        <f t="shared" si="5"/>
        <v>0.26532236667551073</v>
      </c>
      <c r="G303" s="181">
        <v>3769</v>
      </c>
      <c r="H303" s="81" t="s">
        <v>149</v>
      </c>
      <c r="I303" s="81" t="s">
        <v>336</v>
      </c>
      <c r="J303" s="239" t="s">
        <v>767</v>
      </c>
      <c r="K303" s="81" t="s">
        <v>849</v>
      </c>
      <c r="L303" s="81" t="s">
        <v>131</v>
      </c>
      <c r="M303" s="81"/>
    </row>
    <row r="304" spans="1:13" x14ac:dyDescent="0.3">
      <c r="A304" s="183">
        <v>45677</v>
      </c>
      <c r="B304" s="81" t="s">
        <v>814</v>
      </c>
      <c r="C304" s="81" t="s">
        <v>118</v>
      </c>
      <c r="D304" s="81" t="s">
        <v>147</v>
      </c>
      <c r="E304" s="143">
        <v>2000</v>
      </c>
      <c r="F304" s="140">
        <f t="shared" si="5"/>
        <v>0.53064473335102147</v>
      </c>
      <c r="G304" s="181">
        <v>3769</v>
      </c>
      <c r="H304" s="81" t="s">
        <v>149</v>
      </c>
      <c r="I304" s="81" t="s">
        <v>336</v>
      </c>
      <c r="J304" s="239" t="s">
        <v>767</v>
      </c>
      <c r="K304" s="81" t="s">
        <v>849</v>
      </c>
      <c r="L304" s="81" t="s">
        <v>131</v>
      </c>
      <c r="M304" s="81"/>
    </row>
    <row r="305" spans="1:13" x14ac:dyDescent="0.3">
      <c r="A305" s="183">
        <v>45677</v>
      </c>
      <c r="B305" s="81" t="s">
        <v>814</v>
      </c>
      <c r="C305" s="81" t="s">
        <v>118</v>
      </c>
      <c r="D305" s="81" t="s">
        <v>147</v>
      </c>
      <c r="E305" s="143">
        <v>7000</v>
      </c>
      <c r="F305" s="140">
        <f t="shared" si="5"/>
        <v>1.8572565667285752</v>
      </c>
      <c r="G305" s="181">
        <v>3769</v>
      </c>
      <c r="H305" s="81" t="s">
        <v>149</v>
      </c>
      <c r="I305" s="81" t="s">
        <v>336</v>
      </c>
      <c r="J305" s="239" t="s">
        <v>767</v>
      </c>
      <c r="K305" s="81" t="s">
        <v>849</v>
      </c>
      <c r="L305" s="81" t="s">
        <v>131</v>
      </c>
      <c r="M305" s="81"/>
    </row>
    <row r="306" spans="1:13" x14ac:dyDescent="0.3">
      <c r="A306" s="183">
        <v>45677</v>
      </c>
      <c r="B306" s="81" t="s">
        <v>814</v>
      </c>
      <c r="C306" s="81" t="s">
        <v>118</v>
      </c>
      <c r="D306" s="81" t="s">
        <v>147</v>
      </c>
      <c r="E306" s="143">
        <v>5000</v>
      </c>
      <c r="F306" s="140">
        <f t="shared" si="5"/>
        <v>1.3266118333775536</v>
      </c>
      <c r="G306" s="181">
        <v>3769</v>
      </c>
      <c r="H306" s="81" t="s">
        <v>149</v>
      </c>
      <c r="I306" s="81" t="s">
        <v>336</v>
      </c>
      <c r="J306" s="239" t="s">
        <v>767</v>
      </c>
      <c r="K306" s="81" t="s">
        <v>849</v>
      </c>
      <c r="L306" s="81" t="s">
        <v>131</v>
      </c>
      <c r="M306" s="81"/>
    </row>
    <row r="307" spans="1:13" x14ac:dyDescent="0.3">
      <c r="A307" s="183">
        <v>45677</v>
      </c>
      <c r="B307" s="81" t="s">
        <v>814</v>
      </c>
      <c r="C307" s="81" t="s">
        <v>118</v>
      </c>
      <c r="D307" s="81" t="s">
        <v>147</v>
      </c>
      <c r="E307" s="143">
        <v>5000</v>
      </c>
      <c r="F307" s="140">
        <f t="shared" si="5"/>
        <v>1.3266118333775536</v>
      </c>
      <c r="G307" s="181">
        <v>3769</v>
      </c>
      <c r="H307" s="81" t="s">
        <v>149</v>
      </c>
      <c r="I307" s="81" t="s">
        <v>336</v>
      </c>
      <c r="J307" s="239" t="s">
        <v>767</v>
      </c>
      <c r="K307" s="81" t="s">
        <v>849</v>
      </c>
      <c r="L307" s="81" t="s">
        <v>131</v>
      </c>
      <c r="M307" s="81"/>
    </row>
    <row r="308" spans="1:13" x14ac:dyDescent="0.3">
      <c r="A308" s="183">
        <v>45677</v>
      </c>
      <c r="B308" s="81" t="s">
        <v>814</v>
      </c>
      <c r="C308" s="81" t="s">
        <v>118</v>
      </c>
      <c r="D308" s="81" t="s">
        <v>147</v>
      </c>
      <c r="E308" s="143">
        <v>14000</v>
      </c>
      <c r="F308" s="140">
        <f t="shared" si="5"/>
        <v>3.7145131334571504</v>
      </c>
      <c r="G308" s="181">
        <v>3769</v>
      </c>
      <c r="H308" s="81" t="s">
        <v>149</v>
      </c>
      <c r="I308" s="81" t="s">
        <v>336</v>
      </c>
      <c r="J308" s="239" t="s">
        <v>767</v>
      </c>
      <c r="K308" s="81" t="s">
        <v>849</v>
      </c>
      <c r="L308" s="81" t="s">
        <v>131</v>
      </c>
      <c r="M308" s="81"/>
    </row>
    <row r="309" spans="1:13" x14ac:dyDescent="0.3">
      <c r="A309" s="183">
        <v>45677</v>
      </c>
      <c r="B309" s="81" t="s">
        <v>814</v>
      </c>
      <c r="C309" s="81" t="s">
        <v>118</v>
      </c>
      <c r="D309" s="81" t="s">
        <v>147</v>
      </c>
      <c r="E309" s="143">
        <v>2000</v>
      </c>
      <c r="F309" s="140">
        <f t="shared" si="5"/>
        <v>0.53064473335102147</v>
      </c>
      <c r="G309" s="181">
        <v>3769</v>
      </c>
      <c r="H309" s="81" t="s">
        <v>149</v>
      </c>
      <c r="I309" s="81" t="s">
        <v>336</v>
      </c>
      <c r="J309" s="239" t="s">
        <v>767</v>
      </c>
      <c r="K309" s="81" t="s">
        <v>849</v>
      </c>
      <c r="L309" s="81" t="s">
        <v>131</v>
      </c>
      <c r="M309" s="81"/>
    </row>
    <row r="310" spans="1:13" x14ac:dyDescent="0.3">
      <c r="A310" s="183">
        <v>45677</v>
      </c>
      <c r="B310" s="81" t="s">
        <v>814</v>
      </c>
      <c r="C310" s="81" t="s">
        <v>118</v>
      </c>
      <c r="D310" s="81" t="s">
        <v>147</v>
      </c>
      <c r="E310" s="143">
        <v>2000</v>
      </c>
      <c r="F310" s="140">
        <f t="shared" si="5"/>
        <v>0.53064473335102147</v>
      </c>
      <c r="G310" s="181">
        <v>3769</v>
      </c>
      <c r="H310" s="81" t="s">
        <v>149</v>
      </c>
      <c r="I310" s="81" t="s">
        <v>336</v>
      </c>
      <c r="J310" s="239" t="s">
        <v>767</v>
      </c>
      <c r="K310" s="81" t="s">
        <v>849</v>
      </c>
      <c r="L310" s="81" t="s">
        <v>131</v>
      </c>
      <c r="M310" s="81"/>
    </row>
    <row r="311" spans="1:13" x14ac:dyDescent="0.3">
      <c r="A311" s="183">
        <v>45677</v>
      </c>
      <c r="B311" s="81" t="s">
        <v>814</v>
      </c>
      <c r="C311" s="81" t="s">
        <v>118</v>
      </c>
      <c r="D311" s="81" t="s">
        <v>96</v>
      </c>
      <c r="E311" s="143">
        <v>19000</v>
      </c>
      <c r="F311" s="140">
        <f t="shared" si="5"/>
        <v>5.0411249668347038</v>
      </c>
      <c r="G311" s="181">
        <v>3769</v>
      </c>
      <c r="H311" s="81" t="s">
        <v>98</v>
      </c>
      <c r="I311" s="81" t="s">
        <v>330</v>
      </c>
      <c r="J311" s="239" t="s">
        <v>767</v>
      </c>
      <c r="K311" s="81" t="s">
        <v>849</v>
      </c>
      <c r="L311" s="81" t="s">
        <v>131</v>
      </c>
      <c r="M311" s="81"/>
    </row>
    <row r="312" spans="1:13" x14ac:dyDescent="0.3">
      <c r="A312" s="183">
        <v>45677</v>
      </c>
      <c r="B312" s="81" t="s">
        <v>814</v>
      </c>
      <c r="C312" s="81" t="s">
        <v>118</v>
      </c>
      <c r="D312" s="81" t="s">
        <v>96</v>
      </c>
      <c r="E312" s="143">
        <v>20000</v>
      </c>
      <c r="F312" s="140">
        <f t="shared" si="5"/>
        <v>5.3064473335102145</v>
      </c>
      <c r="G312" s="181">
        <v>3769</v>
      </c>
      <c r="H312" s="81" t="s">
        <v>98</v>
      </c>
      <c r="I312" s="81" t="s">
        <v>330</v>
      </c>
      <c r="J312" s="239" t="s">
        <v>767</v>
      </c>
      <c r="K312" s="81" t="s">
        <v>849</v>
      </c>
      <c r="L312" s="81" t="s">
        <v>131</v>
      </c>
      <c r="M312" s="81"/>
    </row>
    <row r="313" spans="1:13" x14ac:dyDescent="0.3">
      <c r="A313" s="183">
        <v>45677</v>
      </c>
      <c r="B313" s="81" t="s">
        <v>814</v>
      </c>
      <c r="C313" s="81" t="s">
        <v>118</v>
      </c>
      <c r="D313" s="81" t="s">
        <v>96</v>
      </c>
      <c r="E313" s="143">
        <v>10000</v>
      </c>
      <c r="F313" s="140">
        <f t="shared" si="5"/>
        <v>2.6532236667551072</v>
      </c>
      <c r="G313" s="181">
        <v>3769</v>
      </c>
      <c r="H313" s="81" t="s">
        <v>98</v>
      </c>
      <c r="I313" s="81" t="s">
        <v>330</v>
      </c>
      <c r="J313" s="239" t="s">
        <v>767</v>
      </c>
      <c r="K313" s="81" t="s">
        <v>849</v>
      </c>
      <c r="L313" s="81" t="s">
        <v>131</v>
      </c>
      <c r="M313" s="81"/>
    </row>
    <row r="314" spans="1:13" x14ac:dyDescent="0.3">
      <c r="A314" s="183">
        <v>45677</v>
      </c>
      <c r="B314" s="81" t="s">
        <v>814</v>
      </c>
      <c r="C314" s="81" t="s">
        <v>118</v>
      </c>
      <c r="D314" s="81" t="s">
        <v>96</v>
      </c>
      <c r="E314" s="143">
        <v>5000</v>
      </c>
      <c r="F314" s="140">
        <f t="shared" si="5"/>
        <v>1.3266118333775536</v>
      </c>
      <c r="G314" s="181">
        <v>3769</v>
      </c>
      <c r="H314" s="81" t="s">
        <v>98</v>
      </c>
      <c r="I314" s="81" t="s">
        <v>330</v>
      </c>
      <c r="J314" s="239" t="s">
        <v>767</v>
      </c>
      <c r="K314" s="81" t="s">
        <v>849</v>
      </c>
      <c r="L314" s="81" t="s">
        <v>131</v>
      </c>
      <c r="M314" s="81"/>
    </row>
    <row r="315" spans="1:13" x14ac:dyDescent="0.3">
      <c r="A315" s="183">
        <v>45677</v>
      </c>
      <c r="B315" s="81" t="s">
        <v>814</v>
      </c>
      <c r="C315" s="81" t="s">
        <v>118</v>
      </c>
      <c r="D315" s="81" t="s">
        <v>96</v>
      </c>
      <c r="E315" s="143">
        <v>16000</v>
      </c>
      <c r="F315" s="140">
        <f t="shared" si="5"/>
        <v>4.2451578668081718</v>
      </c>
      <c r="G315" s="181">
        <v>3769</v>
      </c>
      <c r="H315" s="81" t="s">
        <v>98</v>
      </c>
      <c r="I315" s="81" t="s">
        <v>330</v>
      </c>
      <c r="J315" s="239" t="s">
        <v>767</v>
      </c>
      <c r="K315" s="81" t="s">
        <v>849</v>
      </c>
      <c r="L315" s="81" t="s">
        <v>131</v>
      </c>
      <c r="M315" s="81"/>
    </row>
    <row r="316" spans="1:13" x14ac:dyDescent="0.3">
      <c r="A316" s="183">
        <v>45677</v>
      </c>
      <c r="B316" s="81" t="s">
        <v>117</v>
      </c>
      <c r="C316" s="81" t="s">
        <v>117</v>
      </c>
      <c r="D316" s="81" t="s">
        <v>96</v>
      </c>
      <c r="E316" s="143">
        <v>19000</v>
      </c>
      <c r="F316" s="140">
        <f t="shared" si="5"/>
        <v>5.0411249668347038</v>
      </c>
      <c r="G316" s="181">
        <v>3769</v>
      </c>
      <c r="H316" s="81" t="s">
        <v>98</v>
      </c>
      <c r="I316" s="81" t="s">
        <v>330</v>
      </c>
      <c r="J316" s="239" t="s">
        <v>767</v>
      </c>
      <c r="K316" s="81" t="s">
        <v>849</v>
      </c>
      <c r="L316" s="81" t="s">
        <v>131</v>
      </c>
      <c r="M316" s="81"/>
    </row>
    <row r="317" spans="1:13" x14ac:dyDescent="0.3">
      <c r="A317" s="183">
        <v>45677</v>
      </c>
      <c r="B317" s="81" t="s">
        <v>814</v>
      </c>
      <c r="C317" s="81" t="s">
        <v>118</v>
      </c>
      <c r="D317" s="81" t="s">
        <v>96</v>
      </c>
      <c r="E317" s="143">
        <v>18000</v>
      </c>
      <c r="F317" s="140">
        <f t="shared" si="5"/>
        <v>4.7758026001591931</v>
      </c>
      <c r="G317" s="181">
        <v>3769</v>
      </c>
      <c r="H317" s="81" t="s">
        <v>97</v>
      </c>
      <c r="I317" s="81" t="s">
        <v>347</v>
      </c>
      <c r="J317" s="239" t="s">
        <v>767</v>
      </c>
      <c r="K317" s="81" t="s">
        <v>849</v>
      </c>
      <c r="L317" s="81" t="s">
        <v>131</v>
      </c>
      <c r="M317" s="81"/>
    </row>
    <row r="318" spans="1:13" x14ac:dyDescent="0.3">
      <c r="A318" s="183">
        <v>45677</v>
      </c>
      <c r="B318" s="81" t="s">
        <v>814</v>
      </c>
      <c r="C318" s="81" t="s">
        <v>118</v>
      </c>
      <c r="D318" s="81" t="s">
        <v>96</v>
      </c>
      <c r="E318" s="143">
        <v>15000</v>
      </c>
      <c r="F318" s="140">
        <f t="shared" si="5"/>
        <v>3.9798355001326611</v>
      </c>
      <c r="G318" s="181">
        <v>3769</v>
      </c>
      <c r="H318" s="81" t="s">
        <v>97</v>
      </c>
      <c r="I318" s="81" t="s">
        <v>347</v>
      </c>
      <c r="J318" s="239" t="s">
        <v>767</v>
      </c>
      <c r="K318" s="81" t="s">
        <v>849</v>
      </c>
      <c r="L318" s="81" t="s">
        <v>131</v>
      </c>
      <c r="M318" s="81"/>
    </row>
    <row r="319" spans="1:13" x14ac:dyDescent="0.3">
      <c r="A319" s="183">
        <v>45677</v>
      </c>
      <c r="B319" s="81" t="s">
        <v>814</v>
      </c>
      <c r="C319" s="81" t="s">
        <v>118</v>
      </c>
      <c r="D319" s="81" t="s">
        <v>96</v>
      </c>
      <c r="E319" s="143">
        <v>23000</v>
      </c>
      <c r="F319" s="140">
        <f t="shared" si="5"/>
        <v>6.1024144335367474</v>
      </c>
      <c r="G319" s="181">
        <v>3769</v>
      </c>
      <c r="H319" s="81" t="s">
        <v>97</v>
      </c>
      <c r="I319" s="81" t="s">
        <v>347</v>
      </c>
      <c r="J319" s="239" t="s">
        <v>767</v>
      </c>
      <c r="K319" s="81" t="s">
        <v>849</v>
      </c>
      <c r="L319" s="81" t="s">
        <v>131</v>
      </c>
      <c r="M319" s="81"/>
    </row>
    <row r="320" spans="1:13" x14ac:dyDescent="0.3">
      <c r="A320" s="183">
        <v>45677</v>
      </c>
      <c r="B320" s="81" t="s">
        <v>814</v>
      </c>
      <c r="C320" s="81" t="s">
        <v>118</v>
      </c>
      <c r="D320" s="81" t="s">
        <v>96</v>
      </c>
      <c r="E320" s="143">
        <v>7000</v>
      </c>
      <c r="F320" s="140">
        <f t="shared" si="5"/>
        <v>1.8572565667285752</v>
      </c>
      <c r="G320" s="181">
        <v>3769</v>
      </c>
      <c r="H320" s="81" t="s">
        <v>97</v>
      </c>
      <c r="I320" s="81" t="s">
        <v>347</v>
      </c>
      <c r="J320" s="239" t="s">
        <v>767</v>
      </c>
      <c r="K320" s="81" t="s">
        <v>849</v>
      </c>
      <c r="L320" s="81" t="s">
        <v>131</v>
      </c>
      <c r="M320" s="81"/>
    </row>
    <row r="321" spans="1:13" x14ac:dyDescent="0.3">
      <c r="A321" s="183">
        <v>45677</v>
      </c>
      <c r="B321" s="81" t="s">
        <v>814</v>
      </c>
      <c r="C321" s="81" t="s">
        <v>118</v>
      </c>
      <c r="D321" s="81" t="s">
        <v>96</v>
      </c>
      <c r="E321" s="143">
        <v>7000</v>
      </c>
      <c r="F321" s="140">
        <f t="shared" si="5"/>
        <v>1.8572565667285752</v>
      </c>
      <c r="G321" s="181">
        <v>3769</v>
      </c>
      <c r="H321" s="81" t="s">
        <v>97</v>
      </c>
      <c r="I321" s="81" t="s">
        <v>347</v>
      </c>
      <c r="J321" s="239" t="s">
        <v>767</v>
      </c>
      <c r="K321" s="81" t="s">
        <v>849</v>
      </c>
      <c r="L321" s="81" t="s">
        <v>131</v>
      </c>
      <c r="M321" s="81"/>
    </row>
    <row r="322" spans="1:13" x14ac:dyDescent="0.3">
      <c r="A322" s="183">
        <v>45677</v>
      </c>
      <c r="B322" s="81" t="s">
        <v>814</v>
      </c>
      <c r="C322" s="81" t="s">
        <v>118</v>
      </c>
      <c r="D322" s="81" t="s">
        <v>96</v>
      </c>
      <c r="E322" s="143">
        <v>15000</v>
      </c>
      <c r="F322" s="140">
        <f t="shared" si="5"/>
        <v>3.9798355001326611</v>
      </c>
      <c r="G322" s="181">
        <v>3769</v>
      </c>
      <c r="H322" s="81" t="s">
        <v>97</v>
      </c>
      <c r="I322" s="81" t="s">
        <v>347</v>
      </c>
      <c r="J322" s="239" t="s">
        <v>767</v>
      </c>
      <c r="K322" s="81" t="s">
        <v>849</v>
      </c>
      <c r="L322" s="81" t="s">
        <v>131</v>
      </c>
      <c r="M322" s="81"/>
    </row>
    <row r="323" spans="1:13" x14ac:dyDescent="0.3">
      <c r="A323" s="183">
        <v>45677</v>
      </c>
      <c r="B323" s="81" t="s">
        <v>814</v>
      </c>
      <c r="C323" s="81" t="s">
        <v>118</v>
      </c>
      <c r="D323" s="81" t="s">
        <v>96</v>
      </c>
      <c r="E323" s="143">
        <v>10000</v>
      </c>
      <c r="F323" s="140">
        <f t="shared" si="5"/>
        <v>2.6532236667551072</v>
      </c>
      <c r="G323" s="181">
        <v>3769</v>
      </c>
      <c r="H323" s="81" t="s">
        <v>97</v>
      </c>
      <c r="I323" s="81" t="s">
        <v>347</v>
      </c>
      <c r="J323" s="239" t="s">
        <v>767</v>
      </c>
      <c r="K323" s="81" t="s">
        <v>849</v>
      </c>
      <c r="L323" s="81" t="s">
        <v>131</v>
      </c>
      <c r="M323" s="81"/>
    </row>
    <row r="324" spans="1:13" x14ac:dyDescent="0.3">
      <c r="A324" s="183">
        <v>45677</v>
      </c>
      <c r="B324" s="81" t="s">
        <v>814</v>
      </c>
      <c r="C324" s="81" t="s">
        <v>118</v>
      </c>
      <c r="D324" s="81" t="s">
        <v>96</v>
      </c>
      <c r="E324" s="143">
        <v>10000</v>
      </c>
      <c r="F324" s="140">
        <f t="shared" si="5"/>
        <v>2.6532236667551072</v>
      </c>
      <c r="G324" s="181">
        <v>3769</v>
      </c>
      <c r="H324" s="81" t="s">
        <v>97</v>
      </c>
      <c r="I324" s="81" t="s">
        <v>347</v>
      </c>
      <c r="J324" s="239" t="s">
        <v>767</v>
      </c>
      <c r="K324" s="81" t="s">
        <v>849</v>
      </c>
      <c r="L324" s="81" t="s">
        <v>131</v>
      </c>
      <c r="M324" s="81"/>
    </row>
    <row r="325" spans="1:13" x14ac:dyDescent="0.3">
      <c r="A325" s="183">
        <v>45677</v>
      </c>
      <c r="B325" s="81" t="s">
        <v>117</v>
      </c>
      <c r="C325" s="81" t="s">
        <v>117</v>
      </c>
      <c r="D325" s="81" t="s">
        <v>96</v>
      </c>
      <c r="E325" s="143">
        <v>20000</v>
      </c>
      <c r="F325" s="140">
        <f t="shared" si="5"/>
        <v>5.3064473335102145</v>
      </c>
      <c r="G325" s="181">
        <v>3769</v>
      </c>
      <c r="H325" s="81" t="s">
        <v>97</v>
      </c>
      <c r="I325" s="81" t="s">
        <v>347</v>
      </c>
      <c r="J325" s="239" t="s">
        <v>767</v>
      </c>
      <c r="K325" s="81" t="s">
        <v>849</v>
      </c>
      <c r="L325" s="81" t="s">
        <v>131</v>
      </c>
      <c r="M325" s="81"/>
    </row>
    <row r="326" spans="1:13" x14ac:dyDescent="0.3">
      <c r="A326" s="183">
        <v>45677</v>
      </c>
      <c r="B326" s="188" t="s">
        <v>401</v>
      </c>
      <c r="C326" s="81" t="s">
        <v>415</v>
      </c>
      <c r="D326" s="81" t="s">
        <v>147</v>
      </c>
      <c r="E326" s="143">
        <v>50000</v>
      </c>
      <c r="F326" s="140">
        <f t="shared" si="5"/>
        <v>13.266118333775538</v>
      </c>
      <c r="G326" s="181">
        <v>3769</v>
      </c>
      <c r="H326" s="81" t="s">
        <v>149</v>
      </c>
      <c r="I326" s="81" t="s">
        <v>524</v>
      </c>
      <c r="J326" s="239" t="s">
        <v>767</v>
      </c>
      <c r="K326" s="81" t="s">
        <v>849</v>
      </c>
      <c r="L326" s="81" t="s">
        <v>131</v>
      </c>
      <c r="M326" s="81"/>
    </row>
    <row r="327" spans="1:13" x14ac:dyDescent="0.3">
      <c r="A327" s="183">
        <v>45677</v>
      </c>
      <c r="B327" s="188" t="s">
        <v>402</v>
      </c>
      <c r="C327" s="81" t="s">
        <v>415</v>
      </c>
      <c r="D327" s="81" t="s">
        <v>147</v>
      </c>
      <c r="E327" s="143">
        <v>30000</v>
      </c>
      <c r="F327" s="140">
        <f t="shared" ref="F327:F390" si="6">E327/G327</f>
        <v>7.9596710002653221</v>
      </c>
      <c r="G327" s="181">
        <v>3769</v>
      </c>
      <c r="H327" s="81" t="s">
        <v>156</v>
      </c>
      <c r="I327" s="81" t="s">
        <v>524</v>
      </c>
      <c r="J327" s="239" t="s">
        <v>767</v>
      </c>
      <c r="K327" s="81" t="s">
        <v>849</v>
      </c>
      <c r="L327" s="81" t="s">
        <v>131</v>
      </c>
      <c r="M327" s="81"/>
    </row>
    <row r="328" spans="1:13" x14ac:dyDescent="0.3">
      <c r="A328" s="183">
        <v>45677</v>
      </c>
      <c r="B328" s="188" t="s">
        <v>403</v>
      </c>
      <c r="C328" s="81" t="s">
        <v>415</v>
      </c>
      <c r="D328" s="81" t="s">
        <v>148</v>
      </c>
      <c r="E328" s="143">
        <v>20000</v>
      </c>
      <c r="F328" s="140">
        <f t="shared" si="6"/>
        <v>5.3064473335102145</v>
      </c>
      <c r="G328" s="181">
        <v>3769</v>
      </c>
      <c r="H328" s="81" t="s">
        <v>150</v>
      </c>
      <c r="I328" s="81" t="s">
        <v>524</v>
      </c>
      <c r="J328" s="239" t="s">
        <v>767</v>
      </c>
      <c r="K328" s="81" t="s">
        <v>849</v>
      </c>
      <c r="L328" s="81" t="s">
        <v>131</v>
      </c>
      <c r="M328" s="81"/>
    </row>
    <row r="329" spans="1:13" x14ac:dyDescent="0.3">
      <c r="A329" s="183">
        <v>45677</v>
      </c>
      <c r="B329" s="188" t="s">
        <v>404</v>
      </c>
      <c r="C329" s="81" t="s">
        <v>415</v>
      </c>
      <c r="D329" s="81" t="s">
        <v>96</v>
      </c>
      <c r="E329" s="143">
        <v>25000</v>
      </c>
      <c r="F329" s="140">
        <f t="shared" si="6"/>
        <v>6.6330591668877688</v>
      </c>
      <c r="G329" s="181">
        <v>3769</v>
      </c>
      <c r="H329" s="81" t="s">
        <v>154</v>
      </c>
      <c r="I329" s="81" t="s">
        <v>524</v>
      </c>
      <c r="J329" s="239" t="s">
        <v>767</v>
      </c>
      <c r="K329" s="81" t="s">
        <v>849</v>
      </c>
      <c r="L329" s="81" t="s">
        <v>131</v>
      </c>
      <c r="M329" s="81"/>
    </row>
    <row r="330" spans="1:13" x14ac:dyDescent="0.3">
      <c r="A330" s="183">
        <v>45677</v>
      </c>
      <c r="B330" s="188" t="s">
        <v>406</v>
      </c>
      <c r="C330" s="81" t="s">
        <v>415</v>
      </c>
      <c r="D330" s="81" t="s">
        <v>96</v>
      </c>
      <c r="E330" s="143">
        <v>25000</v>
      </c>
      <c r="F330" s="140">
        <f t="shared" si="6"/>
        <v>6.6330591668877688</v>
      </c>
      <c r="G330" s="181">
        <v>3769</v>
      </c>
      <c r="H330" s="81" t="s">
        <v>98</v>
      </c>
      <c r="I330" s="81" t="s">
        <v>524</v>
      </c>
      <c r="J330" s="239" t="s">
        <v>767</v>
      </c>
      <c r="K330" s="81" t="s">
        <v>849</v>
      </c>
      <c r="L330" s="81" t="s">
        <v>131</v>
      </c>
      <c r="M330" s="81"/>
    </row>
    <row r="331" spans="1:13" x14ac:dyDescent="0.3">
      <c r="A331" s="183">
        <v>45677</v>
      </c>
      <c r="B331" s="188" t="s">
        <v>407</v>
      </c>
      <c r="C331" s="81" t="s">
        <v>415</v>
      </c>
      <c r="D331" s="81" t="s">
        <v>96</v>
      </c>
      <c r="E331" s="143">
        <v>25000</v>
      </c>
      <c r="F331" s="140">
        <f t="shared" si="6"/>
        <v>6.6330591668877688</v>
      </c>
      <c r="G331" s="181">
        <v>3769</v>
      </c>
      <c r="H331" s="81" t="s">
        <v>97</v>
      </c>
      <c r="I331" s="81" t="s">
        <v>524</v>
      </c>
      <c r="J331" s="239" t="s">
        <v>767</v>
      </c>
      <c r="K331" s="81" t="s">
        <v>849</v>
      </c>
      <c r="L331" s="81" t="s">
        <v>131</v>
      </c>
      <c r="M331" s="81"/>
    </row>
    <row r="332" spans="1:13" x14ac:dyDescent="0.3">
      <c r="A332" s="183">
        <v>45677</v>
      </c>
      <c r="B332" s="188" t="s">
        <v>522</v>
      </c>
      <c r="C332" s="81" t="s">
        <v>415</v>
      </c>
      <c r="D332" s="81" t="s">
        <v>228</v>
      </c>
      <c r="E332" s="143">
        <v>20000</v>
      </c>
      <c r="F332" s="140">
        <f t="shared" si="6"/>
        <v>5.3064473335102145</v>
      </c>
      <c r="G332" s="181">
        <v>3769</v>
      </c>
      <c r="H332" s="81" t="s">
        <v>226</v>
      </c>
      <c r="I332" s="81" t="s">
        <v>524</v>
      </c>
      <c r="J332" s="239" t="s">
        <v>767</v>
      </c>
      <c r="K332" s="81" t="s">
        <v>849</v>
      </c>
      <c r="L332" s="81" t="s">
        <v>131</v>
      </c>
      <c r="M332" s="81"/>
    </row>
    <row r="333" spans="1:13" x14ac:dyDescent="0.3">
      <c r="A333" s="183">
        <v>45677</v>
      </c>
      <c r="B333" s="81" t="s">
        <v>531</v>
      </c>
      <c r="C333" s="81" t="s">
        <v>200</v>
      </c>
      <c r="D333" s="81" t="s">
        <v>128</v>
      </c>
      <c r="E333" s="143">
        <v>84000</v>
      </c>
      <c r="F333" s="140">
        <f t="shared" si="6"/>
        <v>22.287078800742904</v>
      </c>
      <c r="G333" s="181">
        <v>3769</v>
      </c>
      <c r="H333" s="81" t="s">
        <v>149</v>
      </c>
      <c r="I333" s="81" t="s">
        <v>525</v>
      </c>
      <c r="J333" s="239" t="s">
        <v>767</v>
      </c>
      <c r="K333" s="81" t="s">
        <v>849</v>
      </c>
      <c r="L333" s="81" t="s">
        <v>131</v>
      </c>
      <c r="M333" s="81"/>
    </row>
    <row r="334" spans="1:13" x14ac:dyDescent="0.3">
      <c r="A334" s="183">
        <v>45677</v>
      </c>
      <c r="B334" s="81" t="s">
        <v>587</v>
      </c>
      <c r="C334" s="81" t="s">
        <v>200</v>
      </c>
      <c r="D334" s="81" t="s">
        <v>128</v>
      </c>
      <c r="E334" s="143">
        <v>70000</v>
      </c>
      <c r="F334" s="140">
        <f t="shared" si="6"/>
        <v>18.572565667285751</v>
      </c>
      <c r="G334" s="181">
        <v>3769</v>
      </c>
      <c r="H334" s="81" t="s">
        <v>149</v>
      </c>
      <c r="I334" s="81" t="s">
        <v>526</v>
      </c>
      <c r="J334" s="239" t="s">
        <v>767</v>
      </c>
      <c r="K334" s="81" t="s">
        <v>849</v>
      </c>
      <c r="L334" s="81" t="s">
        <v>131</v>
      </c>
      <c r="M334" s="81"/>
    </row>
    <row r="335" spans="1:13" x14ac:dyDescent="0.3">
      <c r="A335" s="183">
        <v>45677</v>
      </c>
      <c r="B335" s="81" t="s">
        <v>533</v>
      </c>
      <c r="C335" s="81" t="s">
        <v>200</v>
      </c>
      <c r="D335" s="81" t="s">
        <v>128</v>
      </c>
      <c r="E335" s="143">
        <v>60000</v>
      </c>
      <c r="F335" s="140">
        <f t="shared" si="6"/>
        <v>15.919342000530644</v>
      </c>
      <c r="G335" s="181">
        <v>3769</v>
      </c>
      <c r="H335" s="81" t="s">
        <v>149</v>
      </c>
      <c r="I335" s="81" t="s">
        <v>525</v>
      </c>
      <c r="J335" s="239" t="s">
        <v>767</v>
      </c>
      <c r="K335" s="81" t="s">
        <v>849</v>
      </c>
      <c r="L335" s="81" t="s">
        <v>131</v>
      </c>
      <c r="M335" s="81"/>
    </row>
    <row r="336" spans="1:13" x14ac:dyDescent="0.3">
      <c r="A336" s="183">
        <v>45677</v>
      </c>
      <c r="B336" s="81" t="s">
        <v>534</v>
      </c>
      <c r="C336" s="81" t="s">
        <v>200</v>
      </c>
      <c r="D336" s="81" t="s">
        <v>128</v>
      </c>
      <c r="E336" s="143">
        <v>75000</v>
      </c>
      <c r="F336" s="140">
        <f t="shared" si="6"/>
        <v>19.899177500663306</v>
      </c>
      <c r="G336" s="181">
        <v>3769</v>
      </c>
      <c r="H336" s="81" t="s">
        <v>149</v>
      </c>
      <c r="I336" s="81" t="s">
        <v>529</v>
      </c>
      <c r="J336" s="239" t="s">
        <v>767</v>
      </c>
      <c r="K336" s="81" t="s">
        <v>849</v>
      </c>
      <c r="L336" s="81" t="s">
        <v>131</v>
      </c>
      <c r="M336" s="81"/>
    </row>
    <row r="337" spans="1:13" x14ac:dyDescent="0.3">
      <c r="A337" s="183">
        <v>45677</v>
      </c>
      <c r="B337" s="81" t="s">
        <v>803</v>
      </c>
      <c r="C337" s="81" t="s">
        <v>200</v>
      </c>
      <c r="D337" s="81" t="s">
        <v>128</v>
      </c>
      <c r="E337" s="143">
        <v>30800</v>
      </c>
      <c r="F337" s="140">
        <f t="shared" si="6"/>
        <v>8.171928893605731</v>
      </c>
      <c r="G337" s="181">
        <v>3769</v>
      </c>
      <c r="H337" s="81" t="s">
        <v>149</v>
      </c>
      <c r="I337" s="81" t="s">
        <v>530</v>
      </c>
      <c r="J337" s="239" t="s">
        <v>767</v>
      </c>
      <c r="K337" s="81" t="s">
        <v>849</v>
      </c>
      <c r="L337" s="81" t="s">
        <v>131</v>
      </c>
      <c r="M337" s="81"/>
    </row>
    <row r="338" spans="1:13" x14ac:dyDescent="0.3">
      <c r="A338" s="183">
        <v>45677</v>
      </c>
      <c r="B338" s="81" t="s">
        <v>536</v>
      </c>
      <c r="C338" s="81" t="s">
        <v>200</v>
      </c>
      <c r="D338" s="81" t="s">
        <v>128</v>
      </c>
      <c r="E338" s="143">
        <v>43500</v>
      </c>
      <c r="F338" s="140">
        <f t="shared" si="6"/>
        <v>11.541522950384717</v>
      </c>
      <c r="G338" s="181">
        <v>3769</v>
      </c>
      <c r="H338" s="81" t="s">
        <v>149</v>
      </c>
      <c r="I338" s="81" t="s">
        <v>530</v>
      </c>
      <c r="J338" s="239" t="s">
        <v>767</v>
      </c>
      <c r="K338" s="81" t="s">
        <v>849</v>
      </c>
      <c r="L338" s="81" t="s">
        <v>131</v>
      </c>
      <c r="M338" s="81"/>
    </row>
    <row r="339" spans="1:13" x14ac:dyDescent="0.3">
      <c r="A339" s="183">
        <v>45677</v>
      </c>
      <c r="B339" s="81" t="s">
        <v>537</v>
      </c>
      <c r="C339" s="81" t="s">
        <v>200</v>
      </c>
      <c r="D339" s="81" t="s">
        <v>128</v>
      </c>
      <c r="E339" s="143">
        <v>50000</v>
      </c>
      <c r="F339" s="140">
        <f t="shared" si="6"/>
        <v>13.266118333775538</v>
      </c>
      <c r="G339" s="181">
        <v>3769</v>
      </c>
      <c r="H339" s="81" t="s">
        <v>149</v>
      </c>
      <c r="I339" s="81" t="s">
        <v>538</v>
      </c>
      <c r="J339" s="239" t="s">
        <v>767</v>
      </c>
      <c r="K339" s="81" t="s">
        <v>849</v>
      </c>
      <c r="L339" s="81" t="s">
        <v>131</v>
      </c>
      <c r="M339" s="81"/>
    </row>
    <row r="340" spans="1:13" x14ac:dyDescent="0.3">
      <c r="A340" s="183">
        <v>45678</v>
      </c>
      <c r="B340" s="81" t="s">
        <v>588</v>
      </c>
      <c r="C340" s="81" t="s">
        <v>424</v>
      </c>
      <c r="D340" s="81" t="s">
        <v>128</v>
      </c>
      <c r="E340" s="143">
        <v>82900</v>
      </c>
      <c r="F340" s="140">
        <f t="shared" si="6"/>
        <v>21.995224197399843</v>
      </c>
      <c r="G340" s="181">
        <v>3769</v>
      </c>
      <c r="H340" s="81" t="s">
        <v>149</v>
      </c>
      <c r="I340" s="81" t="s">
        <v>433</v>
      </c>
      <c r="J340" s="239" t="s">
        <v>767</v>
      </c>
      <c r="K340" s="81" t="s">
        <v>849</v>
      </c>
      <c r="L340" s="81" t="s">
        <v>131</v>
      </c>
      <c r="M340" s="81"/>
    </row>
    <row r="341" spans="1:13" x14ac:dyDescent="0.3">
      <c r="A341" s="183">
        <v>45678</v>
      </c>
      <c r="B341" s="81" t="s">
        <v>123</v>
      </c>
      <c r="C341" s="81" t="s">
        <v>130</v>
      </c>
      <c r="D341" s="81" t="s">
        <v>128</v>
      </c>
      <c r="E341" s="143">
        <v>3500</v>
      </c>
      <c r="F341" s="140">
        <f t="shared" si="6"/>
        <v>0.9286282833642876</v>
      </c>
      <c r="G341" s="181">
        <v>3769</v>
      </c>
      <c r="H341" s="81" t="s">
        <v>149</v>
      </c>
      <c r="I341" s="81" t="s">
        <v>433</v>
      </c>
      <c r="J341" s="239" t="s">
        <v>767</v>
      </c>
      <c r="K341" s="81" t="s">
        <v>849</v>
      </c>
      <c r="L341" s="81" t="s">
        <v>131</v>
      </c>
      <c r="M341" s="81"/>
    </row>
    <row r="342" spans="1:13" x14ac:dyDescent="0.3">
      <c r="A342" s="183">
        <v>45678</v>
      </c>
      <c r="B342" s="81" t="s">
        <v>814</v>
      </c>
      <c r="C342" s="81" t="s">
        <v>118</v>
      </c>
      <c r="D342" s="81" t="s">
        <v>148</v>
      </c>
      <c r="E342" s="143">
        <v>10000</v>
      </c>
      <c r="F342" s="140">
        <f t="shared" si="6"/>
        <v>2.6532236667551072</v>
      </c>
      <c r="G342" s="181">
        <v>3769</v>
      </c>
      <c r="H342" s="81" t="s">
        <v>150</v>
      </c>
      <c r="I342" s="81" t="s">
        <v>359</v>
      </c>
      <c r="J342" s="239" t="s">
        <v>767</v>
      </c>
      <c r="K342" s="81" t="s">
        <v>849</v>
      </c>
      <c r="L342" s="81" t="s">
        <v>131</v>
      </c>
      <c r="M342" s="81"/>
    </row>
    <row r="343" spans="1:13" x14ac:dyDescent="0.3">
      <c r="A343" s="183">
        <v>45678</v>
      </c>
      <c r="B343" s="81" t="s">
        <v>814</v>
      </c>
      <c r="C343" s="81" t="s">
        <v>118</v>
      </c>
      <c r="D343" s="81" t="s">
        <v>148</v>
      </c>
      <c r="E343" s="143">
        <v>15000</v>
      </c>
      <c r="F343" s="140">
        <f t="shared" si="6"/>
        <v>3.9798355001326611</v>
      </c>
      <c r="G343" s="181">
        <v>3769</v>
      </c>
      <c r="H343" s="81" t="s">
        <v>150</v>
      </c>
      <c r="I343" s="81" t="s">
        <v>359</v>
      </c>
      <c r="J343" s="239" t="s">
        <v>767</v>
      </c>
      <c r="K343" s="81" t="s">
        <v>849</v>
      </c>
      <c r="L343" s="81" t="s">
        <v>131</v>
      </c>
      <c r="M343" s="81"/>
    </row>
    <row r="344" spans="1:13" x14ac:dyDescent="0.3">
      <c r="A344" s="183">
        <v>45678</v>
      </c>
      <c r="B344" s="81" t="s">
        <v>814</v>
      </c>
      <c r="C344" s="81" t="s">
        <v>118</v>
      </c>
      <c r="D344" s="81" t="s">
        <v>148</v>
      </c>
      <c r="E344" s="143">
        <v>16000</v>
      </c>
      <c r="F344" s="140">
        <f t="shared" si="6"/>
        <v>4.2451578668081718</v>
      </c>
      <c r="G344" s="181">
        <v>3769</v>
      </c>
      <c r="H344" s="81" t="s">
        <v>150</v>
      </c>
      <c r="I344" s="81" t="s">
        <v>359</v>
      </c>
      <c r="J344" s="239" t="s">
        <v>767</v>
      </c>
      <c r="K344" s="81" t="s">
        <v>849</v>
      </c>
      <c r="L344" s="81" t="s">
        <v>131</v>
      </c>
      <c r="M344" s="81"/>
    </row>
    <row r="345" spans="1:13" x14ac:dyDescent="0.3">
      <c r="A345" s="183">
        <v>45678</v>
      </c>
      <c r="B345" s="81" t="s">
        <v>814</v>
      </c>
      <c r="C345" s="81" t="s">
        <v>118</v>
      </c>
      <c r="D345" s="81" t="s">
        <v>228</v>
      </c>
      <c r="E345" s="143">
        <v>15000</v>
      </c>
      <c r="F345" s="140">
        <f t="shared" si="6"/>
        <v>3.9798355001326611</v>
      </c>
      <c r="G345" s="181">
        <v>3769</v>
      </c>
      <c r="H345" s="81" t="s">
        <v>226</v>
      </c>
      <c r="I345" s="81" t="s">
        <v>360</v>
      </c>
      <c r="J345" s="239" t="s">
        <v>767</v>
      </c>
      <c r="K345" s="81" t="s">
        <v>849</v>
      </c>
      <c r="L345" s="81" t="s">
        <v>131</v>
      </c>
      <c r="M345" s="81"/>
    </row>
    <row r="346" spans="1:13" x14ac:dyDescent="0.3">
      <c r="A346" s="183">
        <v>45678</v>
      </c>
      <c r="B346" s="81" t="s">
        <v>814</v>
      </c>
      <c r="C346" s="81" t="s">
        <v>118</v>
      </c>
      <c r="D346" s="81" t="s">
        <v>228</v>
      </c>
      <c r="E346" s="143">
        <v>17000</v>
      </c>
      <c r="F346" s="140">
        <f t="shared" si="6"/>
        <v>4.5104802334836824</v>
      </c>
      <c r="G346" s="181">
        <v>3769</v>
      </c>
      <c r="H346" s="81" t="s">
        <v>226</v>
      </c>
      <c r="I346" s="81" t="s">
        <v>360</v>
      </c>
      <c r="J346" s="239" t="s">
        <v>767</v>
      </c>
      <c r="K346" s="81" t="s">
        <v>849</v>
      </c>
      <c r="L346" s="81" t="s">
        <v>131</v>
      </c>
      <c r="M346" s="81"/>
    </row>
    <row r="347" spans="1:13" x14ac:dyDescent="0.3">
      <c r="A347" s="183">
        <v>45678</v>
      </c>
      <c r="B347" s="81" t="s">
        <v>814</v>
      </c>
      <c r="C347" s="81" t="s">
        <v>118</v>
      </c>
      <c r="D347" s="81" t="s">
        <v>96</v>
      </c>
      <c r="E347" s="143">
        <v>18000</v>
      </c>
      <c r="F347" s="140">
        <f t="shared" si="6"/>
        <v>4.7758026001591931</v>
      </c>
      <c r="G347" s="181">
        <v>3769</v>
      </c>
      <c r="H347" s="81" t="s">
        <v>97</v>
      </c>
      <c r="I347" s="81" t="s">
        <v>354</v>
      </c>
      <c r="J347" s="239" t="s">
        <v>767</v>
      </c>
      <c r="K347" s="81" t="s">
        <v>849</v>
      </c>
      <c r="L347" s="81" t="s">
        <v>131</v>
      </c>
      <c r="M347" s="81"/>
    </row>
    <row r="348" spans="1:13" x14ac:dyDescent="0.3">
      <c r="A348" s="183">
        <v>45678</v>
      </c>
      <c r="B348" s="81" t="s">
        <v>814</v>
      </c>
      <c r="C348" s="81" t="s">
        <v>118</v>
      </c>
      <c r="D348" s="81" t="s">
        <v>96</v>
      </c>
      <c r="E348" s="143">
        <v>14000</v>
      </c>
      <c r="F348" s="140">
        <f t="shared" si="6"/>
        <v>3.7145131334571504</v>
      </c>
      <c r="G348" s="181">
        <v>3769</v>
      </c>
      <c r="H348" s="81" t="s">
        <v>97</v>
      </c>
      <c r="I348" s="81" t="s">
        <v>354</v>
      </c>
      <c r="J348" s="239" t="s">
        <v>767</v>
      </c>
      <c r="K348" s="81" t="s">
        <v>849</v>
      </c>
      <c r="L348" s="81" t="s">
        <v>131</v>
      </c>
      <c r="M348" s="81"/>
    </row>
    <row r="349" spans="1:13" x14ac:dyDescent="0.3">
      <c r="A349" s="183">
        <v>45678</v>
      </c>
      <c r="B349" s="81" t="s">
        <v>814</v>
      </c>
      <c r="C349" s="81" t="s">
        <v>118</v>
      </c>
      <c r="D349" s="81" t="s">
        <v>96</v>
      </c>
      <c r="E349" s="143">
        <v>15000</v>
      </c>
      <c r="F349" s="140">
        <f t="shared" si="6"/>
        <v>3.9798355001326611</v>
      </c>
      <c r="G349" s="181">
        <v>3769</v>
      </c>
      <c r="H349" s="81" t="s">
        <v>97</v>
      </c>
      <c r="I349" s="81" t="s">
        <v>354</v>
      </c>
      <c r="J349" s="239" t="s">
        <v>767</v>
      </c>
      <c r="K349" s="81" t="s">
        <v>849</v>
      </c>
      <c r="L349" s="81" t="s">
        <v>131</v>
      </c>
      <c r="M349" s="81"/>
    </row>
    <row r="350" spans="1:13" x14ac:dyDescent="0.3">
      <c r="A350" s="183">
        <v>45678</v>
      </c>
      <c r="B350" s="81" t="s">
        <v>814</v>
      </c>
      <c r="C350" s="81" t="s">
        <v>118</v>
      </c>
      <c r="D350" s="81" t="s">
        <v>96</v>
      </c>
      <c r="E350" s="143">
        <v>16000</v>
      </c>
      <c r="F350" s="140">
        <f t="shared" si="6"/>
        <v>4.2451578668081718</v>
      </c>
      <c r="G350" s="181">
        <v>3769</v>
      </c>
      <c r="H350" s="81" t="s">
        <v>97</v>
      </c>
      <c r="I350" s="81" t="s">
        <v>354</v>
      </c>
      <c r="J350" s="239" t="s">
        <v>767</v>
      </c>
      <c r="K350" s="81" t="s">
        <v>849</v>
      </c>
      <c r="L350" s="81" t="s">
        <v>131</v>
      </c>
      <c r="M350" s="81"/>
    </row>
    <row r="351" spans="1:13" x14ac:dyDescent="0.3">
      <c r="A351" s="183">
        <v>45678</v>
      </c>
      <c r="B351" s="81" t="s">
        <v>814</v>
      </c>
      <c r="C351" s="81" t="s">
        <v>118</v>
      </c>
      <c r="D351" s="81" t="s">
        <v>96</v>
      </c>
      <c r="E351" s="143">
        <v>2000</v>
      </c>
      <c r="F351" s="140">
        <f t="shared" si="6"/>
        <v>0.53064473335102147</v>
      </c>
      <c r="G351" s="181">
        <v>3769</v>
      </c>
      <c r="H351" s="81" t="s">
        <v>97</v>
      </c>
      <c r="I351" s="81" t="s">
        <v>354</v>
      </c>
      <c r="J351" s="239" t="s">
        <v>767</v>
      </c>
      <c r="K351" s="81" t="s">
        <v>849</v>
      </c>
      <c r="L351" s="81" t="s">
        <v>131</v>
      </c>
      <c r="M351" s="81"/>
    </row>
    <row r="352" spans="1:13" x14ac:dyDescent="0.3">
      <c r="A352" s="183">
        <v>45678</v>
      </c>
      <c r="B352" s="81" t="s">
        <v>814</v>
      </c>
      <c r="C352" s="81" t="s">
        <v>118</v>
      </c>
      <c r="D352" s="81" t="s">
        <v>96</v>
      </c>
      <c r="E352" s="143">
        <v>3000</v>
      </c>
      <c r="F352" s="140">
        <f t="shared" si="6"/>
        <v>0.79596710002653226</v>
      </c>
      <c r="G352" s="181">
        <v>3769</v>
      </c>
      <c r="H352" s="81" t="s">
        <v>97</v>
      </c>
      <c r="I352" s="81" t="s">
        <v>354</v>
      </c>
      <c r="J352" s="239" t="s">
        <v>767</v>
      </c>
      <c r="K352" s="81" t="s">
        <v>849</v>
      </c>
      <c r="L352" s="81" t="s">
        <v>131</v>
      </c>
      <c r="M352" s="81"/>
    </row>
    <row r="353" spans="1:13" x14ac:dyDescent="0.3">
      <c r="A353" s="183">
        <v>45678</v>
      </c>
      <c r="B353" s="81" t="s">
        <v>814</v>
      </c>
      <c r="C353" s="81" t="s">
        <v>118</v>
      </c>
      <c r="D353" s="81" t="s">
        <v>96</v>
      </c>
      <c r="E353" s="143">
        <v>17000</v>
      </c>
      <c r="F353" s="140">
        <f t="shared" si="6"/>
        <v>4.5104802334836824</v>
      </c>
      <c r="G353" s="181">
        <v>3769</v>
      </c>
      <c r="H353" s="81" t="s">
        <v>97</v>
      </c>
      <c r="I353" s="81" t="s">
        <v>354</v>
      </c>
      <c r="J353" s="239" t="s">
        <v>767</v>
      </c>
      <c r="K353" s="81" t="s">
        <v>849</v>
      </c>
      <c r="L353" s="81" t="s">
        <v>131</v>
      </c>
      <c r="M353" s="81"/>
    </row>
    <row r="354" spans="1:13" x14ac:dyDescent="0.3">
      <c r="A354" s="183">
        <v>45678</v>
      </c>
      <c r="B354" s="81" t="s">
        <v>117</v>
      </c>
      <c r="C354" s="81" t="s">
        <v>117</v>
      </c>
      <c r="D354" s="81" t="s">
        <v>96</v>
      </c>
      <c r="E354" s="143">
        <v>18000</v>
      </c>
      <c r="F354" s="140">
        <f t="shared" si="6"/>
        <v>4.7758026001591931</v>
      </c>
      <c r="G354" s="181">
        <v>3769</v>
      </c>
      <c r="H354" s="81" t="s">
        <v>97</v>
      </c>
      <c r="I354" s="81" t="s">
        <v>354</v>
      </c>
      <c r="J354" s="239" t="s">
        <v>767</v>
      </c>
      <c r="K354" s="81" t="s">
        <v>849</v>
      </c>
      <c r="L354" s="81" t="s">
        <v>131</v>
      </c>
      <c r="M354" s="81"/>
    </row>
    <row r="355" spans="1:13" x14ac:dyDescent="0.3">
      <c r="A355" s="183">
        <v>45678</v>
      </c>
      <c r="B355" s="81" t="s">
        <v>814</v>
      </c>
      <c r="C355" s="81" t="s">
        <v>118</v>
      </c>
      <c r="D355" s="81" t="s">
        <v>96</v>
      </c>
      <c r="E355" s="143">
        <v>20000</v>
      </c>
      <c r="F355" s="140">
        <f t="shared" si="6"/>
        <v>5.3064473335102145</v>
      </c>
      <c r="G355" s="181">
        <v>3769</v>
      </c>
      <c r="H355" s="81" t="s">
        <v>98</v>
      </c>
      <c r="I355" s="81" t="s">
        <v>358</v>
      </c>
      <c r="J355" s="239" t="s">
        <v>767</v>
      </c>
      <c r="K355" s="81" t="s">
        <v>849</v>
      </c>
      <c r="L355" s="81" t="s">
        <v>131</v>
      </c>
      <c r="M355" s="81"/>
    </row>
    <row r="356" spans="1:13" x14ac:dyDescent="0.3">
      <c r="A356" s="183">
        <v>45678</v>
      </c>
      <c r="B356" s="81" t="s">
        <v>814</v>
      </c>
      <c r="C356" s="81" t="s">
        <v>118</v>
      </c>
      <c r="D356" s="81" t="s">
        <v>96</v>
      </c>
      <c r="E356" s="143">
        <v>30000</v>
      </c>
      <c r="F356" s="140">
        <f t="shared" si="6"/>
        <v>7.9596710002653221</v>
      </c>
      <c r="G356" s="181">
        <v>3769</v>
      </c>
      <c r="H356" s="81" t="s">
        <v>98</v>
      </c>
      <c r="I356" s="81" t="s">
        <v>358</v>
      </c>
      <c r="J356" s="239" t="s">
        <v>767</v>
      </c>
      <c r="K356" s="81" t="s">
        <v>849</v>
      </c>
      <c r="L356" s="81" t="s">
        <v>131</v>
      </c>
      <c r="M356" s="81"/>
    </row>
    <row r="357" spans="1:13" x14ac:dyDescent="0.3">
      <c r="A357" s="183">
        <v>45678</v>
      </c>
      <c r="B357" s="81" t="s">
        <v>814</v>
      </c>
      <c r="C357" s="81" t="s">
        <v>118</v>
      </c>
      <c r="D357" s="81" t="s">
        <v>96</v>
      </c>
      <c r="E357" s="143">
        <v>35000</v>
      </c>
      <c r="F357" s="140">
        <f t="shared" si="6"/>
        <v>9.2862828336428755</v>
      </c>
      <c r="G357" s="181">
        <v>3769</v>
      </c>
      <c r="H357" s="81" t="s">
        <v>98</v>
      </c>
      <c r="I357" s="81" t="s">
        <v>358</v>
      </c>
      <c r="J357" s="239" t="s">
        <v>767</v>
      </c>
      <c r="K357" s="81" t="s">
        <v>849</v>
      </c>
      <c r="L357" s="81" t="s">
        <v>131</v>
      </c>
      <c r="M357" s="81"/>
    </row>
    <row r="358" spans="1:13" x14ac:dyDescent="0.3">
      <c r="A358" s="183">
        <v>45678</v>
      </c>
      <c r="B358" s="81" t="s">
        <v>814</v>
      </c>
      <c r="C358" s="81" t="s">
        <v>118</v>
      </c>
      <c r="D358" s="81" t="s">
        <v>96</v>
      </c>
      <c r="E358" s="143">
        <v>19000</v>
      </c>
      <c r="F358" s="140">
        <f t="shared" si="6"/>
        <v>5.0411249668347038</v>
      </c>
      <c r="G358" s="181">
        <v>3769</v>
      </c>
      <c r="H358" s="81" t="s">
        <v>98</v>
      </c>
      <c r="I358" s="81" t="s">
        <v>358</v>
      </c>
      <c r="J358" s="239" t="s">
        <v>767</v>
      </c>
      <c r="K358" s="81" t="s">
        <v>849</v>
      </c>
      <c r="L358" s="81" t="s">
        <v>131</v>
      </c>
      <c r="M358" s="81"/>
    </row>
    <row r="359" spans="1:13" x14ac:dyDescent="0.3">
      <c r="A359" s="183">
        <v>45678</v>
      </c>
      <c r="B359" s="81" t="s">
        <v>117</v>
      </c>
      <c r="C359" s="81" t="s">
        <v>117</v>
      </c>
      <c r="D359" s="81" t="s">
        <v>96</v>
      </c>
      <c r="E359" s="143">
        <v>10000</v>
      </c>
      <c r="F359" s="140">
        <f t="shared" si="6"/>
        <v>2.6532236667551072</v>
      </c>
      <c r="G359" s="181">
        <v>3769</v>
      </c>
      <c r="H359" s="81" t="s">
        <v>98</v>
      </c>
      <c r="I359" s="81" t="s">
        <v>358</v>
      </c>
      <c r="J359" s="239" t="s">
        <v>767</v>
      </c>
      <c r="K359" s="81" t="s">
        <v>849</v>
      </c>
      <c r="L359" s="81" t="s">
        <v>131</v>
      </c>
      <c r="M359" s="81"/>
    </row>
    <row r="360" spans="1:13" x14ac:dyDescent="0.3">
      <c r="A360" s="183">
        <v>45678</v>
      </c>
      <c r="B360" s="81" t="s">
        <v>814</v>
      </c>
      <c r="C360" s="81" t="s">
        <v>118</v>
      </c>
      <c r="D360" s="81" t="s">
        <v>96</v>
      </c>
      <c r="E360" s="143">
        <v>10000</v>
      </c>
      <c r="F360" s="140">
        <f t="shared" si="6"/>
        <v>2.6532236667551072</v>
      </c>
      <c r="G360" s="181">
        <v>3769</v>
      </c>
      <c r="H360" s="81" t="s">
        <v>98</v>
      </c>
      <c r="I360" s="81" t="s">
        <v>362</v>
      </c>
      <c r="J360" s="239" t="s">
        <v>767</v>
      </c>
      <c r="K360" s="81" t="s">
        <v>849</v>
      </c>
      <c r="L360" s="81" t="s">
        <v>131</v>
      </c>
      <c r="M360" s="81"/>
    </row>
    <row r="361" spans="1:13" x14ac:dyDescent="0.3">
      <c r="A361" s="183">
        <v>45678</v>
      </c>
      <c r="B361" s="81" t="s">
        <v>814</v>
      </c>
      <c r="C361" s="81" t="s">
        <v>118</v>
      </c>
      <c r="D361" s="81" t="s">
        <v>96</v>
      </c>
      <c r="E361" s="143">
        <v>15000</v>
      </c>
      <c r="F361" s="140">
        <f t="shared" si="6"/>
        <v>3.9798355001326611</v>
      </c>
      <c r="G361" s="181">
        <v>3769</v>
      </c>
      <c r="H361" s="81" t="s">
        <v>98</v>
      </c>
      <c r="I361" s="81" t="s">
        <v>362</v>
      </c>
      <c r="J361" s="239" t="s">
        <v>767</v>
      </c>
      <c r="K361" s="81" t="s">
        <v>849</v>
      </c>
      <c r="L361" s="81" t="s">
        <v>131</v>
      </c>
      <c r="M361" s="81"/>
    </row>
    <row r="362" spans="1:13" x14ac:dyDescent="0.3">
      <c r="A362" s="183">
        <v>45678</v>
      </c>
      <c r="B362" s="81" t="s">
        <v>810</v>
      </c>
      <c r="C362" s="81" t="s">
        <v>119</v>
      </c>
      <c r="D362" s="81" t="s">
        <v>96</v>
      </c>
      <c r="E362" s="143">
        <v>14500</v>
      </c>
      <c r="F362" s="140">
        <f t="shared" si="6"/>
        <v>3.8471743167949057</v>
      </c>
      <c r="G362" s="181">
        <v>3769</v>
      </c>
      <c r="H362" s="81" t="s">
        <v>98</v>
      </c>
      <c r="I362" s="81" t="s">
        <v>380</v>
      </c>
      <c r="J362" s="239" t="s">
        <v>767</v>
      </c>
      <c r="K362" s="81" t="s">
        <v>849</v>
      </c>
      <c r="L362" s="81" t="s">
        <v>131</v>
      </c>
      <c r="M362" s="81"/>
    </row>
    <row r="363" spans="1:13" x14ac:dyDescent="0.3">
      <c r="A363" s="183">
        <v>45678</v>
      </c>
      <c r="B363" s="81" t="s">
        <v>813</v>
      </c>
      <c r="C363" s="81" t="s">
        <v>119</v>
      </c>
      <c r="D363" s="81" t="s">
        <v>96</v>
      </c>
      <c r="E363" s="143">
        <v>8500</v>
      </c>
      <c r="F363" s="140">
        <f t="shared" si="6"/>
        <v>2.2552401167418412</v>
      </c>
      <c r="G363" s="181">
        <v>3769</v>
      </c>
      <c r="H363" s="81" t="s">
        <v>98</v>
      </c>
      <c r="I363" s="81" t="s">
        <v>174</v>
      </c>
      <c r="J363" s="239" t="s">
        <v>767</v>
      </c>
      <c r="K363" s="81" t="s">
        <v>849</v>
      </c>
      <c r="L363" s="81" t="s">
        <v>131</v>
      </c>
      <c r="M363" s="81"/>
    </row>
    <row r="364" spans="1:13" x14ac:dyDescent="0.3">
      <c r="A364" s="183">
        <v>45678</v>
      </c>
      <c r="B364" s="81" t="s">
        <v>811</v>
      </c>
      <c r="C364" s="81" t="s">
        <v>119</v>
      </c>
      <c r="D364" s="81" t="s">
        <v>96</v>
      </c>
      <c r="E364" s="143">
        <v>27000</v>
      </c>
      <c r="F364" s="140">
        <f t="shared" si="6"/>
        <v>7.1637039002387901</v>
      </c>
      <c r="G364" s="181">
        <v>3769</v>
      </c>
      <c r="H364" s="81" t="s">
        <v>98</v>
      </c>
      <c r="I364" s="81" t="s">
        <v>450</v>
      </c>
      <c r="J364" s="239" t="s">
        <v>767</v>
      </c>
      <c r="K364" s="81" t="s">
        <v>849</v>
      </c>
      <c r="L364" s="81" t="s">
        <v>131</v>
      </c>
      <c r="M364" s="81"/>
    </row>
    <row r="365" spans="1:13" x14ac:dyDescent="0.3">
      <c r="A365" s="183">
        <v>45678</v>
      </c>
      <c r="B365" s="81" t="s">
        <v>376</v>
      </c>
      <c r="C365" s="81" t="s">
        <v>119</v>
      </c>
      <c r="D365" s="81" t="s">
        <v>96</v>
      </c>
      <c r="E365" s="143">
        <v>40000</v>
      </c>
      <c r="F365" s="140">
        <f t="shared" si="6"/>
        <v>10.612894667020429</v>
      </c>
      <c r="G365" s="181">
        <v>3769</v>
      </c>
      <c r="H365" s="81" t="s">
        <v>98</v>
      </c>
      <c r="I365" s="81" t="s">
        <v>460</v>
      </c>
      <c r="J365" s="239" t="s">
        <v>767</v>
      </c>
      <c r="K365" s="81" t="s">
        <v>849</v>
      </c>
      <c r="L365" s="81" t="s">
        <v>131</v>
      </c>
      <c r="M365" s="81"/>
    </row>
    <row r="366" spans="1:13" x14ac:dyDescent="0.3">
      <c r="A366" s="183">
        <v>45678</v>
      </c>
      <c r="B366" s="81" t="s">
        <v>117</v>
      </c>
      <c r="C366" s="81" t="s">
        <v>117</v>
      </c>
      <c r="D366" s="81" t="s">
        <v>96</v>
      </c>
      <c r="E366" s="143">
        <v>14500</v>
      </c>
      <c r="F366" s="140">
        <f t="shared" si="6"/>
        <v>3.8471743167949057</v>
      </c>
      <c r="G366" s="181">
        <v>3769</v>
      </c>
      <c r="H366" s="81" t="s">
        <v>98</v>
      </c>
      <c r="I366" s="81" t="s">
        <v>461</v>
      </c>
      <c r="J366" s="239" t="s">
        <v>767</v>
      </c>
      <c r="K366" s="81" t="s">
        <v>849</v>
      </c>
      <c r="L366" s="81" t="s">
        <v>131</v>
      </c>
      <c r="M366" s="81"/>
    </row>
    <row r="367" spans="1:13" x14ac:dyDescent="0.3">
      <c r="A367" s="183">
        <v>45678</v>
      </c>
      <c r="B367" s="81" t="s">
        <v>117</v>
      </c>
      <c r="C367" s="81" t="s">
        <v>117</v>
      </c>
      <c r="D367" s="81" t="s">
        <v>96</v>
      </c>
      <c r="E367" s="143">
        <v>19000</v>
      </c>
      <c r="F367" s="140">
        <f t="shared" si="6"/>
        <v>5.0411249668347038</v>
      </c>
      <c r="G367" s="181">
        <v>3769</v>
      </c>
      <c r="H367" s="81" t="s">
        <v>98</v>
      </c>
      <c r="I367" s="81" t="s">
        <v>362</v>
      </c>
      <c r="J367" s="239" t="s">
        <v>767</v>
      </c>
      <c r="K367" s="81" t="s">
        <v>849</v>
      </c>
      <c r="L367" s="81" t="s">
        <v>131</v>
      </c>
      <c r="M367" s="81"/>
    </row>
    <row r="368" spans="1:13" x14ac:dyDescent="0.3">
      <c r="A368" s="183">
        <v>45678</v>
      </c>
      <c r="B368" s="81" t="s">
        <v>117</v>
      </c>
      <c r="C368" s="81" t="s">
        <v>117</v>
      </c>
      <c r="D368" s="81" t="s">
        <v>96</v>
      </c>
      <c r="E368" s="143">
        <v>17000</v>
      </c>
      <c r="F368" s="140">
        <f t="shared" si="6"/>
        <v>4.5104802334836824</v>
      </c>
      <c r="G368" s="181">
        <v>3769</v>
      </c>
      <c r="H368" s="81" t="s">
        <v>98</v>
      </c>
      <c r="I368" s="81" t="s">
        <v>362</v>
      </c>
      <c r="J368" s="239" t="s">
        <v>767</v>
      </c>
      <c r="K368" s="81" t="s">
        <v>849</v>
      </c>
      <c r="L368" s="81" t="s">
        <v>131</v>
      </c>
      <c r="M368" s="81"/>
    </row>
    <row r="369" spans="1:13" x14ac:dyDescent="0.3">
      <c r="A369" s="183">
        <v>45678</v>
      </c>
      <c r="B369" s="81" t="s">
        <v>117</v>
      </c>
      <c r="C369" s="81" t="s">
        <v>117</v>
      </c>
      <c r="D369" s="81" t="s">
        <v>96</v>
      </c>
      <c r="E369" s="143">
        <v>20000</v>
      </c>
      <c r="F369" s="140">
        <f t="shared" si="6"/>
        <v>5.3064473335102145</v>
      </c>
      <c r="G369" s="181">
        <v>3769</v>
      </c>
      <c r="H369" s="81" t="s">
        <v>98</v>
      </c>
      <c r="I369" s="81" t="s">
        <v>362</v>
      </c>
      <c r="J369" s="239" t="s">
        <v>767</v>
      </c>
      <c r="K369" s="81" t="s">
        <v>849</v>
      </c>
      <c r="L369" s="81" t="s">
        <v>131</v>
      </c>
      <c r="M369" s="81"/>
    </row>
    <row r="370" spans="1:13" x14ac:dyDescent="0.3">
      <c r="A370" s="183">
        <v>45678</v>
      </c>
      <c r="B370" s="81" t="s">
        <v>589</v>
      </c>
      <c r="C370" s="81" t="s">
        <v>118</v>
      </c>
      <c r="D370" s="81" t="s">
        <v>96</v>
      </c>
      <c r="E370" s="143">
        <v>200000</v>
      </c>
      <c r="F370" s="140">
        <f t="shared" si="6"/>
        <v>53.06447333510215</v>
      </c>
      <c r="G370" s="181">
        <v>3769</v>
      </c>
      <c r="H370" s="81" t="s">
        <v>98</v>
      </c>
      <c r="I370" s="81" t="s">
        <v>462</v>
      </c>
      <c r="J370" s="239" t="s">
        <v>767</v>
      </c>
      <c r="K370" s="81" t="s">
        <v>849</v>
      </c>
      <c r="L370" s="81" t="s">
        <v>131</v>
      </c>
      <c r="M370" s="81"/>
    </row>
    <row r="371" spans="1:13" x14ac:dyDescent="0.3">
      <c r="A371" s="183">
        <v>45678</v>
      </c>
      <c r="B371" s="81" t="s">
        <v>590</v>
      </c>
      <c r="C371" s="81" t="s">
        <v>118</v>
      </c>
      <c r="D371" s="81" t="s">
        <v>96</v>
      </c>
      <c r="E371" s="143">
        <v>250000</v>
      </c>
      <c r="F371" s="140">
        <f t="shared" si="6"/>
        <v>66.330591668877688</v>
      </c>
      <c r="G371" s="181">
        <v>3769</v>
      </c>
      <c r="H371" s="81" t="s">
        <v>98</v>
      </c>
      <c r="I371" s="81" t="s">
        <v>462</v>
      </c>
      <c r="J371" s="239" t="s">
        <v>767</v>
      </c>
      <c r="K371" s="81" t="s">
        <v>849</v>
      </c>
      <c r="L371" s="81" t="s">
        <v>131</v>
      </c>
      <c r="M371" s="81"/>
    </row>
    <row r="372" spans="1:13" x14ac:dyDescent="0.3">
      <c r="A372" s="183">
        <v>45678</v>
      </c>
      <c r="B372" s="81" t="s">
        <v>591</v>
      </c>
      <c r="C372" s="81" t="s">
        <v>118</v>
      </c>
      <c r="D372" s="81" t="s">
        <v>96</v>
      </c>
      <c r="E372" s="143">
        <v>100000</v>
      </c>
      <c r="F372" s="140">
        <f t="shared" si="6"/>
        <v>26.532236667551075</v>
      </c>
      <c r="G372" s="181">
        <v>3769</v>
      </c>
      <c r="H372" s="81" t="s">
        <v>98</v>
      </c>
      <c r="I372" s="81" t="s">
        <v>462</v>
      </c>
      <c r="J372" s="239" t="s">
        <v>767</v>
      </c>
      <c r="K372" s="81" t="s">
        <v>849</v>
      </c>
      <c r="L372" s="81" t="s">
        <v>131</v>
      </c>
      <c r="M372" s="81"/>
    </row>
    <row r="373" spans="1:13" x14ac:dyDescent="0.3">
      <c r="A373" s="183">
        <v>45678</v>
      </c>
      <c r="B373" s="81" t="s">
        <v>814</v>
      </c>
      <c r="C373" s="81" t="s">
        <v>118</v>
      </c>
      <c r="D373" s="81" t="s">
        <v>96</v>
      </c>
      <c r="E373" s="143">
        <v>24000</v>
      </c>
      <c r="F373" s="140">
        <f t="shared" si="6"/>
        <v>6.3677368002122581</v>
      </c>
      <c r="G373" s="181">
        <v>3769</v>
      </c>
      <c r="H373" s="81" t="s">
        <v>154</v>
      </c>
      <c r="I373" s="81" t="s">
        <v>357</v>
      </c>
      <c r="J373" s="239" t="s">
        <v>767</v>
      </c>
      <c r="K373" s="81" t="s">
        <v>849</v>
      </c>
      <c r="L373" s="81" t="s">
        <v>131</v>
      </c>
      <c r="M373" s="81"/>
    </row>
    <row r="374" spans="1:13" x14ac:dyDescent="0.3">
      <c r="A374" s="183">
        <v>45678</v>
      </c>
      <c r="B374" s="81" t="s">
        <v>814</v>
      </c>
      <c r="C374" s="81" t="s">
        <v>118</v>
      </c>
      <c r="D374" s="81" t="s">
        <v>96</v>
      </c>
      <c r="E374" s="143">
        <v>7000</v>
      </c>
      <c r="F374" s="140">
        <f t="shared" si="6"/>
        <v>1.8572565667285752</v>
      </c>
      <c r="G374" s="181">
        <v>3769</v>
      </c>
      <c r="H374" s="81" t="s">
        <v>154</v>
      </c>
      <c r="I374" s="81" t="s">
        <v>357</v>
      </c>
      <c r="J374" s="239" t="s">
        <v>767</v>
      </c>
      <c r="K374" s="81" t="s">
        <v>849</v>
      </c>
      <c r="L374" s="81" t="s">
        <v>131</v>
      </c>
      <c r="M374" s="81"/>
    </row>
    <row r="375" spans="1:13" x14ac:dyDescent="0.3">
      <c r="A375" s="183">
        <v>45678</v>
      </c>
      <c r="B375" s="81" t="s">
        <v>814</v>
      </c>
      <c r="C375" s="81" t="s">
        <v>118</v>
      </c>
      <c r="D375" s="81" t="s">
        <v>96</v>
      </c>
      <c r="E375" s="143">
        <v>25000</v>
      </c>
      <c r="F375" s="140">
        <f t="shared" si="6"/>
        <v>6.6330591668877688</v>
      </c>
      <c r="G375" s="181">
        <v>3769</v>
      </c>
      <c r="H375" s="81" t="s">
        <v>154</v>
      </c>
      <c r="I375" s="81" t="s">
        <v>357</v>
      </c>
      <c r="J375" s="239" t="s">
        <v>767</v>
      </c>
      <c r="K375" s="81" t="s">
        <v>849</v>
      </c>
      <c r="L375" s="81" t="s">
        <v>131</v>
      </c>
      <c r="M375" s="81"/>
    </row>
    <row r="376" spans="1:13" x14ac:dyDescent="0.3">
      <c r="A376" s="183">
        <v>45678</v>
      </c>
      <c r="B376" s="81" t="s">
        <v>814</v>
      </c>
      <c r="C376" s="81" t="s">
        <v>118</v>
      </c>
      <c r="D376" s="81" t="s">
        <v>96</v>
      </c>
      <c r="E376" s="143">
        <v>15000</v>
      </c>
      <c r="F376" s="140">
        <f t="shared" si="6"/>
        <v>3.9798355001326611</v>
      </c>
      <c r="G376" s="181">
        <v>3769</v>
      </c>
      <c r="H376" s="81" t="s">
        <v>154</v>
      </c>
      <c r="I376" s="81" t="s">
        <v>357</v>
      </c>
      <c r="J376" s="239" t="s">
        <v>767</v>
      </c>
      <c r="K376" s="81" t="s">
        <v>849</v>
      </c>
      <c r="L376" s="81" t="s">
        <v>131</v>
      </c>
      <c r="M376" s="81"/>
    </row>
    <row r="377" spans="1:13" x14ac:dyDescent="0.3">
      <c r="A377" s="183">
        <v>45678</v>
      </c>
      <c r="B377" s="81" t="s">
        <v>814</v>
      </c>
      <c r="C377" s="81" t="s">
        <v>118</v>
      </c>
      <c r="D377" s="81" t="s">
        <v>96</v>
      </c>
      <c r="E377" s="143">
        <v>25000</v>
      </c>
      <c r="F377" s="140">
        <f t="shared" si="6"/>
        <v>6.6330591668877688</v>
      </c>
      <c r="G377" s="181">
        <v>3769</v>
      </c>
      <c r="H377" s="81" t="s">
        <v>154</v>
      </c>
      <c r="I377" s="81" t="s">
        <v>357</v>
      </c>
      <c r="J377" s="239" t="s">
        <v>767</v>
      </c>
      <c r="K377" s="81" t="s">
        <v>849</v>
      </c>
      <c r="L377" s="81" t="s">
        <v>131</v>
      </c>
      <c r="M377" s="81"/>
    </row>
    <row r="378" spans="1:13" x14ac:dyDescent="0.3">
      <c r="A378" s="183">
        <v>45678</v>
      </c>
      <c r="B378" s="81" t="s">
        <v>117</v>
      </c>
      <c r="C378" s="81" t="s">
        <v>117</v>
      </c>
      <c r="D378" s="81" t="s">
        <v>96</v>
      </c>
      <c r="E378" s="143">
        <v>20000</v>
      </c>
      <c r="F378" s="140">
        <f t="shared" si="6"/>
        <v>5.3064473335102145</v>
      </c>
      <c r="G378" s="181">
        <v>3769</v>
      </c>
      <c r="H378" s="81" t="s">
        <v>154</v>
      </c>
      <c r="I378" s="81" t="s">
        <v>357</v>
      </c>
      <c r="J378" s="239" t="s">
        <v>767</v>
      </c>
      <c r="K378" s="81" t="s">
        <v>849</v>
      </c>
      <c r="L378" s="81" t="s">
        <v>131</v>
      </c>
      <c r="M378" s="81"/>
    </row>
    <row r="379" spans="1:13" x14ac:dyDescent="0.3">
      <c r="A379" s="183">
        <v>45679</v>
      </c>
      <c r="B379" s="81" t="s">
        <v>814</v>
      </c>
      <c r="C379" s="81" t="s">
        <v>118</v>
      </c>
      <c r="D379" s="81" t="s">
        <v>96</v>
      </c>
      <c r="E379" s="143">
        <v>9000</v>
      </c>
      <c r="F379" s="140">
        <f t="shared" si="6"/>
        <v>2.3879013000795966</v>
      </c>
      <c r="G379" s="181">
        <v>3769</v>
      </c>
      <c r="H379" s="81" t="s">
        <v>150</v>
      </c>
      <c r="I379" s="81" t="s">
        <v>385</v>
      </c>
      <c r="J379" s="239" t="s">
        <v>767</v>
      </c>
      <c r="K379" s="81" t="s">
        <v>849</v>
      </c>
      <c r="L379" s="81" t="s">
        <v>131</v>
      </c>
      <c r="M379" s="81"/>
    </row>
    <row r="380" spans="1:13" x14ac:dyDescent="0.3">
      <c r="A380" s="183">
        <v>45679</v>
      </c>
      <c r="B380" s="81" t="s">
        <v>814</v>
      </c>
      <c r="C380" s="81" t="s">
        <v>118</v>
      </c>
      <c r="D380" s="81" t="s">
        <v>148</v>
      </c>
      <c r="E380" s="143">
        <v>9000</v>
      </c>
      <c r="F380" s="140">
        <f t="shared" si="6"/>
        <v>2.3879013000795966</v>
      </c>
      <c r="G380" s="181">
        <v>3769</v>
      </c>
      <c r="H380" s="81" t="s">
        <v>150</v>
      </c>
      <c r="I380" s="81" t="s">
        <v>385</v>
      </c>
      <c r="J380" s="239" t="s">
        <v>767</v>
      </c>
      <c r="K380" s="81" t="s">
        <v>849</v>
      </c>
      <c r="L380" s="81" t="s">
        <v>131</v>
      </c>
      <c r="M380" s="81"/>
    </row>
    <row r="381" spans="1:13" x14ac:dyDescent="0.3">
      <c r="A381" s="183">
        <v>45679</v>
      </c>
      <c r="B381" s="81" t="s">
        <v>814</v>
      </c>
      <c r="C381" s="81" t="s">
        <v>118</v>
      </c>
      <c r="D381" s="81" t="s">
        <v>96</v>
      </c>
      <c r="E381" s="143">
        <v>18000</v>
      </c>
      <c r="F381" s="140">
        <f t="shared" si="6"/>
        <v>4.7758026001591931</v>
      </c>
      <c r="G381" s="181">
        <v>3769</v>
      </c>
      <c r="H381" s="81" t="s">
        <v>97</v>
      </c>
      <c r="I381" s="81" t="s">
        <v>387</v>
      </c>
      <c r="J381" s="239" t="s">
        <v>767</v>
      </c>
      <c r="K381" s="81" t="s">
        <v>849</v>
      </c>
      <c r="L381" s="81" t="s">
        <v>131</v>
      </c>
      <c r="M381" s="81"/>
    </row>
    <row r="382" spans="1:13" x14ac:dyDescent="0.3">
      <c r="A382" s="183">
        <v>45679</v>
      </c>
      <c r="B382" s="81" t="s">
        <v>814</v>
      </c>
      <c r="C382" s="81" t="s">
        <v>118</v>
      </c>
      <c r="D382" s="81" t="s">
        <v>96</v>
      </c>
      <c r="E382" s="143">
        <v>10000</v>
      </c>
      <c r="F382" s="140">
        <f t="shared" si="6"/>
        <v>2.6532236667551072</v>
      </c>
      <c r="G382" s="181">
        <v>3769</v>
      </c>
      <c r="H382" s="81" t="s">
        <v>97</v>
      </c>
      <c r="I382" s="81" t="s">
        <v>387</v>
      </c>
      <c r="J382" s="239" t="s">
        <v>767</v>
      </c>
      <c r="K382" s="81" t="s">
        <v>849</v>
      </c>
      <c r="L382" s="81" t="s">
        <v>131</v>
      </c>
      <c r="M382" s="81"/>
    </row>
    <row r="383" spans="1:13" x14ac:dyDescent="0.3">
      <c r="A383" s="183">
        <v>45679</v>
      </c>
      <c r="B383" s="81" t="s">
        <v>814</v>
      </c>
      <c r="C383" s="81" t="s">
        <v>118</v>
      </c>
      <c r="D383" s="81" t="s">
        <v>96</v>
      </c>
      <c r="E383" s="143">
        <v>6000</v>
      </c>
      <c r="F383" s="140">
        <f t="shared" si="6"/>
        <v>1.5919342000530645</v>
      </c>
      <c r="G383" s="181">
        <v>3769</v>
      </c>
      <c r="H383" s="81" t="s">
        <v>97</v>
      </c>
      <c r="I383" s="81" t="s">
        <v>387</v>
      </c>
      <c r="J383" s="239" t="s">
        <v>767</v>
      </c>
      <c r="K383" s="81" t="s">
        <v>849</v>
      </c>
      <c r="L383" s="81" t="s">
        <v>131</v>
      </c>
      <c r="M383" s="81"/>
    </row>
    <row r="384" spans="1:13" x14ac:dyDescent="0.3">
      <c r="A384" s="183">
        <v>45679</v>
      </c>
      <c r="B384" s="81" t="s">
        <v>814</v>
      </c>
      <c r="C384" s="81" t="s">
        <v>118</v>
      </c>
      <c r="D384" s="81" t="s">
        <v>96</v>
      </c>
      <c r="E384" s="143">
        <v>4000</v>
      </c>
      <c r="F384" s="140">
        <f t="shared" si="6"/>
        <v>1.0612894667020429</v>
      </c>
      <c r="G384" s="181">
        <v>3769</v>
      </c>
      <c r="H384" s="81" t="s">
        <v>97</v>
      </c>
      <c r="I384" s="81" t="s">
        <v>387</v>
      </c>
      <c r="J384" s="239" t="s">
        <v>767</v>
      </c>
      <c r="K384" s="81" t="s">
        <v>849</v>
      </c>
      <c r="L384" s="81" t="s">
        <v>131</v>
      </c>
      <c r="M384" s="81"/>
    </row>
    <row r="385" spans="1:13" x14ac:dyDescent="0.3">
      <c r="A385" s="183">
        <v>45679</v>
      </c>
      <c r="B385" s="81" t="s">
        <v>814</v>
      </c>
      <c r="C385" s="81" t="s">
        <v>118</v>
      </c>
      <c r="D385" s="81" t="s">
        <v>96</v>
      </c>
      <c r="E385" s="143">
        <v>10000</v>
      </c>
      <c r="F385" s="140">
        <f t="shared" si="6"/>
        <v>2.6532236667551072</v>
      </c>
      <c r="G385" s="181">
        <v>3769</v>
      </c>
      <c r="H385" s="81" t="s">
        <v>97</v>
      </c>
      <c r="I385" s="81" t="s">
        <v>387</v>
      </c>
      <c r="J385" s="239" t="s">
        <v>767</v>
      </c>
      <c r="K385" s="81" t="s">
        <v>849</v>
      </c>
      <c r="L385" s="81" t="s">
        <v>131</v>
      </c>
      <c r="M385" s="81"/>
    </row>
    <row r="386" spans="1:13" x14ac:dyDescent="0.3">
      <c r="A386" s="183">
        <v>45679</v>
      </c>
      <c r="B386" s="81" t="s">
        <v>814</v>
      </c>
      <c r="C386" s="81" t="s">
        <v>118</v>
      </c>
      <c r="D386" s="81" t="s">
        <v>96</v>
      </c>
      <c r="E386" s="143">
        <v>12000</v>
      </c>
      <c r="F386" s="140">
        <f t="shared" si="6"/>
        <v>3.183868400106129</v>
      </c>
      <c r="G386" s="181">
        <v>3769</v>
      </c>
      <c r="H386" s="81" t="s">
        <v>97</v>
      </c>
      <c r="I386" s="81" t="s">
        <v>387</v>
      </c>
      <c r="J386" s="239" t="s">
        <v>767</v>
      </c>
      <c r="K386" s="81" t="s">
        <v>849</v>
      </c>
      <c r="L386" s="81" t="s">
        <v>131</v>
      </c>
      <c r="M386" s="81"/>
    </row>
    <row r="387" spans="1:13" x14ac:dyDescent="0.3">
      <c r="A387" s="183">
        <v>45679</v>
      </c>
      <c r="B387" s="81" t="s">
        <v>814</v>
      </c>
      <c r="C387" s="81" t="s">
        <v>118</v>
      </c>
      <c r="D387" s="81" t="s">
        <v>96</v>
      </c>
      <c r="E387" s="143">
        <v>18000</v>
      </c>
      <c r="F387" s="140">
        <f t="shared" si="6"/>
        <v>4.7758026001591931</v>
      </c>
      <c r="G387" s="181">
        <v>3769</v>
      </c>
      <c r="H387" s="81" t="s">
        <v>97</v>
      </c>
      <c r="I387" s="81" t="s">
        <v>387</v>
      </c>
      <c r="J387" s="239" t="s">
        <v>767</v>
      </c>
      <c r="K387" s="81" t="s">
        <v>849</v>
      </c>
      <c r="L387" s="81" t="s">
        <v>131</v>
      </c>
      <c r="M387" s="81"/>
    </row>
    <row r="388" spans="1:13" x14ac:dyDescent="0.3">
      <c r="A388" s="183">
        <v>45679</v>
      </c>
      <c r="B388" s="81" t="s">
        <v>117</v>
      </c>
      <c r="C388" s="81" t="s">
        <v>117</v>
      </c>
      <c r="D388" s="81" t="s">
        <v>96</v>
      </c>
      <c r="E388" s="143">
        <v>20000</v>
      </c>
      <c r="F388" s="140">
        <f t="shared" si="6"/>
        <v>5.3064473335102145</v>
      </c>
      <c r="G388" s="181">
        <v>3769</v>
      </c>
      <c r="H388" s="81" t="s">
        <v>97</v>
      </c>
      <c r="I388" s="81" t="s">
        <v>387</v>
      </c>
      <c r="J388" s="239" t="s">
        <v>767</v>
      </c>
      <c r="K388" s="81" t="s">
        <v>849</v>
      </c>
      <c r="L388" s="81" t="s">
        <v>131</v>
      </c>
      <c r="M388" s="81"/>
    </row>
    <row r="389" spans="1:13" x14ac:dyDescent="0.3">
      <c r="A389" s="183">
        <v>45679</v>
      </c>
      <c r="B389" s="81" t="s">
        <v>814</v>
      </c>
      <c r="C389" s="81" t="s">
        <v>118</v>
      </c>
      <c r="D389" s="81" t="s">
        <v>96</v>
      </c>
      <c r="E389" s="143">
        <v>25000</v>
      </c>
      <c r="F389" s="140">
        <f t="shared" si="6"/>
        <v>6.6330591668877688</v>
      </c>
      <c r="G389" s="181">
        <v>3769</v>
      </c>
      <c r="H389" s="81" t="s">
        <v>154</v>
      </c>
      <c r="I389" s="81" t="s">
        <v>386</v>
      </c>
      <c r="J389" s="239" t="s">
        <v>767</v>
      </c>
      <c r="K389" s="81" t="s">
        <v>849</v>
      </c>
      <c r="L389" s="81" t="s">
        <v>131</v>
      </c>
      <c r="M389" s="81"/>
    </row>
    <row r="390" spans="1:13" x14ac:dyDescent="0.3">
      <c r="A390" s="183">
        <v>45679</v>
      </c>
      <c r="B390" s="81" t="s">
        <v>814</v>
      </c>
      <c r="C390" s="81" t="s">
        <v>118</v>
      </c>
      <c r="D390" s="81" t="s">
        <v>96</v>
      </c>
      <c r="E390" s="143">
        <v>20000</v>
      </c>
      <c r="F390" s="140">
        <f t="shared" si="6"/>
        <v>5.3064473335102145</v>
      </c>
      <c r="G390" s="181">
        <v>3769</v>
      </c>
      <c r="H390" s="81" t="s">
        <v>154</v>
      </c>
      <c r="I390" s="81" t="s">
        <v>386</v>
      </c>
      <c r="J390" s="239" t="s">
        <v>767</v>
      </c>
      <c r="K390" s="81" t="s">
        <v>849</v>
      </c>
      <c r="L390" s="81" t="s">
        <v>131</v>
      </c>
      <c r="M390" s="81"/>
    </row>
    <row r="391" spans="1:13" x14ac:dyDescent="0.3">
      <c r="A391" s="183">
        <v>45679</v>
      </c>
      <c r="B391" s="81" t="s">
        <v>814</v>
      </c>
      <c r="C391" s="81" t="s">
        <v>118</v>
      </c>
      <c r="D391" s="81" t="s">
        <v>96</v>
      </c>
      <c r="E391" s="143">
        <v>10000</v>
      </c>
      <c r="F391" s="140">
        <f t="shared" ref="F391:F454" si="7">E391/G391</f>
        <v>2.6532236667551072</v>
      </c>
      <c r="G391" s="181">
        <v>3769</v>
      </c>
      <c r="H391" s="81" t="s">
        <v>154</v>
      </c>
      <c r="I391" s="81" t="s">
        <v>386</v>
      </c>
      <c r="J391" s="239" t="s">
        <v>767</v>
      </c>
      <c r="K391" s="81" t="s">
        <v>849</v>
      </c>
      <c r="L391" s="81" t="s">
        <v>131</v>
      </c>
      <c r="M391" s="81"/>
    </row>
    <row r="392" spans="1:13" x14ac:dyDescent="0.3">
      <c r="A392" s="183">
        <v>45679</v>
      </c>
      <c r="B392" s="81" t="s">
        <v>814</v>
      </c>
      <c r="C392" s="81" t="s">
        <v>118</v>
      </c>
      <c r="D392" s="81" t="s">
        <v>96</v>
      </c>
      <c r="E392" s="143">
        <v>7000</v>
      </c>
      <c r="F392" s="140">
        <f t="shared" si="7"/>
        <v>1.8572565667285752</v>
      </c>
      <c r="G392" s="181">
        <v>3769</v>
      </c>
      <c r="H392" s="81" t="s">
        <v>154</v>
      </c>
      <c r="I392" s="81" t="s">
        <v>386</v>
      </c>
      <c r="J392" s="239" t="s">
        <v>767</v>
      </c>
      <c r="K392" s="81" t="s">
        <v>849</v>
      </c>
      <c r="L392" s="81" t="s">
        <v>131</v>
      </c>
      <c r="M392" s="81"/>
    </row>
    <row r="393" spans="1:13" x14ac:dyDescent="0.3">
      <c r="A393" s="183">
        <v>45679</v>
      </c>
      <c r="B393" s="81" t="s">
        <v>814</v>
      </c>
      <c r="C393" s="81" t="s">
        <v>118</v>
      </c>
      <c r="D393" s="81" t="s">
        <v>96</v>
      </c>
      <c r="E393" s="143">
        <v>25000</v>
      </c>
      <c r="F393" s="140">
        <f t="shared" si="7"/>
        <v>6.6330591668877688</v>
      </c>
      <c r="G393" s="181">
        <v>3769</v>
      </c>
      <c r="H393" s="81" t="s">
        <v>154</v>
      </c>
      <c r="I393" s="81" t="s">
        <v>386</v>
      </c>
      <c r="J393" s="239" t="s">
        <v>767</v>
      </c>
      <c r="K393" s="81" t="s">
        <v>849</v>
      </c>
      <c r="L393" s="81" t="s">
        <v>131</v>
      </c>
      <c r="M393" s="81"/>
    </row>
    <row r="394" spans="1:13" x14ac:dyDescent="0.3">
      <c r="A394" s="183">
        <v>45679</v>
      </c>
      <c r="B394" s="81" t="s">
        <v>117</v>
      </c>
      <c r="C394" s="81" t="s">
        <v>117</v>
      </c>
      <c r="D394" s="81" t="s">
        <v>96</v>
      </c>
      <c r="E394" s="187">
        <v>20000</v>
      </c>
      <c r="F394" s="140">
        <f t="shared" si="7"/>
        <v>5.3064473335102145</v>
      </c>
      <c r="G394" s="181">
        <v>3769</v>
      </c>
      <c r="H394" s="81" t="s">
        <v>154</v>
      </c>
      <c r="I394" s="81" t="s">
        <v>386</v>
      </c>
      <c r="J394" s="239" t="s">
        <v>767</v>
      </c>
      <c r="K394" s="81" t="s">
        <v>849</v>
      </c>
      <c r="L394" s="81" t="s">
        <v>131</v>
      </c>
      <c r="M394" s="81"/>
    </row>
    <row r="395" spans="1:13" x14ac:dyDescent="0.3">
      <c r="A395" s="183">
        <v>45680</v>
      </c>
      <c r="B395" s="81" t="s">
        <v>814</v>
      </c>
      <c r="C395" s="81" t="s">
        <v>118</v>
      </c>
      <c r="D395" s="81" t="s">
        <v>96</v>
      </c>
      <c r="E395" s="143">
        <v>25000</v>
      </c>
      <c r="F395" s="140">
        <f t="shared" si="7"/>
        <v>6.6330591668877688</v>
      </c>
      <c r="G395" s="181">
        <v>3769</v>
      </c>
      <c r="H395" s="81" t="s">
        <v>154</v>
      </c>
      <c r="I395" s="81" t="s">
        <v>389</v>
      </c>
      <c r="J395" s="239" t="s">
        <v>767</v>
      </c>
      <c r="K395" s="81" t="s">
        <v>849</v>
      </c>
      <c r="L395" s="81" t="s">
        <v>131</v>
      </c>
      <c r="M395" s="81"/>
    </row>
    <row r="396" spans="1:13" x14ac:dyDescent="0.3">
      <c r="A396" s="183">
        <v>45680</v>
      </c>
      <c r="B396" s="81" t="s">
        <v>625</v>
      </c>
      <c r="C396" s="81" t="s">
        <v>118</v>
      </c>
      <c r="D396" s="81" t="s">
        <v>96</v>
      </c>
      <c r="E396" s="143">
        <v>50000</v>
      </c>
      <c r="F396" s="140">
        <f t="shared" si="7"/>
        <v>13.266118333775538</v>
      </c>
      <c r="G396" s="181">
        <v>3769</v>
      </c>
      <c r="H396" s="81" t="s">
        <v>154</v>
      </c>
      <c r="I396" s="81" t="s">
        <v>626</v>
      </c>
      <c r="J396" s="239" t="s">
        <v>767</v>
      </c>
      <c r="K396" s="81" t="s">
        <v>849</v>
      </c>
      <c r="L396" s="81" t="s">
        <v>131</v>
      </c>
      <c r="M396" s="81"/>
    </row>
    <row r="397" spans="1:13" x14ac:dyDescent="0.3">
      <c r="A397" s="183">
        <v>45680</v>
      </c>
      <c r="B397" s="81" t="s">
        <v>103</v>
      </c>
      <c r="C397" s="81" t="s">
        <v>119</v>
      </c>
      <c r="D397" s="81" t="s">
        <v>96</v>
      </c>
      <c r="E397" s="143">
        <v>60000</v>
      </c>
      <c r="F397" s="140">
        <f t="shared" si="7"/>
        <v>15.919342000530644</v>
      </c>
      <c r="G397" s="181">
        <v>3769</v>
      </c>
      <c r="H397" s="81" t="s">
        <v>154</v>
      </c>
      <c r="I397" s="81" t="s">
        <v>627</v>
      </c>
      <c r="J397" s="239" t="s">
        <v>767</v>
      </c>
      <c r="K397" s="81" t="s">
        <v>849</v>
      </c>
      <c r="L397" s="81" t="s">
        <v>131</v>
      </c>
      <c r="M397" s="81"/>
    </row>
    <row r="398" spans="1:13" x14ac:dyDescent="0.3">
      <c r="A398" s="183">
        <v>45680</v>
      </c>
      <c r="B398" s="81" t="s">
        <v>104</v>
      </c>
      <c r="C398" s="81" t="s">
        <v>119</v>
      </c>
      <c r="D398" s="81" t="s">
        <v>96</v>
      </c>
      <c r="E398" s="143">
        <v>20000</v>
      </c>
      <c r="F398" s="140">
        <f t="shared" si="7"/>
        <v>5.3064473335102145</v>
      </c>
      <c r="G398" s="181">
        <v>3769</v>
      </c>
      <c r="H398" s="81" t="s">
        <v>154</v>
      </c>
      <c r="I398" s="81" t="s">
        <v>628</v>
      </c>
      <c r="J398" s="239" t="s">
        <v>767</v>
      </c>
      <c r="K398" s="81" t="s">
        <v>849</v>
      </c>
      <c r="L398" s="81" t="s">
        <v>131</v>
      </c>
      <c r="M398" s="81"/>
    </row>
    <row r="399" spans="1:13" x14ac:dyDescent="0.3">
      <c r="A399" s="183">
        <v>45679</v>
      </c>
      <c r="B399" s="81" t="s">
        <v>814</v>
      </c>
      <c r="C399" s="81" t="s">
        <v>118</v>
      </c>
      <c r="D399" s="81" t="s">
        <v>228</v>
      </c>
      <c r="E399" s="143">
        <v>15000</v>
      </c>
      <c r="F399" s="140">
        <f t="shared" si="7"/>
        <v>3.9798355001326611</v>
      </c>
      <c r="G399" s="181">
        <v>3769</v>
      </c>
      <c r="H399" s="81" t="s">
        <v>226</v>
      </c>
      <c r="I399" s="81" t="s">
        <v>388</v>
      </c>
      <c r="J399" s="239" t="s">
        <v>767</v>
      </c>
      <c r="K399" s="81" t="s">
        <v>849</v>
      </c>
      <c r="L399" s="81" t="s">
        <v>131</v>
      </c>
      <c r="M399" s="81"/>
    </row>
    <row r="400" spans="1:13" x14ac:dyDescent="0.3">
      <c r="A400" s="183">
        <v>45679</v>
      </c>
      <c r="B400" s="81" t="s">
        <v>814</v>
      </c>
      <c r="C400" s="81" t="s">
        <v>118</v>
      </c>
      <c r="D400" s="81" t="s">
        <v>228</v>
      </c>
      <c r="E400" s="143">
        <v>16000</v>
      </c>
      <c r="F400" s="140">
        <f t="shared" si="7"/>
        <v>4.2451578668081718</v>
      </c>
      <c r="G400" s="181">
        <v>3769</v>
      </c>
      <c r="H400" s="81" t="s">
        <v>226</v>
      </c>
      <c r="I400" s="81" t="s">
        <v>388</v>
      </c>
      <c r="J400" s="239" t="s">
        <v>767</v>
      </c>
      <c r="K400" s="81" t="s">
        <v>849</v>
      </c>
      <c r="L400" s="81" t="s">
        <v>131</v>
      </c>
      <c r="M400" s="81"/>
    </row>
    <row r="401" spans="1:13" x14ac:dyDescent="0.3">
      <c r="A401" s="183">
        <v>45679</v>
      </c>
      <c r="B401" s="81" t="s">
        <v>814</v>
      </c>
      <c r="C401" s="81" t="s">
        <v>118</v>
      </c>
      <c r="D401" s="81" t="s">
        <v>228</v>
      </c>
      <c r="E401" s="143">
        <v>9000</v>
      </c>
      <c r="F401" s="140">
        <f t="shared" si="7"/>
        <v>2.3879013000795966</v>
      </c>
      <c r="G401" s="181">
        <v>3769</v>
      </c>
      <c r="H401" s="81" t="s">
        <v>226</v>
      </c>
      <c r="I401" s="81" t="s">
        <v>390</v>
      </c>
      <c r="J401" s="239" t="s">
        <v>767</v>
      </c>
      <c r="K401" s="81" t="s">
        <v>849</v>
      </c>
      <c r="L401" s="81" t="s">
        <v>131</v>
      </c>
      <c r="M401" s="81"/>
    </row>
    <row r="402" spans="1:13" x14ac:dyDescent="0.3">
      <c r="A402" s="183">
        <v>45679</v>
      </c>
      <c r="B402" s="81" t="s">
        <v>434</v>
      </c>
      <c r="C402" s="81" t="s">
        <v>200</v>
      </c>
      <c r="D402" s="81" t="s">
        <v>128</v>
      </c>
      <c r="E402" s="143">
        <v>210000</v>
      </c>
      <c r="F402" s="140">
        <f t="shared" si="7"/>
        <v>55.717697001857253</v>
      </c>
      <c r="G402" s="181">
        <v>3769</v>
      </c>
      <c r="H402" s="81" t="s">
        <v>149</v>
      </c>
      <c r="I402" s="81" t="s">
        <v>559</v>
      </c>
      <c r="J402" s="239" t="s">
        <v>767</v>
      </c>
      <c r="K402" s="81" t="s">
        <v>849</v>
      </c>
      <c r="L402" s="81" t="s">
        <v>131</v>
      </c>
      <c r="M402" s="81"/>
    </row>
    <row r="403" spans="1:13" x14ac:dyDescent="0.3">
      <c r="A403" s="183">
        <v>45679</v>
      </c>
      <c r="B403" s="81" t="s">
        <v>814</v>
      </c>
      <c r="C403" s="81" t="s">
        <v>118</v>
      </c>
      <c r="D403" s="81" t="s">
        <v>147</v>
      </c>
      <c r="E403" s="143">
        <v>2000</v>
      </c>
      <c r="F403" s="140">
        <f t="shared" si="7"/>
        <v>0.53064473335102147</v>
      </c>
      <c r="G403" s="181">
        <v>3769</v>
      </c>
      <c r="H403" s="81" t="s">
        <v>149</v>
      </c>
      <c r="I403" s="81" t="s">
        <v>393</v>
      </c>
      <c r="J403" s="239" t="s">
        <v>767</v>
      </c>
      <c r="K403" s="81" t="s">
        <v>849</v>
      </c>
      <c r="L403" s="81" t="s">
        <v>131</v>
      </c>
      <c r="M403" s="81"/>
    </row>
    <row r="404" spans="1:13" x14ac:dyDescent="0.3">
      <c r="A404" s="183">
        <v>45679</v>
      </c>
      <c r="B404" s="81" t="s">
        <v>814</v>
      </c>
      <c r="C404" s="81" t="s">
        <v>118</v>
      </c>
      <c r="D404" s="81" t="s">
        <v>147</v>
      </c>
      <c r="E404" s="143">
        <v>5000</v>
      </c>
      <c r="F404" s="140">
        <f t="shared" si="7"/>
        <v>1.3266118333775536</v>
      </c>
      <c r="G404" s="181">
        <v>3769</v>
      </c>
      <c r="H404" s="81" t="s">
        <v>149</v>
      </c>
      <c r="I404" s="81" t="s">
        <v>393</v>
      </c>
      <c r="J404" s="239" t="s">
        <v>767</v>
      </c>
      <c r="K404" s="81" t="s">
        <v>849</v>
      </c>
      <c r="L404" s="81" t="s">
        <v>131</v>
      </c>
      <c r="M404" s="81"/>
    </row>
    <row r="405" spans="1:13" x14ac:dyDescent="0.3">
      <c r="A405" s="183">
        <v>45679</v>
      </c>
      <c r="B405" s="81" t="s">
        <v>814</v>
      </c>
      <c r="C405" s="81" t="s">
        <v>118</v>
      </c>
      <c r="D405" s="81" t="s">
        <v>147</v>
      </c>
      <c r="E405" s="143">
        <v>5000</v>
      </c>
      <c r="F405" s="140">
        <f t="shared" si="7"/>
        <v>1.3266118333775536</v>
      </c>
      <c r="G405" s="181">
        <v>3769</v>
      </c>
      <c r="H405" s="81" t="s">
        <v>149</v>
      </c>
      <c r="I405" s="81" t="s">
        <v>393</v>
      </c>
      <c r="J405" s="239" t="s">
        <v>767</v>
      </c>
      <c r="K405" s="81" t="s">
        <v>849</v>
      </c>
      <c r="L405" s="81" t="s">
        <v>131</v>
      </c>
      <c r="M405" s="81"/>
    </row>
    <row r="406" spans="1:13" x14ac:dyDescent="0.3">
      <c r="A406" s="183">
        <v>45679</v>
      </c>
      <c r="B406" s="81" t="s">
        <v>814</v>
      </c>
      <c r="C406" s="81" t="s">
        <v>118</v>
      </c>
      <c r="D406" s="81" t="s">
        <v>147</v>
      </c>
      <c r="E406" s="143">
        <v>4000</v>
      </c>
      <c r="F406" s="140">
        <f t="shared" si="7"/>
        <v>1.0612894667020429</v>
      </c>
      <c r="G406" s="181">
        <v>3769</v>
      </c>
      <c r="H406" s="81" t="s">
        <v>149</v>
      </c>
      <c r="I406" s="81" t="s">
        <v>393</v>
      </c>
      <c r="J406" s="239" t="s">
        <v>767</v>
      </c>
      <c r="K406" s="81" t="s">
        <v>849</v>
      </c>
      <c r="L406" s="81" t="s">
        <v>131</v>
      </c>
      <c r="M406" s="81"/>
    </row>
    <row r="407" spans="1:13" x14ac:dyDescent="0.3">
      <c r="A407" s="183">
        <v>45679</v>
      </c>
      <c r="B407" s="81" t="s">
        <v>814</v>
      </c>
      <c r="C407" s="81" t="s">
        <v>118</v>
      </c>
      <c r="D407" s="81" t="s">
        <v>147</v>
      </c>
      <c r="E407" s="143">
        <v>4000</v>
      </c>
      <c r="F407" s="140">
        <f t="shared" si="7"/>
        <v>1.0612894667020429</v>
      </c>
      <c r="G407" s="181">
        <v>3769</v>
      </c>
      <c r="H407" s="81" t="s">
        <v>149</v>
      </c>
      <c r="I407" s="81" t="s">
        <v>393</v>
      </c>
      <c r="J407" s="239" t="s">
        <v>767</v>
      </c>
      <c r="K407" s="81" t="s">
        <v>849</v>
      </c>
      <c r="L407" s="81" t="s">
        <v>131</v>
      </c>
      <c r="M407" s="81"/>
    </row>
    <row r="408" spans="1:13" x14ac:dyDescent="0.3">
      <c r="A408" s="183">
        <v>45679</v>
      </c>
      <c r="B408" s="81" t="s">
        <v>814</v>
      </c>
      <c r="C408" s="81" t="s">
        <v>118</v>
      </c>
      <c r="D408" s="81" t="s">
        <v>147</v>
      </c>
      <c r="E408" s="143">
        <v>2000</v>
      </c>
      <c r="F408" s="140">
        <f t="shared" si="7"/>
        <v>0.53064473335102147</v>
      </c>
      <c r="G408" s="181">
        <v>3769</v>
      </c>
      <c r="H408" s="81" t="s">
        <v>149</v>
      </c>
      <c r="I408" s="81" t="s">
        <v>393</v>
      </c>
      <c r="J408" s="239" t="s">
        <v>767</v>
      </c>
      <c r="K408" s="81" t="s">
        <v>849</v>
      </c>
      <c r="L408" s="81" t="s">
        <v>131</v>
      </c>
      <c r="M408" s="81"/>
    </row>
    <row r="409" spans="1:13" x14ac:dyDescent="0.3">
      <c r="A409" s="183">
        <v>45679</v>
      </c>
      <c r="B409" s="81" t="s">
        <v>814</v>
      </c>
      <c r="C409" s="81" t="s">
        <v>118</v>
      </c>
      <c r="D409" s="81" t="s">
        <v>147</v>
      </c>
      <c r="E409" s="143">
        <v>5000</v>
      </c>
      <c r="F409" s="140">
        <f t="shared" si="7"/>
        <v>1.3266118333775536</v>
      </c>
      <c r="G409" s="181">
        <v>3769</v>
      </c>
      <c r="H409" s="81" t="s">
        <v>149</v>
      </c>
      <c r="I409" s="81" t="s">
        <v>393</v>
      </c>
      <c r="J409" s="239" t="s">
        <v>767</v>
      </c>
      <c r="K409" s="81" t="s">
        <v>849</v>
      </c>
      <c r="L409" s="81" t="s">
        <v>131</v>
      </c>
      <c r="M409" s="81"/>
    </row>
    <row r="410" spans="1:13" x14ac:dyDescent="0.3">
      <c r="A410" s="183">
        <v>45679</v>
      </c>
      <c r="B410" s="81" t="s">
        <v>814</v>
      </c>
      <c r="C410" s="81" t="s">
        <v>118</v>
      </c>
      <c r="D410" s="81" t="s">
        <v>147</v>
      </c>
      <c r="E410" s="143">
        <v>3000</v>
      </c>
      <c r="F410" s="140">
        <f t="shared" si="7"/>
        <v>0.79596710002653226</v>
      </c>
      <c r="G410" s="181">
        <v>3769</v>
      </c>
      <c r="H410" s="81" t="s">
        <v>149</v>
      </c>
      <c r="I410" s="81" t="s">
        <v>393</v>
      </c>
      <c r="J410" s="239" t="s">
        <v>767</v>
      </c>
      <c r="K410" s="81" t="s">
        <v>849</v>
      </c>
      <c r="L410" s="81" t="s">
        <v>131</v>
      </c>
      <c r="M410" s="81"/>
    </row>
    <row r="411" spans="1:13" x14ac:dyDescent="0.3">
      <c r="A411" s="183">
        <v>45679</v>
      </c>
      <c r="B411" s="81" t="s">
        <v>814</v>
      </c>
      <c r="C411" s="81" t="s">
        <v>118</v>
      </c>
      <c r="D411" s="81" t="s">
        <v>147</v>
      </c>
      <c r="E411" s="143">
        <v>3000</v>
      </c>
      <c r="F411" s="140">
        <f t="shared" si="7"/>
        <v>0.79596710002653226</v>
      </c>
      <c r="G411" s="181">
        <v>3769</v>
      </c>
      <c r="H411" s="81" t="s">
        <v>149</v>
      </c>
      <c r="I411" s="81" t="s">
        <v>393</v>
      </c>
      <c r="J411" s="239" t="s">
        <v>767</v>
      </c>
      <c r="K411" s="81" t="s">
        <v>849</v>
      </c>
      <c r="L411" s="81" t="s">
        <v>131</v>
      </c>
      <c r="M411" s="81"/>
    </row>
    <row r="412" spans="1:13" x14ac:dyDescent="0.3">
      <c r="A412" s="183">
        <v>45679</v>
      </c>
      <c r="B412" s="81" t="s">
        <v>814</v>
      </c>
      <c r="C412" s="81" t="s">
        <v>118</v>
      </c>
      <c r="D412" s="81" t="s">
        <v>147</v>
      </c>
      <c r="E412" s="143">
        <v>4000</v>
      </c>
      <c r="F412" s="140">
        <f t="shared" si="7"/>
        <v>1.0612894667020429</v>
      </c>
      <c r="G412" s="181">
        <v>3769</v>
      </c>
      <c r="H412" s="81" t="s">
        <v>149</v>
      </c>
      <c r="I412" s="81" t="s">
        <v>393</v>
      </c>
      <c r="J412" s="239" t="s">
        <v>767</v>
      </c>
      <c r="K412" s="81" t="s">
        <v>849</v>
      </c>
      <c r="L412" s="81" t="s">
        <v>131</v>
      </c>
      <c r="M412" s="81"/>
    </row>
    <row r="413" spans="1:13" x14ac:dyDescent="0.3">
      <c r="A413" s="183">
        <v>45679</v>
      </c>
      <c r="B413" s="81" t="s">
        <v>814</v>
      </c>
      <c r="C413" s="81" t="s">
        <v>118</v>
      </c>
      <c r="D413" s="81" t="s">
        <v>147</v>
      </c>
      <c r="E413" s="143">
        <v>14000</v>
      </c>
      <c r="F413" s="140">
        <f t="shared" si="7"/>
        <v>3.7145131334571504</v>
      </c>
      <c r="G413" s="181">
        <v>3769</v>
      </c>
      <c r="H413" s="81" t="s">
        <v>149</v>
      </c>
      <c r="I413" s="81" t="s">
        <v>393</v>
      </c>
      <c r="J413" s="239" t="s">
        <v>767</v>
      </c>
      <c r="K413" s="81" t="s">
        <v>849</v>
      </c>
      <c r="L413" s="81" t="s">
        <v>131</v>
      </c>
      <c r="M413" s="81"/>
    </row>
    <row r="414" spans="1:13" x14ac:dyDescent="0.3">
      <c r="A414" s="183">
        <v>45679</v>
      </c>
      <c r="B414" s="81" t="s">
        <v>814</v>
      </c>
      <c r="C414" s="81" t="s">
        <v>118</v>
      </c>
      <c r="D414" s="81" t="s">
        <v>147</v>
      </c>
      <c r="E414" s="143">
        <v>2000</v>
      </c>
      <c r="F414" s="140">
        <f t="shared" si="7"/>
        <v>0.53064473335102147</v>
      </c>
      <c r="G414" s="181">
        <v>3769</v>
      </c>
      <c r="H414" s="81" t="s">
        <v>149</v>
      </c>
      <c r="I414" s="81" t="s">
        <v>393</v>
      </c>
      <c r="J414" s="239" t="s">
        <v>767</v>
      </c>
      <c r="K414" s="81" t="s">
        <v>849</v>
      </c>
      <c r="L414" s="81" t="s">
        <v>131</v>
      </c>
      <c r="M414" s="81"/>
    </row>
    <row r="415" spans="1:13" x14ac:dyDescent="0.3">
      <c r="A415" s="183">
        <v>45679</v>
      </c>
      <c r="B415" s="81" t="s">
        <v>814</v>
      </c>
      <c r="C415" s="81" t="s">
        <v>118</v>
      </c>
      <c r="D415" s="81" t="s">
        <v>147</v>
      </c>
      <c r="E415" s="143">
        <v>2000</v>
      </c>
      <c r="F415" s="140">
        <f t="shared" si="7"/>
        <v>0.53064473335102147</v>
      </c>
      <c r="G415" s="181">
        <v>3769</v>
      </c>
      <c r="H415" s="81" t="s">
        <v>149</v>
      </c>
      <c r="I415" s="81" t="s">
        <v>393</v>
      </c>
      <c r="J415" s="239" t="s">
        <v>767</v>
      </c>
      <c r="K415" s="81" t="s">
        <v>849</v>
      </c>
      <c r="L415" s="81" t="s">
        <v>131</v>
      </c>
      <c r="M415" s="81"/>
    </row>
    <row r="416" spans="1:13" x14ac:dyDescent="0.3">
      <c r="A416" s="183">
        <v>45679</v>
      </c>
      <c r="B416" s="81" t="s">
        <v>447</v>
      </c>
      <c r="C416" s="81" t="s">
        <v>119</v>
      </c>
      <c r="D416" s="81" t="s">
        <v>147</v>
      </c>
      <c r="E416" s="143">
        <v>18000</v>
      </c>
      <c r="F416" s="140">
        <f t="shared" si="7"/>
        <v>4.7758026001591931</v>
      </c>
      <c r="G416" s="181">
        <v>3769</v>
      </c>
      <c r="H416" s="81" t="s">
        <v>149</v>
      </c>
      <c r="I416" s="81" t="s">
        <v>560</v>
      </c>
      <c r="J416" s="239" t="s">
        <v>767</v>
      </c>
      <c r="K416" s="81" t="s">
        <v>849</v>
      </c>
      <c r="L416" s="81" t="s">
        <v>131</v>
      </c>
      <c r="M416" s="81"/>
    </row>
    <row r="417" spans="1:13" x14ac:dyDescent="0.3">
      <c r="A417" s="183">
        <v>45679</v>
      </c>
      <c r="B417" s="81" t="s">
        <v>804</v>
      </c>
      <c r="C417" s="81" t="s">
        <v>118</v>
      </c>
      <c r="D417" s="81" t="s">
        <v>147</v>
      </c>
      <c r="E417" s="143">
        <v>45000</v>
      </c>
      <c r="F417" s="140">
        <f t="shared" si="7"/>
        <v>11.939506500397984</v>
      </c>
      <c r="G417" s="181">
        <v>3769</v>
      </c>
      <c r="H417" s="81" t="s">
        <v>149</v>
      </c>
      <c r="I417" s="81" t="s">
        <v>416</v>
      </c>
      <c r="J417" s="239" t="s">
        <v>767</v>
      </c>
      <c r="K417" s="81" t="s">
        <v>849</v>
      </c>
      <c r="L417" s="81" t="s">
        <v>131</v>
      </c>
      <c r="M417" s="81"/>
    </row>
    <row r="418" spans="1:13" x14ac:dyDescent="0.3">
      <c r="A418" s="183">
        <v>45680</v>
      </c>
      <c r="B418" s="81" t="s">
        <v>105</v>
      </c>
      <c r="C418" s="81" t="s">
        <v>119</v>
      </c>
      <c r="D418" s="81" t="s">
        <v>96</v>
      </c>
      <c r="E418" s="143">
        <v>20000</v>
      </c>
      <c r="F418" s="140">
        <f t="shared" si="7"/>
        <v>5.3064473335102145</v>
      </c>
      <c r="G418" s="181">
        <v>3769</v>
      </c>
      <c r="H418" s="81" t="s">
        <v>154</v>
      </c>
      <c r="I418" s="81" t="s">
        <v>629</v>
      </c>
      <c r="J418" s="239" t="s">
        <v>767</v>
      </c>
      <c r="K418" s="81" t="s">
        <v>849</v>
      </c>
      <c r="L418" s="81" t="s">
        <v>131</v>
      </c>
      <c r="M418" s="81"/>
    </row>
    <row r="419" spans="1:13" x14ac:dyDescent="0.3">
      <c r="A419" s="183">
        <v>45680</v>
      </c>
      <c r="B419" s="81" t="s">
        <v>635</v>
      </c>
      <c r="C419" s="81" t="s">
        <v>119</v>
      </c>
      <c r="D419" s="81" t="s">
        <v>96</v>
      </c>
      <c r="E419" s="143">
        <v>10000</v>
      </c>
      <c r="F419" s="140">
        <f t="shared" si="7"/>
        <v>2.6532236667551072</v>
      </c>
      <c r="G419" s="181">
        <v>3769</v>
      </c>
      <c r="H419" s="81" t="s">
        <v>154</v>
      </c>
      <c r="I419" s="81" t="s">
        <v>636</v>
      </c>
      <c r="J419" s="239" t="s">
        <v>767</v>
      </c>
      <c r="K419" s="81" t="s">
        <v>849</v>
      </c>
      <c r="L419" s="81" t="s">
        <v>131</v>
      </c>
      <c r="M419" s="81"/>
    </row>
    <row r="420" spans="1:13" x14ac:dyDescent="0.3">
      <c r="A420" s="183">
        <v>45680</v>
      </c>
      <c r="B420" s="81" t="s">
        <v>814</v>
      </c>
      <c r="C420" s="81" t="s">
        <v>118</v>
      </c>
      <c r="D420" s="81" t="s">
        <v>96</v>
      </c>
      <c r="E420" s="143">
        <v>8000</v>
      </c>
      <c r="F420" s="140">
        <f t="shared" si="7"/>
        <v>2.1225789334040859</v>
      </c>
      <c r="G420" s="181">
        <v>3769</v>
      </c>
      <c r="H420" s="81" t="s">
        <v>154</v>
      </c>
      <c r="I420" s="81" t="s">
        <v>389</v>
      </c>
      <c r="J420" s="239" t="s">
        <v>767</v>
      </c>
      <c r="K420" s="81" t="s">
        <v>849</v>
      </c>
      <c r="L420" s="81" t="s">
        <v>131</v>
      </c>
      <c r="M420" s="81"/>
    </row>
    <row r="421" spans="1:13" x14ac:dyDescent="0.3">
      <c r="A421" s="183">
        <v>45680</v>
      </c>
      <c r="B421" s="81" t="s">
        <v>814</v>
      </c>
      <c r="C421" s="81" t="s">
        <v>118</v>
      </c>
      <c r="D421" s="81" t="s">
        <v>96</v>
      </c>
      <c r="E421" s="143">
        <v>7000</v>
      </c>
      <c r="F421" s="140">
        <f t="shared" si="7"/>
        <v>1.8572565667285752</v>
      </c>
      <c r="G421" s="181">
        <v>3769</v>
      </c>
      <c r="H421" s="81" t="s">
        <v>154</v>
      </c>
      <c r="I421" s="81" t="s">
        <v>389</v>
      </c>
      <c r="J421" s="239" t="s">
        <v>767</v>
      </c>
      <c r="K421" s="81" t="s">
        <v>849</v>
      </c>
      <c r="L421" s="81" t="s">
        <v>131</v>
      </c>
      <c r="M421" s="81"/>
    </row>
    <row r="422" spans="1:13" x14ac:dyDescent="0.3">
      <c r="A422" s="183">
        <v>45680</v>
      </c>
      <c r="B422" s="81" t="s">
        <v>814</v>
      </c>
      <c r="C422" s="81" t="s">
        <v>118</v>
      </c>
      <c r="D422" s="81" t="s">
        <v>96</v>
      </c>
      <c r="E422" s="143">
        <v>8000</v>
      </c>
      <c r="F422" s="140">
        <f t="shared" si="7"/>
        <v>2.1225789334040859</v>
      </c>
      <c r="G422" s="181">
        <v>3769</v>
      </c>
      <c r="H422" s="81" t="s">
        <v>154</v>
      </c>
      <c r="I422" s="81" t="s">
        <v>389</v>
      </c>
      <c r="J422" s="239" t="s">
        <v>767</v>
      </c>
      <c r="K422" s="81" t="s">
        <v>849</v>
      </c>
      <c r="L422" s="81" t="s">
        <v>131</v>
      </c>
      <c r="M422" s="81"/>
    </row>
    <row r="423" spans="1:13" x14ac:dyDescent="0.3">
      <c r="A423" s="183">
        <v>45680</v>
      </c>
      <c r="B423" s="81" t="s">
        <v>117</v>
      </c>
      <c r="C423" s="81" t="s">
        <v>117</v>
      </c>
      <c r="D423" s="81" t="s">
        <v>96</v>
      </c>
      <c r="E423" s="143">
        <v>20000</v>
      </c>
      <c r="F423" s="140">
        <f t="shared" si="7"/>
        <v>5.3064473335102145</v>
      </c>
      <c r="G423" s="181">
        <v>3769</v>
      </c>
      <c r="H423" s="81" t="s">
        <v>154</v>
      </c>
      <c r="I423" s="81" t="s">
        <v>389</v>
      </c>
      <c r="J423" s="239" t="s">
        <v>767</v>
      </c>
      <c r="K423" s="81" t="s">
        <v>849</v>
      </c>
      <c r="L423" s="81" t="s">
        <v>131</v>
      </c>
      <c r="M423" s="81"/>
    </row>
    <row r="424" spans="1:13" x14ac:dyDescent="0.3">
      <c r="A424" s="183">
        <v>45680</v>
      </c>
      <c r="B424" s="81" t="s">
        <v>814</v>
      </c>
      <c r="C424" s="81" t="s">
        <v>118</v>
      </c>
      <c r="D424" s="81" t="s">
        <v>96</v>
      </c>
      <c r="E424" s="143">
        <v>18000</v>
      </c>
      <c r="F424" s="140">
        <f t="shared" si="7"/>
        <v>4.7758026001591931</v>
      </c>
      <c r="G424" s="181">
        <v>3769</v>
      </c>
      <c r="H424" s="81" t="s">
        <v>97</v>
      </c>
      <c r="I424" s="81" t="s">
        <v>451</v>
      </c>
      <c r="J424" s="239" t="s">
        <v>767</v>
      </c>
      <c r="K424" s="81" t="s">
        <v>849</v>
      </c>
      <c r="L424" s="81" t="s">
        <v>131</v>
      </c>
      <c r="M424" s="81"/>
    </row>
    <row r="425" spans="1:13" x14ac:dyDescent="0.3">
      <c r="A425" s="183">
        <v>45680</v>
      </c>
      <c r="B425" s="81" t="s">
        <v>814</v>
      </c>
      <c r="C425" s="81" t="s">
        <v>118</v>
      </c>
      <c r="D425" s="81" t="s">
        <v>96</v>
      </c>
      <c r="E425" s="143">
        <v>13000</v>
      </c>
      <c r="F425" s="140">
        <f t="shared" si="7"/>
        <v>3.4491907667816397</v>
      </c>
      <c r="G425" s="181">
        <v>3769</v>
      </c>
      <c r="H425" s="81" t="s">
        <v>97</v>
      </c>
      <c r="I425" s="81" t="s">
        <v>451</v>
      </c>
      <c r="J425" s="239" t="s">
        <v>767</v>
      </c>
      <c r="K425" s="81" t="s">
        <v>849</v>
      </c>
      <c r="L425" s="81" t="s">
        <v>131</v>
      </c>
      <c r="M425" s="81"/>
    </row>
    <row r="426" spans="1:13" x14ac:dyDescent="0.3">
      <c r="A426" s="183">
        <v>45680</v>
      </c>
      <c r="B426" s="81" t="s">
        <v>814</v>
      </c>
      <c r="C426" s="81" t="s">
        <v>118</v>
      </c>
      <c r="D426" s="81" t="s">
        <v>96</v>
      </c>
      <c r="E426" s="143">
        <v>16000</v>
      </c>
      <c r="F426" s="140">
        <f t="shared" si="7"/>
        <v>4.2451578668081718</v>
      </c>
      <c r="G426" s="181">
        <v>3769</v>
      </c>
      <c r="H426" s="81" t="s">
        <v>97</v>
      </c>
      <c r="I426" s="81" t="s">
        <v>451</v>
      </c>
      <c r="J426" s="239" t="s">
        <v>767</v>
      </c>
      <c r="K426" s="81" t="s">
        <v>849</v>
      </c>
      <c r="L426" s="81" t="s">
        <v>131</v>
      </c>
      <c r="M426" s="81"/>
    </row>
    <row r="427" spans="1:13" x14ac:dyDescent="0.3">
      <c r="A427" s="183">
        <v>45680</v>
      </c>
      <c r="B427" s="81" t="s">
        <v>814</v>
      </c>
      <c r="C427" s="81" t="s">
        <v>118</v>
      </c>
      <c r="D427" s="81" t="s">
        <v>96</v>
      </c>
      <c r="E427" s="143">
        <v>25000</v>
      </c>
      <c r="F427" s="140">
        <f t="shared" si="7"/>
        <v>6.6330591668877688</v>
      </c>
      <c r="G427" s="181">
        <v>3769</v>
      </c>
      <c r="H427" s="81" t="s">
        <v>97</v>
      </c>
      <c r="I427" s="81" t="s">
        <v>451</v>
      </c>
      <c r="J427" s="239" t="s">
        <v>767</v>
      </c>
      <c r="K427" s="81" t="s">
        <v>849</v>
      </c>
      <c r="L427" s="81" t="s">
        <v>131</v>
      </c>
      <c r="M427" s="81"/>
    </row>
    <row r="428" spans="1:13" x14ac:dyDescent="0.3">
      <c r="A428" s="183">
        <v>45680</v>
      </c>
      <c r="B428" s="81" t="s">
        <v>117</v>
      </c>
      <c r="C428" s="81" t="s">
        <v>117</v>
      </c>
      <c r="D428" s="81" t="s">
        <v>96</v>
      </c>
      <c r="E428" s="143">
        <v>18000</v>
      </c>
      <c r="F428" s="140">
        <f t="shared" si="7"/>
        <v>4.7758026001591931</v>
      </c>
      <c r="G428" s="181">
        <v>3769</v>
      </c>
      <c r="H428" s="81" t="s">
        <v>97</v>
      </c>
      <c r="I428" s="81" t="s">
        <v>451</v>
      </c>
      <c r="J428" s="239" t="s">
        <v>767</v>
      </c>
      <c r="K428" s="81" t="s">
        <v>849</v>
      </c>
      <c r="L428" s="81" t="s">
        <v>131</v>
      </c>
      <c r="M428" s="81"/>
    </row>
    <row r="429" spans="1:13" x14ac:dyDescent="0.3">
      <c r="A429" s="183">
        <v>45681</v>
      </c>
      <c r="B429" s="81" t="s">
        <v>103</v>
      </c>
      <c r="C429" s="81" t="s">
        <v>119</v>
      </c>
      <c r="D429" s="81" t="s">
        <v>96</v>
      </c>
      <c r="E429" s="143">
        <v>60000</v>
      </c>
      <c r="F429" s="140">
        <f t="shared" si="7"/>
        <v>15.919342000530644</v>
      </c>
      <c r="G429" s="181">
        <v>3769</v>
      </c>
      <c r="H429" s="81" t="s">
        <v>154</v>
      </c>
      <c r="I429" s="81" t="s">
        <v>629</v>
      </c>
      <c r="J429" s="239" t="s">
        <v>767</v>
      </c>
      <c r="K429" s="81" t="s">
        <v>849</v>
      </c>
      <c r="L429" s="81" t="s">
        <v>131</v>
      </c>
      <c r="M429" s="81"/>
    </row>
    <row r="430" spans="1:13" x14ac:dyDescent="0.3">
      <c r="A430" s="183">
        <v>45681</v>
      </c>
      <c r="B430" s="81" t="s">
        <v>104</v>
      </c>
      <c r="C430" s="81" t="s">
        <v>119</v>
      </c>
      <c r="D430" s="81" t="s">
        <v>96</v>
      </c>
      <c r="E430" s="143">
        <v>10000</v>
      </c>
      <c r="F430" s="140">
        <f t="shared" si="7"/>
        <v>2.6532236667551072</v>
      </c>
      <c r="G430" s="181">
        <v>3769</v>
      </c>
      <c r="H430" s="81" t="s">
        <v>154</v>
      </c>
      <c r="I430" s="81" t="s">
        <v>637</v>
      </c>
      <c r="J430" s="239" t="s">
        <v>767</v>
      </c>
      <c r="K430" s="81" t="s">
        <v>849</v>
      </c>
      <c r="L430" s="81" t="s">
        <v>131</v>
      </c>
      <c r="M430" s="81"/>
    </row>
    <row r="431" spans="1:13" x14ac:dyDescent="0.3">
      <c r="A431" s="183">
        <v>45681</v>
      </c>
      <c r="B431" s="81" t="s">
        <v>634</v>
      </c>
      <c r="C431" s="81" t="s">
        <v>119</v>
      </c>
      <c r="D431" s="81" t="s">
        <v>96</v>
      </c>
      <c r="E431" s="143">
        <v>5000</v>
      </c>
      <c r="F431" s="140">
        <f t="shared" si="7"/>
        <v>1.3266118333775536</v>
      </c>
      <c r="G431" s="181">
        <v>3769</v>
      </c>
      <c r="H431" s="81" t="s">
        <v>154</v>
      </c>
      <c r="I431" s="81" t="s">
        <v>638</v>
      </c>
      <c r="J431" s="239" t="s">
        <v>767</v>
      </c>
      <c r="K431" s="81" t="s">
        <v>849</v>
      </c>
      <c r="L431" s="81" t="s">
        <v>131</v>
      </c>
      <c r="M431" s="81"/>
    </row>
    <row r="432" spans="1:13" x14ac:dyDescent="0.3">
      <c r="A432" s="183">
        <v>45681</v>
      </c>
      <c r="B432" s="81" t="s">
        <v>105</v>
      </c>
      <c r="C432" s="81" t="s">
        <v>119</v>
      </c>
      <c r="D432" s="81" t="s">
        <v>96</v>
      </c>
      <c r="E432" s="143">
        <v>6000</v>
      </c>
      <c r="F432" s="140">
        <f t="shared" si="7"/>
        <v>1.5919342000530645</v>
      </c>
      <c r="G432" s="181">
        <v>3769</v>
      </c>
      <c r="H432" s="81" t="s">
        <v>154</v>
      </c>
      <c r="I432" s="81" t="s">
        <v>389</v>
      </c>
      <c r="J432" s="239" t="s">
        <v>767</v>
      </c>
      <c r="K432" s="81" t="s">
        <v>849</v>
      </c>
      <c r="L432" s="81" t="s">
        <v>131</v>
      </c>
      <c r="M432" s="81"/>
    </row>
    <row r="433" spans="1:13" x14ac:dyDescent="0.3">
      <c r="A433" s="183">
        <v>45681</v>
      </c>
      <c r="B433" s="81" t="s">
        <v>106</v>
      </c>
      <c r="C433" s="81" t="s">
        <v>119</v>
      </c>
      <c r="D433" s="81" t="s">
        <v>96</v>
      </c>
      <c r="E433" s="143">
        <v>29000</v>
      </c>
      <c r="F433" s="140">
        <f t="shared" si="7"/>
        <v>7.6943486335898115</v>
      </c>
      <c r="G433" s="181">
        <v>3769</v>
      </c>
      <c r="H433" s="81" t="s">
        <v>154</v>
      </c>
      <c r="I433" s="81" t="s">
        <v>639</v>
      </c>
      <c r="J433" s="239" t="s">
        <v>767</v>
      </c>
      <c r="K433" s="81" t="s">
        <v>849</v>
      </c>
      <c r="L433" s="81" t="s">
        <v>131</v>
      </c>
      <c r="M433" s="81"/>
    </row>
    <row r="434" spans="1:13" x14ac:dyDescent="0.3">
      <c r="A434" s="183">
        <v>45681</v>
      </c>
      <c r="B434" s="81" t="s">
        <v>814</v>
      </c>
      <c r="C434" s="81" t="s">
        <v>118</v>
      </c>
      <c r="D434" s="81" t="s">
        <v>96</v>
      </c>
      <c r="E434" s="143">
        <v>9000</v>
      </c>
      <c r="F434" s="140">
        <f t="shared" si="7"/>
        <v>2.3879013000795966</v>
      </c>
      <c r="G434" s="181">
        <v>3769</v>
      </c>
      <c r="H434" s="81" t="s">
        <v>154</v>
      </c>
      <c r="I434" s="81" t="s">
        <v>389</v>
      </c>
      <c r="J434" s="239" t="s">
        <v>767</v>
      </c>
      <c r="K434" s="81" t="s">
        <v>849</v>
      </c>
      <c r="L434" s="81" t="s">
        <v>131</v>
      </c>
      <c r="M434" s="81"/>
    </row>
    <row r="435" spans="1:13" x14ac:dyDescent="0.3">
      <c r="A435" s="183">
        <v>45681</v>
      </c>
      <c r="B435" s="81" t="s">
        <v>814</v>
      </c>
      <c r="C435" s="81" t="s">
        <v>118</v>
      </c>
      <c r="D435" s="81" t="s">
        <v>96</v>
      </c>
      <c r="E435" s="143">
        <v>10000</v>
      </c>
      <c r="F435" s="140">
        <f t="shared" si="7"/>
        <v>2.6532236667551072</v>
      </c>
      <c r="G435" s="181">
        <v>3769</v>
      </c>
      <c r="H435" s="81" t="s">
        <v>154</v>
      </c>
      <c r="I435" s="81" t="s">
        <v>389</v>
      </c>
      <c r="J435" s="239" t="s">
        <v>767</v>
      </c>
      <c r="K435" s="81" t="s">
        <v>849</v>
      </c>
      <c r="L435" s="81" t="s">
        <v>131</v>
      </c>
      <c r="M435" s="81"/>
    </row>
    <row r="436" spans="1:13" x14ac:dyDescent="0.3">
      <c r="A436" s="183">
        <v>45681</v>
      </c>
      <c r="B436" s="81" t="s">
        <v>814</v>
      </c>
      <c r="C436" s="81" t="s">
        <v>118</v>
      </c>
      <c r="D436" s="81" t="s">
        <v>96</v>
      </c>
      <c r="E436" s="143">
        <v>15000</v>
      </c>
      <c r="F436" s="140">
        <f t="shared" si="7"/>
        <v>3.9798355001326611</v>
      </c>
      <c r="G436" s="181">
        <v>3769</v>
      </c>
      <c r="H436" s="81" t="s">
        <v>154</v>
      </c>
      <c r="I436" s="81" t="s">
        <v>389</v>
      </c>
      <c r="J436" s="239" t="s">
        <v>767</v>
      </c>
      <c r="K436" s="81" t="s">
        <v>849</v>
      </c>
      <c r="L436" s="81" t="s">
        <v>131</v>
      </c>
      <c r="M436" s="81"/>
    </row>
    <row r="437" spans="1:13" x14ac:dyDescent="0.3">
      <c r="A437" s="183">
        <v>45681</v>
      </c>
      <c r="B437" s="81" t="s">
        <v>814</v>
      </c>
      <c r="C437" s="81" t="s">
        <v>118</v>
      </c>
      <c r="D437" s="81" t="s">
        <v>96</v>
      </c>
      <c r="E437" s="143">
        <v>20000</v>
      </c>
      <c r="F437" s="140">
        <f t="shared" si="7"/>
        <v>5.3064473335102145</v>
      </c>
      <c r="G437" s="181">
        <v>3769</v>
      </c>
      <c r="H437" s="81" t="s">
        <v>154</v>
      </c>
      <c r="I437" s="81" t="s">
        <v>389</v>
      </c>
      <c r="J437" s="239" t="s">
        <v>767</v>
      </c>
      <c r="K437" s="81" t="s">
        <v>849</v>
      </c>
      <c r="L437" s="81" t="s">
        <v>131</v>
      </c>
      <c r="M437" s="81"/>
    </row>
    <row r="438" spans="1:13" x14ac:dyDescent="0.3">
      <c r="A438" s="183">
        <v>45681</v>
      </c>
      <c r="B438" s="81" t="s">
        <v>814</v>
      </c>
      <c r="C438" s="81" t="s">
        <v>118</v>
      </c>
      <c r="D438" s="81" t="s">
        <v>96</v>
      </c>
      <c r="E438" s="143">
        <v>25000</v>
      </c>
      <c r="F438" s="140">
        <f t="shared" si="7"/>
        <v>6.6330591668877688</v>
      </c>
      <c r="G438" s="181">
        <v>3769</v>
      </c>
      <c r="H438" s="81" t="s">
        <v>154</v>
      </c>
      <c r="I438" s="81" t="s">
        <v>389</v>
      </c>
      <c r="J438" s="239" t="s">
        <v>767</v>
      </c>
      <c r="K438" s="81" t="s">
        <v>849</v>
      </c>
      <c r="L438" s="81" t="s">
        <v>131</v>
      </c>
      <c r="M438" s="81"/>
    </row>
    <row r="439" spans="1:13" x14ac:dyDescent="0.3">
      <c r="A439" s="183">
        <v>45681</v>
      </c>
      <c r="B439" s="81" t="s">
        <v>814</v>
      </c>
      <c r="C439" s="81" t="s">
        <v>118</v>
      </c>
      <c r="D439" s="81" t="s">
        <v>96</v>
      </c>
      <c r="E439" s="143">
        <v>15000</v>
      </c>
      <c r="F439" s="140">
        <f t="shared" si="7"/>
        <v>3.9798355001326611</v>
      </c>
      <c r="G439" s="181">
        <v>3769</v>
      </c>
      <c r="H439" s="81" t="s">
        <v>154</v>
      </c>
      <c r="I439" s="81" t="s">
        <v>389</v>
      </c>
      <c r="J439" s="239" t="s">
        <v>767</v>
      </c>
      <c r="K439" s="81" t="s">
        <v>849</v>
      </c>
      <c r="L439" s="81" t="s">
        <v>131</v>
      </c>
      <c r="M439" s="81"/>
    </row>
    <row r="440" spans="1:13" x14ac:dyDescent="0.3">
      <c r="A440" s="183">
        <v>45681</v>
      </c>
      <c r="B440" s="81" t="s">
        <v>814</v>
      </c>
      <c r="C440" s="81" t="s">
        <v>118</v>
      </c>
      <c r="D440" s="81" t="s">
        <v>96</v>
      </c>
      <c r="E440" s="143">
        <v>4000</v>
      </c>
      <c r="F440" s="140">
        <f t="shared" si="7"/>
        <v>1.0612894667020429</v>
      </c>
      <c r="G440" s="181">
        <v>3769</v>
      </c>
      <c r="H440" s="81" t="s">
        <v>154</v>
      </c>
      <c r="I440" s="81" t="s">
        <v>389</v>
      </c>
      <c r="J440" s="239" t="s">
        <v>767</v>
      </c>
      <c r="K440" s="81" t="s">
        <v>849</v>
      </c>
      <c r="L440" s="81" t="s">
        <v>131</v>
      </c>
      <c r="M440" s="81"/>
    </row>
    <row r="441" spans="1:13" x14ac:dyDescent="0.3">
      <c r="A441" s="183">
        <v>45681</v>
      </c>
      <c r="B441" s="81" t="s">
        <v>117</v>
      </c>
      <c r="C441" s="81" t="s">
        <v>117</v>
      </c>
      <c r="D441" s="81" t="s">
        <v>96</v>
      </c>
      <c r="E441" s="143">
        <v>15000</v>
      </c>
      <c r="F441" s="140">
        <f t="shared" si="7"/>
        <v>3.9798355001326611</v>
      </c>
      <c r="G441" s="181">
        <v>3769</v>
      </c>
      <c r="H441" s="81" t="s">
        <v>154</v>
      </c>
      <c r="I441" s="81" t="s">
        <v>389</v>
      </c>
      <c r="J441" s="239" t="s">
        <v>767</v>
      </c>
      <c r="K441" s="81" t="s">
        <v>849</v>
      </c>
      <c r="L441" s="81" t="s">
        <v>131</v>
      </c>
      <c r="M441" s="81"/>
    </row>
    <row r="442" spans="1:13" x14ac:dyDescent="0.3">
      <c r="A442" s="183">
        <v>45681</v>
      </c>
      <c r="B442" s="81" t="s">
        <v>117</v>
      </c>
      <c r="C442" s="81" t="s">
        <v>117</v>
      </c>
      <c r="D442" s="81" t="s">
        <v>96</v>
      </c>
      <c r="E442" s="143">
        <v>5000</v>
      </c>
      <c r="F442" s="140">
        <f t="shared" si="7"/>
        <v>1.3266118333775536</v>
      </c>
      <c r="G442" s="181">
        <v>3769</v>
      </c>
      <c r="H442" s="81" t="s">
        <v>154</v>
      </c>
      <c r="I442" s="81" t="s">
        <v>389</v>
      </c>
      <c r="J442" s="239" t="s">
        <v>767</v>
      </c>
      <c r="K442" s="81" t="s">
        <v>849</v>
      </c>
      <c r="L442" s="81" t="s">
        <v>131</v>
      </c>
      <c r="M442" s="81"/>
    </row>
    <row r="443" spans="1:13" x14ac:dyDescent="0.3">
      <c r="A443" s="183">
        <v>45680</v>
      </c>
      <c r="B443" s="81" t="s">
        <v>814</v>
      </c>
      <c r="C443" s="81" t="s">
        <v>118</v>
      </c>
      <c r="D443" s="81" t="s">
        <v>96</v>
      </c>
      <c r="E443" s="143">
        <v>20000</v>
      </c>
      <c r="F443" s="140">
        <f t="shared" si="7"/>
        <v>5.3064473335102145</v>
      </c>
      <c r="G443" s="181">
        <v>3769</v>
      </c>
      <c r="H443" s="81" t="s">
        <v>98</v>
      </c>
      <c r="I443" s="81" t="s">
        <v>363</v>
      </c>
      <c r="J443" s="239" t="s">
        <v>767</v>
      </c>
      <c r="K443" s="81" t="s">
        <v>849</v>
      </c>
      <c r="L443" s="81" t="s">
        <v>131</v>
      </c>
      <c r="M443" s="81"/>
    </row>
    <row r="444" spans="1:13" x14ac:dyDescent="0.3">
      <c r="A444" s="183">
        <v>45680</v>
      </c>
      <c r="B444" s="81" t="s">
        <v>814</v>
      </c>
      <c r="C444" s="81" t="s">
        <v>118</v>
      </c>
      <c r="D444" s="81" t="s">
        <v>96</v>
      </c>
      <c r="E444" s="143">
        <v>20000</v>
      </c>
      <c r="F444" s="140">
        <f t="shared" si="7"/>
        <v>5.3064473335102145</v>
      </c>
      <c r="G444" s="181">
        <v>3769</v>
      </c>
      <c r="H444" s="81" t="s">
        <v>98</v>
      </c>
      <c r="I444" s="81" t="s">
        <v>363</v>
      </c>
      <c r="J444" s="239" t="s">
        <v>767</v>
      </c>
      <c r="K444" s="81" t="s">
        <v>849</v>
      </c>
      <c r="L444" s="81" t="s">
        <v>131</v>
      </c>
      <c r="M444" s="81"/>
    </row>
    <row r="445" spans="1:13" x14ac:dyDescent="0.3">
      <c r="A445" s="183">
        <v>45680</v>
      </c>
      <c r="B445" s="81" t="s">
        <v>814</v>
      </c>
      <c r="C445" s="81" t="s">
        <v>118</v>
      </c>
      <c r="D445" s="81" t="s">
        <v>96</v>
      </c>
      <c r="E445" s="143">
        <v>9000</v>
      </c>
      <c r="F445" s="140">
        <f t="shared" si="7"/>
        <v>2.3879013000795966</v>
      </c>
      <c r="G445" s="181">
        <v>3769</v>
      </c>
      <c r="H445" s="81" t="s">
        <v>98</v>
      </c>
      <c r="I445" s="81" t="s">
        <v>363</v>
      </c>
      <c r="J445" s="239" t="s">
        <v>767</v>
      </c>
      <c r="K445" s="81" t="s">
        <v>849</v>
      </c>
      <c r="L445" s="81" t="s">
        <v>131</v>
      </c>
      <c r="M445" s="81"/>
    </row>
    <row r="446" spans="1:13" x14ac:dyDescent="0.3">
      <c r="A446" s="183">
        <v>45680</v>
      </c>
      <c r="B446" s="81" t="s">
        <v>814</v>
      </c>
      <c r="C446" s="81" t="s">
        <v>118</v>
      </c>
      <c r="D446" s="81" t="s">
        <v>96</v>
      </c>
      <c r="E446" s="143">
        <v>5000</v>
      </c>
      <c r="F446" s="140">
        <f t="shared" si="7"/>
        <v>1.3266118333775536</v>
      </c>
      <c r="G446" s="181">
        <v>3769</v>
      </c>
      <c r="H446" s="81" t="s">
        <v>98</v>
      </c>
      <c r="I446" s="81" t="s">
        <v>363</v>
      </c>
      <c r="J446" s="239" t="s">
        <v>767</v>
      </c>
      <c r="K446" s="81" t="s">
        <v>849</v>
      </c>
      <c r="L446" s="81" t="s">
        <v>131</v>
      </c>
      <c r="M446" s="81"/>
    </row>
    <row r="447" spans="1:13" x14ac:dyDescent="0.3">
      <c r="A447" s="183">
        <v>45680</v>
      </c>
      <c r="B447" s="81" t="s">
        <v>814</v>
      </c>
      <c r="C447" s="81" t="s">
        <v>118</v>
      </c>
      <c r="D447" s="81" t="s">
        <v>96</v>
      </c>
      <c r="E447" s="143">
        <v>18000</v>
      </c>
      <c r="F447" s="140">
        <f t="shared" si="7"/>
        <v>4.7758026001591931</v>
      </c>
      <c r="G447" s="181">
        <v>3769</v>
      </c>
      <c r="H447" s="81" t="s">
        <v>98</v>
      </c>
      <c r="I447" s="81" t="s">
        <v>363</v>
      </c>
      <c r="J447" s="239" t="s">
        <v>767</v>
      </c>
      <c r="K447" s="81" t="s">
        <v>849</v>
      </c>
      <c r="L447" s="81" t="s">
        <v>131</v>
      </c>
      <c r="M447" s="81"/>
    </row>
    <row r="448" spans="1:13" x14ac:dyDescent="0.3">
      <c r="A448" s="183">
        <v>45680</v>
      </c>
      <c r="B448" s="81" t="s">
        <v>117</v>
      </c>
      <c r="C448" s="81" t="s">
        <v>117</v>
      </c>
      <c r="D448" s="81" t="s">
        <v>96</v>
      </c>
      <c r="E448" s="143">
        <v>20000</v>
      </c>
      <c r="F448" s="140">
        <f t="shared" si="7"/>
        <v>5.3064473335102145</v>
      </c>
      <c r="G448" s="181">
        <v>3769</v>
      </c>
      <c r="H448" s="81" t="s">
        <v>98</v>
      </c>
      <c r="I448" s="81" t="s">
        <v>363</v>
      </c>
      <c r="J448" s="239" t="s">
        <v>767</v>
      </c>
      <c r="K448" s="81" t="s">
        <v>849</v>
      </c>
      <c r="L448" s="81" t="s">
        <v>131</v>
      </c>
      <c r="M448" s="81"/>
    </row>
    <row r="449" spans="1:13" x14ac:dyDescent="0.3">
      <c r="A449" s="183">
        <v>45680</v>
      </c>
      <c r="B449" s="81" t="s">
        <v>814</v>
      </c>
      <c r="C449" s="81" t="s">
        <v>118</v>
      </c>
      <c r="D449" s="81" t="s">
        <v>148</v>
      </c>
      <c r="E449" s="143">
        <v>9000</v>
      </c>
      <c r="F449" s="140">
        <f t="shared" si="7"/>
        <v>2.3879013000795966</v>
      </c>
      <c r="G449" s="181">
        <v>3769</v>
      </c>
      <c r="H449" s="81" t="s">
        <v>150</v>
      </c>
      <c r="I449" s="81" t="s">
        <v>456</v>
      </c>
      <c r="J449" s="239" t="s">
        <v>767</v>
      </c>
      <c r="K449" s="81" t="s">
        <v>849</v>
      </c>
      <c r="L449" s="81" t="s">
        <v>131</v>
      </c>
      <c r="M449" s="81"/>
    </row>
    <row r="450" spans="1:13" x14ac:dyDescent="0.3">
      <c r="A450" s="183">
        <v>45680</v>
      </c>
      <c r="B450" s="81" t="s">
        <v>814</v>
      </c>
      <c r="C450" s="81" t="s">
        <v>118</v>
      </c>
      <c r="D450" s="81" t="s">
        <v>148</v>
      </c>
      <c r="E450" s="143">
        <v>9000</v>
      </c>
      <c r="F450" s="140">
        <f t="shared" si="7"/>
        <v>2.3879013000795966</v>
      </c>
      <c r="G450" s="181">
        <v>3769</v>
      </c>
      <c r="H450" s="81" t="s">
        <v>150</v>
      </c>
      <c r="I450" s="81" t="s">
        <v>456</v>
      </c>
      <c r="J450" s="239" t="s">
        <v>767</v>
      </c>
      <c r="K450" s="81" t="s">
        <v>849</v>
      </c>
      <c r="L450" s="81" t="s">
        <v>131</v>
      </c>
      <c r="M450" s="81"/>
    </row>
    <row r="451" spans="1:13" x14ac:dyDescent="0.3">
      <c r="A451" s="183">
        <v>45680</v>
      </c>
      <c r="B451" s="81" t="s">
        <v>814</v>
      </c>
      <c r="C451" s="81" t="s">
        <v>118</v>
      </c>
      <c r="D451" s="81" t="s">
        <v>228</v>
      </c>
      <c r="E451" s="143">
        <v>15000</v>
      </c>
      <c r="F451" s="140">
        <f t="shared" si="7"/>
        <v>3.9798355001326611</v>
      </c>
      <c r="G451" s="181">
        <v>3769</v>
      </c>
      <c r="H451" s="81" t="s">
        <v>226</v>
      </c>
      <c r="I451" s="81" t="s">
        <v>457</v>
      </c>
      <c r="J451" s="239" t="s">
        <v>767</v>
      </c>
      <c r="K451" s="81" t="s">
        <v>849</v>
      </c>
      <c r="L451" s="81" t="s">
        <v>131</v>
      </c>
      <c r="M451" s="81"/>
    </row>
    <row r="452" spans="1:13" x14ac:dyDescent="0.3">
      <c r="A452" s="183">
        <v>45680</v>
      </c>
      <c r="B452" s="81" t="s">
        <v>814</v>
      </c>
      <c r="C452" s="81" t="s">
        <v>118</v>
      </c>
      <c r="D452" s="81" t="s">
        <v>228</v>
      </c>
      <c r="E452" s="143">
        <v>9000</v>
      </c>
      <c r="F452" s="140">
        <f t="shared" si="7"/>
        <v>2.3879013000795966</v>
      </c>
      <c r="G452" s="181">
        <v>3769</v>
      </c>
      <c r="H452" s="81" t="s">
        <v>226</v>
      </c>
      <c r="I452" s="81" t="s">
        <v>457</v>
      </c>
      <c r="J452" s="239" t="s">
        <v>767</v>
      </c>
      <c r="K452" s="81" t="s">
        <v>849</v>
      </c>
      <c r="L452" s="81" t="s">
        <v>131</v>
      </c>
      <c r="M452" s="81"/>
    </row>
    <row r="453" spans="1:13" x14ac:dyDescent="0.3">
      <c r="A453" s="183">
        <v>45680</v>
      </c>
      <c r="B453" s="81" t="s">
        <v>814</v>
      </c>
      <c r="C453" s="81" t="s">
        <v>118</v>
      </c>
      <c r="D453" s="81" t="s">
        <v>228</v>
      </c>
      <c r="E453" s="143">
        <v>16000</v>
      </c>
      <c r="F453" s="140">
        <f t="shared" si="7"/>
        <v>4.2451578668081718</v>
      </c>
      <c r="G453" s="181">
        <v>3769</v>
      </c>
      <c r="H453" s="81" t="s">
        <v>226</v>
      </c>
      <c r="I453" s="81" t="s">
        <v>457</v>
      </c>
      <c r="J453" s="239" t="s">
        <v>767</v>
      </c>
      <c r="K453" s="81" t="s">
        <v>849</v>
      </c>
      <c r="L453" s="81" t="s">
        <v>131</v>
      </c>
      <c r="M453" s="81"/>
    </row>
    <row r="454" spans="1:13" x14ac:dyDescent="0.3">
      <c r="A454" s="183">
        <v>45680</v>
      </c>
      <c r="B454" s="81" t="s">
        <v>814</v>
      </c>
      <c r="C454" s="81" t="s">
        <v>118</v>
      </c>
      <c r="D454" s="81" t="s">
        <v>147</v>
      </c>
      <c r="E454" s="143">
        <v>2000</v>
      </c>
      <c r="F454" s="140">
        <f t="shared" si="7"/>
        <v>0.53064473335102147</v>
      </c>
      <c r="G454" s="181">
        <v>3769</v>
      </c>
      <c r="H454" s="81" t="s">
        <v>149</v>
      </c>
      <c r="I454" s="81" t="s">
        <v>459</v>
      </c>
      <c r="J454" s="239" t="s">
        <v>767</v>
      </c>
      <c r="K454" s="81" t="s">
        <v>849</v>
      </c>
      <c r="L454" s="81" t="s">
        <v>131</v>
      </c>
      <c r="M454" s="81"/>
    </row>
    <row r="455" spans="1:13" x14ac:dyDescent="0.3">
      <c r="A455" s="183">
        <v>45680</v>
      </c>
      <c r="B455" s="81" t="s">
        <v>814</v>
      </c>
      <c r="C455" s="81" t="s">
        <v>118</v>
      </c>
      <c r="D455" s="81" t="s">
        <v>147</v>
      </c>
      <c r="E455" s="143">
        <v>4000</v>
      </c>
      <c r="F455" s="140">
        <f t="shared" ref="F455:F516" si="8">E455/G455</f>
        <v>1.0612894667020429</v>
      </c>
      <c r="G455" s="181">
        <v>3769</v>
      </c>
      <c r="H455" s="81" t="s">
        <v>149</v>
      </c>
      <c r="I455" s="81" t="s">
        <v>459</v>
      </c>
      <c r="J455" s="239" t="s">
        <v>767</v>
      </c>
      <c r="K455" s="81" t="s">
        <v>849</v>
      </c>
      <c r="L455" s="81" t="s">
        <v>131</v>
      </c>
      <c r="M455" s="81"/>
    </row>
    <row r="456" spans="1:13" x14ac:dyDescent="0.3">
      <c r="A456" s="183">
        <v>45680</v>
      </c>
      <c r="B456" s="81" t="s">
        <v>814</v>
      </c>
      <c r="C456" s="81" t="s">
        <v>118</v>
      </c>
      <c r="D456" s="81" t="s">
        <v>147</v>
      </c>
      <c r="E456" s="143">
        <v>7000</v>
      </c>
      <c r="F456" s="140">
        <f t="shared" si="8"/>
        <v>1.8572565667285752</v>
      </c>
      <c r="G456" s="181">
        <v>3769</v>
      </c>
      <c r="H456" s="81" t="s">
        <v>149</v>
      </c>
      <c r="I456" s="81" t="s">
        <v>459</v>
      </c>
      <c r="J456" s="239" t="s">
        <v>767</v>
      </c>
      <c r="K456" s="81" t="s">
        <v>849</v>
      </c>
      <c r="L456" s="81" t="s">
        <v>131</v>
      </c>
      <c r="M456" s="81"/>
    </row>
    <row r="457" spans="1:13" x14ac:dyDescent="0.3">
      <c r="A457" s="183">
        <v>45680</v>
      </c>
      <c r="B457" s="81" t="s">
        <v>814</v>
      </c>
      <c r="C457" s="81" t="s">
        <v>118</v>
      </c>
      <c r="D457" s="81" t="s">
        <v>147</v>
      </c>
      <c r="E457" s="143">
        <v>8000</v>
      </c>
      <c r="F457" s="140">
        <f t="shared" si="8"/>
        <v>2.1225789334040859</v>
      </c>
      <c r="G457" s="181">
        <v>3769</v>
      </c>
      <c r="H457" s="81" t="s">
        <v>149</v>
      </c>
      <c r="I457" s="81" t="s">
        <v>459</v>
      </c>
      <c r="J457" s="239" t="s">
        <v>767</v>
      </c>
      <c r="K457" s="81" t="s">
        <v>849</v>
      </c>
      <c r="L457" s="81" t="s">
        <v>131</v>
      </c>
      <c r="M457" s="81"/>
    </row>
    <row r="458" spans="1:13" x14ac:dyDescent="0.3">
      <c r="A458" s="183">
        <v>45680</v>
      </c>
      <c r="B458" s="81" t="s">
        <v>814</v>
      </c>
      <c r="C458" s="81" t="s">
        <v>118</v>
      </c>
      <c r="D458" s="81" t="s">
        <v>96</v>
      </c>
      <c r="E458" s="143">
        <v>20000</v>
      </c>
      <c r="F458" s="140">
        <f t="shared" si="8"/>
        <v>5.3064473335102145</v>
      </c>
      <c r="G458" s="181">
        <v>3769</v>
      </c>
      <c r="H458" s="81" t="s">
        <v>98</v>
      </c>
      <c r="I458" s="81" t="s">
        <v>458</v>
      </c>
      <c r="J458" s="239" t="s">
        <v>767</v>
      </c>
      <c r="K458" s="81" t="s">
        <v>849</v>
      </c>
      <c r="L458" s="81" t="s">
        <v>131</v>
      </c>
      <c r="M458" s="81"/>
    </row>
    <row r="459" spans="1:13" x14ac:dyDescent="0.3">
      <c r="A459" s="183">
        <v>45681</v>
      </c>
      <c r="B459" s="81" t="s">
        <v>814</v>
      </c>
      <c r="C459" s="81" t="s">
        <v>118</v>
      </c>
      <c r="D459" s="81" t="s">
        <v>96</v>
      </c>
      <c r="E459" s="143">
        <v>13000</v>
      </c>
      <c r="F459" s="140">
        <f t="shared" si="8"/>
        <v>3.4491907667816397</v>
      </c>
      <c r="G459" s="181">
        <v>3769</v>
      </c>
      <c r="H459" s="81" t="s">
        <v>98</v>
      </c>
      <c r="I459" s="81" t="s">
        <v>458</v>
      </c>
      <c r="J459" s="239" t="s">
        <v>767</v>
      </c>
      <c r="K459" s="81" t="s">
        <v>849</v>
      </c>
      <c r="L459" s="81" t="s">
        <v>131</v>
      </c>
      <c r="M459" s="81"/>
    </row>
    <row r="460" spans="1:13" x14ac:dyDescent="0.3">
      <c r="A460" s="183">
        <v>45681</v>
      </c>
      <c r="B460" s="81" t="s">
        <v>814</v>
      </c>
      <c r="C460" s="81" t="s">
        <v>118</v>
      </c>
      <c r="D460" s="81" t="s">
        <v>96</v>
      </c>
      <c r="E460" s="143">
        <v>8000</v>
      </c>
      <c r="F460" s="140">
        <f t="shared" si="8"/>
        <v>2.1225789334040859</v>
      </c>
      <c r="G460" s="181">
        <v>3769</v>
      </c>
      <c r="H460" s="81" t="s">
        <v>98</v>
      </c>
      <c r="I460" s="81" t="s">
        <v>458</v>
      </c>
      <c r="J460" s="239" t="s">
        <v>767</v>
      </c>
      <c r="K460" s="81" t="s">
        <v>849</v>
      </c>
      <c r="L460" s="81" t="s">
        <v>131</v>
      </c>
      <c r="M460" s="81"/>
    </row>
    <row r="461" spans="1:13" x14ac:dyDescent="0.3">
      <c r="A461" s="183">
        <v>45681</v>
      </c>
      <c r="B461" s="81" t="s">
        <v>814</v>
      </c>
      <c r="C461" s="81" t="s">
        <v>118</v>
      </c>
      <c r="D461" s="81" t="s">
        <v>96</v>
      </c>
      <c r="E461" s="143">
        <v>7000</v>
      </c>
      <c r="F461" s="140">
        <f t="shared" si="8"/>
        <v>1.8572565667285752</v>
      </c>
      <c r="G461" s="181">
        <v>3769</v>
      </c>
      <c r="H461" s="81" t="s">
        <v>98</v>
      </c>
      <c r="I461" s="81" t="s">
        <v>458</v>
      </c>
      <c r="J461" s="239" t="s">
        <v>767</v>
      </c>
      <c r="K461" s="81" t="s">
        <v>849</v>
      </c>
      <c r="L461" s="81" t="s">
        <v>131</v>
      </c>
      <c r="M461" s="81"/>
    </row>
    <row r="462" spans="1:13" x14ac:dyDescent="0.3">
      <c r="A462" s="183">
        <v>45681</v>
      </c>
      <c r="B462" s="81" t="s">
        <v>814</v>
      </c>
      <c r="C462" s="81" t="s">
        <v>118</v>
      </c>
      <c r="D462" s="81" t="s">
        <v>96</v>
      </c>
      <c r="E462" s="143">
        <v>17000</v>
      </c>
      <c r="F462" s="140">
        <f t="shared" si="8"/>
        <v>4.5104802334836824</v>
      </c>
      <c r="G462" s="181">
        <v>3769</v>
      </c>
      <c r="H462" s="81" t="s">
        <v>98</v>
      </c>
      <c r="I462" s="81" t="s">
        <v>458</v>
      </c>
      <c r="J462" s="239" t="s">
        <v>767</v>
      </c>
      <c r="K462" s="81" t="s">
        <v>849</v>
      </c>
      <c r="L462" s="81" t="s">
        <v>131</v>
      </c>
      <c r="M462" s="81"/>
    </row>
    <row r="463" spans="1:13" x14ac:dyDescent="0.3">
      <c r="A463" s="183">
        <v>45681</v>
      </c>
      <c r="B463" s="81" t="s">
        <v>117</v>
      </c>
      <c r="C463" s="81" t="s">
        <v>117</v>
      </c>
      <c r="D463" s="81" t="s">
        <v>96</v>
      </c>
      <c r="E463" s="143">
        <v>18000</v>
      </c>
      <c r="F463" s="140">
        <f t="shared" si="8"/>
        <v>4.7758026001591931</v>
      </c>
      <c r="G463" s="181">
        <v>3769</v>
      </c>
      <c r="H463" s="81" t="s">
        <v>98</v>
      </c>
      <c r="I463" s="81" t="s">
        <v>458</v>
      </c>
      <c r="J463" s="239" t="s">
        <v>767</v>
      </c>
      <c r="K463" s="81" t="s">
        <v>849</v>
      </c>
      <c r="L463" s="81" t="s">
        <v>131</v>
      </c>
      <c r="M463" s="81"/>
    </row>
    <row r="464" spans="1:13" x14ac:dyDescent="0.3">
      <c r="A464" s="183">
        <v>45681</v>
      </c>
      <c r="B464" s="81" t="s">
        <v>814</v>
      </c>
      <c r="C464" s="81" t="s">
        <v>118</v>
      </c>
      <c r="D464" s="81" t="s">
        <v>228</v>
      </c>
      <c r="E464" s="143">
        <v>15000</v>
      </c>
      <c r="F464" s="140">
        <f t="shared" si="8"/>
        <v>3.9798355001326611</v>
      </c>
      <c r="G464" s="181">
        <v>3769</v>
      </c>
      <c r="H464" s="81" t="s">
        <v>226</v>
      </c>
      <c r="I464" s="81" t="s">
        <v>473</v>
      </c>
      <c r="J464" s="239" t="s">
        <v>767</v>
      </c>
      <c r="K464" s="81" t="s">
        <v>848</v>
      </c>
      <c r="L464" s="81" t="s">
        <v>131</v>
      </c>
      <c r="M464" s="81"/>
    </row>
    <row r="465" spans="1:13" x14ac:dyDescent="0.3">
      <c r="A465" s="183">
        <v>45681</v>
      </c>
      <c r="B465" s="81" t="s">
        <v>814</v>
      </c>
      <c r="C465" s="81" t="s">
        <v>118</v>
      </c>
      <c r="D465" s="81" t="s">
        <v>228</v>
      </c>
      <c r="E465" s="143">
        <v>17000</v>
      </c>
      <c r="F465" s="140">
        <f t="shared" si="8"/>
        <v>4.5104802334836824</v>
      </c>
      <c r="G465" s="181">
        <v>3769</v>
      </c>
      <c r="H465" s="81" t="s">
        <v>226</v>
      </c>
      <c r="I465" s="81" t="s">
        <v>473</v>
      </c>
      <c r="J465" s="239" t="s">
        <v>767</v>
      </c>
      <c r="K465" s="81" t="s">
        <v>848</v>
      </c>
      <c r="L465" s="81" t="s">
        <v>131</v>
      </c>
      <c r="M465" s="81"/>
    </row>
    <row r="466" spans="1:13" x14ac:dyDescent="0.3">
      <c r="A466" s="183">
        <v>45681</v>
      </c>
      <c r="B466" s="81" t="s">
        <v>814</v>
      </c>
      <c r="C466" s="81" t="s">
        <v>118</v>
      </c>
      <c r="D466" s="81" t="s">
        <v>96</v>
      </c>
      <c r="E466" s="143">
        <v>18000</v>
      </c>
      <c r="F466" s="140">
        <f t="shared" si="8"/>
        <v>4.7758026001591931</v>
      </c>
      <c r="G466" s="181">
        <v>3769</v>
      </c>
      <c r="H466" s="81" t="s">
        <v>97</v>
      </c>
      <c r="I466" s="81" t="s">
        <v>472</v>
      </c>
      <c r="J466" s="239" t="s">
        <v>767</v>
      </c>
      <c r="K466" s="81" t="s">
        <v>848</v>
      </c>
      <c r="L466" s="81" t="s">
        <v>131</v>
      </c>
      <c r="M466" s="81"/>
    </row>
    <row r="467" spans="1:13" x14ac:dyDescent="0.3">
      <c r="A467" s="183">
        <v>45681</v>
      </c>
      <c r="B467" s="81" t="s">
        <v>814</v>
      </c>
      <c r="C467" s="81" t="s">
        <v>118</v>
      </c>
      <c r="D467" s="81" t="s">
        <v>96</v>
      </c>
      <c r="E467" s="143">
        <v>16000</v>
      </c>
      <c r="F467" s="140">
        <f t="shared" si="8"/>
        <v>4.2451578668081718</v>
      </c>
      <c r="G467" s="181">
        <v>3769</v>
      </c>
      <c r="H467" s="81" t="s">
        <v>97</v>
      </c>
      <c r="I467" s="81" t="s">
        <v>472</v>
      </c>
      <c r="J467" s="239" t="s">
        <v>767</v>
      </c>
      <c r="K467" s="81" t="s">
        <v>848</v>
      </c>
      <c r="L467" s="81" t="s">
        <v>131</v>
      </c>
      <c r="M467" s="81"/>
    </row>
    <row r="468" spans="1:13" x14ac:dyDescent="0.3">
      <c r="A468" s="183">
        <v>45681</v>
      </c>
      <c r="B468" s="81" t="s">
        <v>814</v>
      </c>
      <c r="C468" s="81" t="s">
        <v>118</v>
      </c>
      <c r="D468" s="81" t="s">
        <v>96</v>
      </c>
      <c r="E468" s="143">
        <v>10000</v>
      </c>
      <c r="F468" s="140">
        <f t="shared" si="8"/>
        <v>2.6532236667551072</v>
      </c>
      <c r="G468" s="181">
        <v>3769</v>
      </c>
      <c r="H468" s="81" t="s">
        <v>97</v>
      </c>
      <c r="I468" s="81" t="s">
        <v>472</v>
      </c>
      <c r="J468" s="239" t="s">
        <v>767</v>
      </c>
      <c r="K468" s="81" t="s">
        <v>848</v>
      </c>
      <c r="L468" s="81" t="s">
        <v>131</v>
      </c>
      <c r="M468" s="81"/>
    </row>
    <row r="469" spans="1:13" x14ac:dyDescent="0.3">
      <c r="A469" s="183">
        <v>45681</v>
      </c>
      <c r="B469" s="81" t="s">
        <v>814</v>
      </c>
      <c r="C469" s="81" t="s">
        <v>118</v>
      </c>
      <c r="D469" s="81" t="s">
        <v>96</v>
      </c>
      <c r="E469" s="143">
        <v>4000</v>
      </c>
      <c r="F469" s="140">
        <f t="shared" si="8"/>
        <v>1.0612894667020429</v>
      </c>
      <c r="G469" s="181">
        <v>3769</v>
      </c>
      <c r="H469" s="81" t="s">
        <v>97</v>
      </c>
      <c r="I469" s="81" t="s">
        <v>472</v>
      </c>
      <c r="J469" s="239" t="s">
        <v>767</v>
      </c>
      <c r="K469" s="81" t="s">
        <v>848</v>
      </c>
      <c r="L469" s="81" t="s">
        <v>131</v>
      </c>
      <c r="M469" s="81"/>
    </row>
    <row r="470" spans="1:13" x14ac:dyDescent="0.3">
      <c r="A470" s="183">
        <v>45681</v>
      </c>
      <c r="B470" s="81" t="s">
        <v>814</v>
      </c>
      <c r="C470" s="81" t="s">
        <v>118</v>
      </c>
      <c r="D470" s="81" t="s">
        <v>96</v>
      </c>
      <c r="E470" s="143">
        <v>14000</v>
      </c>
      <c r="F470" s="140">
        <f t="shared" si="8"/>
        <v>3.7145131334571504</v>
      </c>
      <c r="G470" s="181">
        <v>3769</v>
      </c>
      <c r="H470" s="81" t="s">
        <v>97</v>
      </c>
      <c r="I470" s="81" t="s">
        <v>472</v>
      </c>
      <c r="J470" s="239" t="s">
        <v>767</v>
      </c>
      <c r="K470" s="81" t="s">
        <v>848</v>
      </c>
      <c r="L470" s="81" t="s">
        <v>131</v>
      </c>
      <c r="M470" s="81"/>
    </row>
    <row r="471" spans="1:13" x14ac:dyDescent="0.3">
      <c r="A471" s="183">
        <v>45681</v>
      </c>
      <c r="B471" s="81" t="s">
        <v>814</v>
      </c>
      <c r="C471" s="81" t="s">
        <v>118</v>
      </c>
      <c r="D471" s="81" t="s">
        <v>96</v>
      </c>
      <c r="E471" s="143">
        <v>5000</v>
      </c>
      <c r="F471" s="140">
        <f t="shared" si="8"/>
        <v>1.3266118333775536</v>
      </c>
      <c r="G471" s="181">
        <v>3769</v>
      </c>
      <c r="H471" s="81" t="s">
        <v>97</v>
      </c>
      <c r="I471" s="81" t="s">
        <v>472</v>
      </c>
      <c r="J471" s="239" t="s">
        <v>767</v>
      </c>
      <c r="K471" s="81" t="s">
        <v>848</v>
      </c>
      <c r="L471" s="81" t="s">
        <v>131</v>
      </c>
      <c r="M471" s="81"/>
    </row>
    <row r="472" spans="1:13" x14ac:dyDescent="0.3">
      <c r="A472" s="183">
        <v>45681</v>
      </c>
      <c r="B472" s="81" t="s">
        <v>814</v>
      </c>
      <c r="C472" s="81" t="s">
        <v>118</v>
      </c>
      <c r="D472" s="81" t="s">
        <v>96</v>
      </c>
      <c r="E472" s="143">
        <v>13000</v>
      </c>
      <c r="F472" s="140">
        <f t="shared" si="8"/>
        <v>3.4491907667816397</v>
      </c>
      <c r="G472" s="181">
        <v>3769</v>
      </c>
      <c r="H472" s="81" t="s">
        <v>97</v>
      </c>
      <c r="I472" s="81" t="s">
        <v>472</v>
      </c>
      <c r="J472" s="239" t="s">
        <v>767</v>
      </c>
      <c r="K472" s="81" t="s">
        <v>848</v>
      </c>
      <c r="L472" s="81" t="s">
        <v>131</v>
      </c>
      <c r="M472" s="81"/>
    </row>
    <row r="473" spans="1:13" x14ac:dyDescent="0.3">
      <c r="A473" s="183">
        <v>45681</v>
      </c>
      <c r="B473" s="81" t="s">
        <v>117</v>
      </c>
      <c r="C473" s="81" t="s">
        <v>117</v>
      </c>
      <c r="D473" s="81" t="s">
        <v>96</v>
      </c>
      <c r="E473" s="143">
        <v>16000</v>
      </c>
      <c r="F473" s="140">
        <f t="shared" si="8"/>
        <v>4.2451578668081718</v>
      </c>
      <c r="G473" s="181">
        <v>3769</v>
      </c>
      <c r="H473" s="81" t="s">
        <v>97</v>
      </c>
      <c r="I473" s="81" t="s">
        <v>472</v>
      </c>
      <c r="J473" s="239" t="s">
        <v>767</v>
      </c>
      <c r="K473" s="81" t="s">
        <v>848</v>
      </c>
      <c r="L473" s="81" t="s">
        <v>131</v>
      </c>
      <c r="M473" s="81"/>
    </row>
    <row r="474" spans="1:13" x14ac:dyDescent="0.3">
      <c r="A474" s="183">
        <v>45682</v>
      </c>
      <c r="B474" s="81" t="s">
        <v>814</v>
      </c>
      <c r="C474" s="81" t="s">
        <v>118</v>
      </c>
      <c r="D474" s="81" t="s">
        <v>96</v>
      </c>
      <c r="E474" s="143">
        <v>20000</v>
      </c>
      <c r="F474" s="140">
        <f t="shared" si="8"/>
        <v>5.3064473335102145</v>
      </c>
      <c r="G474" s="181">
        <v>3769</v>
      </c>
      <c r="H474" s="81" t="s">
        <v>98</v>
      </c>
      <c r="I474" s="81" t="s">
        <v>463</v>
      </c>
      <c r="J474" s="239" t="s">
        <v>767</v>
      </c>
      <c r="K474" s="81" t="s">
        <v>848</v>
      </c>
      <c r="L474" s="81" t="s">
        <v>131</v>
      </c>
      <c r="M474" s="81"/>
    </row>
    <row r="475" spans="1:13" x14ac:dyDescent="0.3">
      <c r="A475" s="183">
        <v>45682</v>
      </c>
      <c r="B475" s="81" t="s">
        <v>814</v>
      </c>
      <c r="C475" s="81" t="s">
        <v>118</v>
      </c>
      <c r="D475" s="81" t="s">
        <v>96</v>
      </c>
      <c r="E475" s="143">
        <v>10000</v>
      </c>
      <c r="F475" s="140">
        <f t="shared" si="8"/>
        <v>2.6532236667551072</v>
      </c>
      <c r="G475" s="181">
        <v>3769</v>
      </c>
      <c r="H475" s="81" t="s">
        <v>98</v>
      </c>
      <c r="I475" s="81" t="s">
        <v>463</v>
      </c>
      <c r="J475" s="239" t="s">
        <v>767</v>
      </c>
      <c r="K475" s="81" t="s">
        <v>848</v>
      </c>
      <c r="L475" s="81" t="s">
        <v>131</v>
      </c>
      <c r="M475" s="81"/>
    </row>
    <row r="476" spans="1:13" x14ac:dyDescent="0.3">
      <c r="A476" s="183">
        <v>45682</v>
      </c>
      <c r="B476" s="81" t="s">
        <v>814</v>
      </c>
      <c r="C476" s="81" t="s">
        <v>118</v>
      </c>
      <c r="D476" s="81" t="s">
        <v>96</v>
      </c>
      <c r="E476" s="143">
        <v>3000</v>
      </c>
      <c r="F476" s="140">
        <f t="shared" si="8"/>
        <v>0.79596710002653226</v>
      </c>
      <c r="G476" s="181">
        <v>3769</v>
      </c>
      <c r="H476" s="81" t="s">
        <v>98</v>
      </c>
      <c r="I476" s="81" t="s">
        <v>463</v>
      </c>
      <c r="J476" s="239" t="s">
        <v>767</v>
      </c>
      <c r="K476" s="81" t="s">
        <v>848</v>
      </c>
      <c r="L476" s="81" t="s">
        <v>131</v>
      </c>
      <c r="M476" s="81"/>
    </row>
    <row r="477" spans="1:13" x14ac:dyDescent="0.3">
      <c r="A477" s="183">
        <v>45682</v>
      </c>
      <c r="B477" s="81" t="s">
        <v>814</v>
      </c>
      <c r="C477" s="81" t="s">
        <v>118</v>
      </c>
      <c r="D477" s="81" t="s">
        <v>96</v>
      </c>
      <c r="E477" s="143">
        <v>17000</v>
      </c>
      <c r="F477" s="140">
        <f t="shared" si="8"/>
        <v>4.5104802334836824</v>
      </c>
      <c r="G477" s="181">
        <v>3769</v>
      </c>
      <c r="H477" s="81" t="s">
        <v>98</v>
      </c>
      <c r="I477" s="81" t="s">
        <v>463</v>
      </c>
      <c r="J477" s="239" t="s">
        <v>767</v>
      </c>
      <c r="K477" s="81" t="s">
        <v>848</v>
      </c>
      <c r="L477" s="81" t="s">
        <v>131</v>
      </c>
      <c r="M477" s="81"/>
    </row>
    <row r="478" spans="1:13" x14ac:dyDescent="0.3">
      <c r="A478" s="183">
        <v>45682</v>
      </c>
      <c r="B478" s="81" t="s">
        <v>814</v>
      </c>
      <c r="C478" s="81" t="s">
        <v>118</v>
      </c>
      <c r="D478" s="81" t="s">
        <v>96</v>
      </c>
      <c r="E478" s="143">
        <v>20000</v>
      </c>
      <c r="F478" s="140">
        <f t="shared" si="8"/>
        <v>5.3064473335102145</v>
      </c>
      <c r="G478" s="181">
        <v>3769</v>
      </c>
      <c r="H478" s="81" t="s">
        <v>98</v>
      </c>
      <c r="I478" s="81" t="s">
        <v>463</v>
      </c>
      <c r="J478" s="239" t="s">
        <v>767</v>
      </c>
      <c r="K478" s="81" t="s">
        <v>848</v>
      </c>
      <c r="L478" s="81" t="s">
        <v>131</v>
      </c>
      <c r="M478" s="81"/>
    </row>
    <row r="479" spans="1:13" x14ac:dyDescent="0.3">
      <c r="A479" s="183">
        <v>45682</v>
      </c>
      <c r="B479" s="81" t="s">
        <v>814</v>
      </c>
      <c r="C479" s="81" t="s">
        <v>118</v>
      </c>
      <c r="D479" s="81" t="s">
        <v>96</v>
      </c>
      <c r="E479" s="143">
        <v>25000</v>
      </c>
      <c r="F479" s="140">
        <f t="shared" si="8"/>
        <v>6.6330591668877688</v>
      </c>
      <c r="G479" s="181">
        <v>3769</v>
      </c>
      <c r="H479" s="81" t="s">
        <v>98</v>
      </c>
      <c r="I479" s="81" t="s">
        <v>463</v>
      </c>
      <c r="J479" s="239" t="s">
        <v>767</v>
      </c>
      <c r="K479" s="81" t="s">
        <v>848</v>
      </c>
      <c r="L479" s="81" t="s">
        <v>131</v>
      </c>
      <c r="M479" s="81"/>
    </row>
    <row r="480" spans="1:13" x14ac:dyDescent="0.3">
      <c r="A480" s="183">
        <v>45682</v>
      </c>
      <c r="B480" s="81" t="s">
        <v>117</v>
      </c>
      <c r="C480" s="81" t="s">
        <v>117</v>
      </c>
      <c r="D480" s="81" t="s">
        <v>96</v>
      </c>
      <c r="E480" s="143">
        <v>20000</v>
      </c>
      <c r="F480" s="140">
        <f t="shared" si="8"/>
        <v>5.3064473335102145</v>
      </c>
      <c r="G480" s="181">
        <v>3769</v>
      </c>
      <c r="H480" s="81" t="s">
        <v>98</v>
      </c>
      <c r="I480" s="81" t="s">
        <v>463</v>
      </c>
      <c r="J480" s="239" t="s">
        <v>767</v>
      </c>
      <c r="K480" s="81" t="s">
        <v>848</v>
      </c>
      <c r="L480" s="81" t="s">
        <v>131</v>
      </c>
      <c r="M480" s="81"/>
    </row>
    <row r="481" spans="1:13" x14ac:dyDescent="0.3">
      <c r="A481" s="183">
        <v>45682</v>
      </c>
      <c r="B481" s="81" t="s">
        <v>117</v>
      </c>
      <c r="C481" s="81" t="s">
        <v>117</v>
      </c>
      <c r="D481" s="81" t="s">
        <v>96</v>
      </c>
      <c r="E481" s="143">
        <v>30000</v>
      </c>
      <c r="F481" s="140">
        <f t="shared" si="8"/>
        <v>7.9596710002653221</v>
      </c>
      <c r="G481" s="181">
        <v>3769</v>
      </c>
      <c r="H481" s="81" t="s">
        <v>98</v>
      </c>
      <c r="I481" s="81" t="s">
        <v>692</v>
      </c>
      <c r="J481" s="239" t="s">
        <v>767</v>
      </c>
      <c r="K481" s="81" t="s">
        <v>848</v>
      </c>
      <c r="L481" s="81" t="s">
        <v>131</v>
      </c>
      <c r="M481" s="81"/>
    </row>
    <row r="482" spans="1:13" x14ac:dyDescent="0.3">
      <c r="A482" s="183">
        <v>45682</v>
      </c>
      <c r="B482" s="81" t="s">
        <v>117</v>
      </c>
      <c r="C482" s="81" t="s">
        <v>117</v>
      </c>
      <c r="D482" s="81" t="s">
        <v>96</v>
      </c>
      <c r="E482" s="143">
        <v>20000</v>
      </c>
      <c r="F482" s="140">
        <f t="shared" si="8"/>
        <v>5.3064473335102145</v>
      </c>
      <c r="G482" s="181">
        <v>3769</v>
      </c>
      <c r="H482" s="81" t="s">
        <v>98</v>
      </c>
      <c r="I482" s="81" t="s">
        <v>692</v>
      </c>
      <c r="J482" s="239" t="s">
        <v>767</v>
      </c>
      <c r="K482" s="81" t="s">
        <v>848</v>
      </c>
      <c r="L482" s="81" t="s">
        <v>131</v>
      </c>
      <c r="M482" s="81"/>
    </row>
    <row r="483" spans="1:13" x14ac:dyDescent="0.3">
      <c r="A483" s="183">
        <v>45682</v>
      </c>
      <c r="B483" s="81" t="s">
        <v>814</v>
      </c>
      <c r="C483" s="81" t="s">
        <v>118</v>
      </c>
      <c r="D483" s="81" t="s">
        <v>228</v>
      </c>
      <c r="E483" s="143">
        <v>15000</v>
      </c>
      <c r="F483" s="140">
        <f t="shared" si="8"/>
        <v>3.9798355001326611</v>
      </c>
      <c r="G483" s="181">
        <v>3769</v>
      </c>
      <c r="H483" s="81" t="s">
        <v>226</v>
      </c>
      <c r="I483" s="81" t="s">
        <v>485</v>
      </c>
      <c r="J483" s="239" t="s">
        <v>767</v>
      </c>
      <c r="K483" s="81" t="s">
        <v>848</v>
      </c>
      <c r="L483" s="81" t="s">
        <v>131</v>
      </c>
      <c r="M483" s="81"/>
    </row>
    <row r="484" spans="1:13" x14ac:dyDescent="0.3">
      <c r="A484" s="183">
        <v>45682</v>
      </c>
      <c r="B484" s="81" t="s">
        <v>814</v>
      </c>
      <c r="C484" s="81" t="s">
        <v>118</v>
      </c>
      <c r="D484" s="81" t="s">
        <v>228</v>
      </c>
      <c r="E484" s="143">
        <v>17000</v>
      </c>
      <c r="F484" s="140">
        <f t="shared" si="8"/>
        <v>4.5104802334836824</v>
      </c>
      <c r="G484" s="181">
        <v>3769</v>
      </c>
      <c r="H484" s="81" t="s">
        <v>226</v>
      </c>
      <c r="I484" s="81" t="s">
        <v>485</v>
      </c>
      <c r="J484" s="239" t="s">
        <v>767</v>
      </c>
      <c r="K484" s="81" t="s">
        <v>848</v>
      </c>
      <c r="L484" s="81" t="s">
        <v>131</v>
      </c>
      <c r="M484" s="81"/>
    </row>
    <row r="485" spans="1:13" x14ac:dyDescent="0.3">
      <c r="A485" s="183">
        <v>45682</v>
      </c>
      <c r="B485" s="81" t="s">
        <v>814</v>
      </c>
      <c r="C485" s="81" t="s">
        <v>118</v>
      </c>
      <c r="D485" s="81" t="s">
        <v>96</v>
      </c>
      <c r="E485" s="143">
        <v>20000</v>
      </c>
      <c r="F485" s="140">
        <f t="shared" si="8"/>
        <v>5.3064473335102145</v>
      </c>
      <c r="G485" s="181">
        <v>3769</v>
      </c>
      <c r="H485" s="81" t="s">
        <v>154</v>
      </c>
      <c r="I485" s="81" t="s">
        <v>389</v>
      </c>
      <c r="J485" s="239" t="s">
        <v>767</v>
      </c>
      <c r="K485" s="81" t="s">
        <v>848</v>
      </c>
      <c r="L485" s="81" t="s">
        <v>131</v>
      </c>
      <c r="M485" s="81"/>
    </row>
    <row r="486" spans="1:13" x14ac:dyDescent="0.3">
      <c r="A486" s="183">
        <v>45682</v>
      </c>
      <c r="B486" s="81" t="s">
        <v>104</v>
      </c>
      <c r="C486" s="81" t="s">
        <v>119</v>
      </c>
      <c r="D486" s="81" t="s">
        <v>96</v>
      </c>
      <c r="E486" s="143">
        <v>10000</v>
      </c>
      <c r="F486" s="140">
        <f t="shared" si="8"/>
        <v>2.6532236667551072</v>
      </c>
      <c r="G486" s="181">
        <v>3769</v>
      </c>
      <c r="H486" s="81" t="s">
        <v>154</v>
      </c>
      <c r="I486" s="81" t="s">
        <v>389</v>
      </c>
      <c r="J486" s="239" t="s">
        <v>767</v>
      </c>
      <c r="K486" s="81" t="s">
        <v>848</v>
      </c>
      <c r="L486" s="81" t="s">
        <v>131</v>
      </c>
      <c r="M486" s="81"/>
    </row>
    <row r="487" spans="1:13" x14ac:dyDescent="0.3">
      <c r="A487" s="183">
        <v>45682</v>
      </c>
      <c r="B487" s="81" t="s">
        <v>105</v>
      </c>
      <c r="C487" s="81" t="s">
        <v>119</v>
      </c>
      <c r="D487" s="81" t="s">
        <v>96</v>
      </c>
      <c r="E487" s="143">
        <v>18000</v>
      </c>
      <c r="F487" s="140">
        <f t="shared" si="8"/>
        <v>4.7758026001591931</v>
      </c>
      <c r="G487" s="181">
        <v>3769</v>
      </c>
      <c r="H487" s="81" t="s">
        <v>154</v>
      </c>
      <c r="I487" s="81" t="s">
        <v>389</v>
      </c>
      <c r="J487" s="239" t="s">
        <v>767</v>
      </c>
      <c r="K487" s="81" t="s">
        <v>848</v>
      </c>
      <c r="L487" s="81" t="s">
        <v>131</v>
      </c>
      <c r="M487" s="81"/>
    </row>
    <row r="488" spans="1:13" x14ac:dyDescent="0.3">
      <c r="A488" s="183">
        <v>45682</v>
      </c>
      <c r="B488" s="81" t="s">
        <v>106</v>
      </c>
      <c r="C488" s="81" t="s">
        <v>119</v>
      </c>
      <c r="D488" s="81" t="s">
        <v>96</v>
      </c>
      <c r="E488" s="143">
        <v>10000</v>
      </c>
      <c r="F488" s="140">
        <f t="shared" si="8"/>
        <v>2.6532236667551072</v>
      </c>
      <c r="G488" s="181">
        <v>3769</v>
      </c>
      <c r="H488" s="81" t="s">
        <v>154</v>
      </c>
      <c r="I488" s="81" t="s">
        <v>389</v>
      </c>
      <c r="J488" s="239" t="s">
        <v>767</v>
      </c>
      <c r="K488" s="81" t="s">
        <v>848</v>
      </c>
      <c r="L488" s="81" t="s">
        <v>131</v>
      </c>
      <c r="M488" s="81"/>
    </row>
    <row r="489" spans="1:13" x14ac:dyDescent="0.3">
      <c r="A489" s="183">
        <v>45682</v>
      </c>
      <c r="B489" s="81" t="s">
        <v>117</v>
      </c>
      <c r="C489" s="81" t="s">
        <v>117</v>
      </c>
      <c r="D489" s="81" t="s">
        <v>96</v>
      </c>
      <c r="E489" s="143">
        <v>15000</v>
      </c>
      <c r="F489" s="140">
        <f t="shared" si="8"/>
        <v>3.9798355001326611</v>
      </c>
      <c r="G489" s="181">
        <v>3769</v>
      </c>
      <c r="H489" s="81" t="s">
        <v>154</v>
      </c>
      <c r="I489" s="81" t="s">
        <v>389</v>
      </c>
      <c r="J489" s="239" t="s">
        <v>767</v>
      </c>
      <c r="K489" s="81" t="s">
        <v>848</v>
      </c>
      <c r="L489" s="81" t="s">
        <v>131</v>
      </c>
      <c r="M489" s="81"/>
    </row>
    <row r="490" spans="1:13" x14ac:dyDescent="0.3">
      <c r="A490" s="183">
        <v>45682</v>
      </c>
      <c r="B490" s="81" t="s">
        <v>814</v>
      </c>
      <c r="C490" s="81" t="s">
        <v>118</v>
      </c>
      <c r="D490" s="81" t="s">
        <v>96</v>
      </c>
      <c r="E490" s="143">
        <v>15000</v>
      </c>
      <c r="F490" s="140">
        <f t="shared" si="8"/>
        <v>3.9798355001326611</v>
      </c>
      <c r="G490" s="181">
        <v>3769</v>
      </c>
      <c r="H490" s="81" t="s">
        <v>154</v>
      </c>
      <c r="I490" s="81" t="s">
        <v>389</v>
      </c>
      <c r="J490" s="239" t="s">
        <v>767</v>
      </c>
      <c r="K490" s="81" t="s">
        <v>848</v>
      </c>
      <c r="L490" s="81" t="s">
        <v>131</v>
      </c>
      <c r="M490" s="81"/>
    </row>
    <row r="491" spans="1:13" x14ac:dyDescent="0.3">
      <c r="A491" s="183">
        <v>45682</v>
      </c>
      <c r="B491" s="81" t="s">
        <v>814</v>
      </c>
      <c r="C491" s="81" t="s">
        <v>118</v>
      </c>
      <c r="D491" s="81" t="s">
        <v>96</v>
      </c>
      <c r="E491" s="143">
        <v>15000</v>
      </c>
      <c r="F491" s="140">
        <f t="shared" si="8"/>
        <v>3.9798355001326611</v>
      </c>
      <c r="G491" s="181">
        <v>3769</v>
      </c>
      <c r="H491" s="81" t="s">
        <v>154</v>
      </c>
      <c r="I491" s="81" t="s">
        <v>389</v>
      </c>
      <c r="J491" s="239" t="s">
        <v>767</v>
      </c>
      <c r="K491" s="81" t="s">
        <v>848</v>
      </c>
      <c r="L491" s="81" t="s">
        <v>131</v>
      </c>
      <c r="M491" s="81"/>
    </row>
    <row r="492" spans="1:13" x14ac:dyDescent="0.3">
      <c r="A492" s="183">
        <v>45682</v>
      </c>
      <c r="B492" s="81" t="s">
        <v>653</v>
      </c>
      <c r="C492" s="81" t="s">
        <v>118</v>
      </c>
      <c r="D492" s="81" t="s">
        <v>96</v>
      </c>
      <c r="E492" s="143">
        <v>50000</v>
      </c>
      <c r="F492" s="140">
        <f t="shared" si="8"/>
        <v>13.266118333775538</v>
      </c>
      <c r="G492" s="181">
        <v>3769</v>
      </c>
      <c r="H492" s="81" t="s">
        <v>154</v>
      </c>
      <c r="I492" s="81" t="s">
        <v>647</v>
      </c>
      <c r="J492" s="239" t="s">
        <v>767</v>
      </c>
      <c r="K492" s="81" t="s">
        <v>848</v>
      </c>
      <c r="L492" s="81" t="s">
        <v>131</v>
      </c>
      <c r="M492" s="81"/>
    </row>
    <row r="493" spans="1:13" x14ac:dyDescent="0.3">
      <c r="A493" s="183">
        <v>45682</v>
      </c>
      <c r="B493" s="81" t="s">
        <v>123</v>
      </c>
      <c r="C493" s="81" t="s">
        <v>130</v>
      </c>
      <c r="D493" s="81" t="s">
        <v>96</v>
      </c>
      <c r="E493" s="143">
        <v>8450</v>
      </c>
      <c r="F493" s="140">
        <f t="shared" si="8"/>
        <v>2.2419739984080658</v>
      </c>
      <c r="G493" s="181">
        <v>3769</v>
      </c>
      <c r="H493" s="81" t="s">
        <v>154</v>
      </c>
      <c r="I493" s="81" t="s">
        <v>648</v>
      </c>
      <c r="J493" s="239" t="s">
        <v>767</v>
      </c>
      <c r="K493" s="81" t="s">
        <v>848</v>
      </c>
      <c r="L493" s="81" t="s">
        <v>131</v>
      </c>
      <c r="M493" s="81"/>
    </row>
    <row r="494" spans="1:13" x14ac:dyDescent="0.3">
      <c r="A494" s="183">
        <v>45682</v>
      </c>
      <c r="B494" s="81" t="s">
        <v>123</v>
      </c>
      <c r="C494" s="81" t="s">
        <v>130</v>
      </c>
      <c r="D494" s="81" t="s">
        <v>96</v>
      </c>
      <c r="E494" s="143">
        <v>1000</v>
      </c>
      <c r="F494" s="140">
        <f t="shared" si="8"/>
        <v>0.26532236667551073</v>
      </c>
      <c r="G494" s="181">
        <v>3769</v>
      </c>
      <c r="H494" s="81" t="s">
        <v>154</v>
      </c>
      <c r="I494" s="81" t="s">
        <v>795</v>
      </c>
      <c r="J494" s="239" t="s">
        <v>767</v>
      </c>
      <c r="K494" s="81" t="s">
        <v>848</v>
      </c>
      <c r="L494" s="81" t="s">
        <v>131</v>
      </c>
      <c r="M494" s="81"/>
    </row>
    <row r="495" spans="1:13" x14ac:dyDescent="0.3">
      <c r="A495" s="183">
        <v>45682</v>
      </c>
      <c r="B495" s="81" t="s">
        <v>123</v>
      </c>
      <c r="C495" s="81" t="s">
        <v>130</v>
      </c>
      <c r="D495" s="81" t="s">
        <v>96</v>
      </c>
      <c r="E495" s="143">
        <v>1000</v>
      </c>
      <c r="F495" s="140">
        <f t="shared" si="8"/>
        <v>0.26532236667551073</v>
      </c>
      <c r="G495" s="181">
        <v>3769</v>
      </c>
      <c r="H495" s="81" t="s">
        <v>154</v>
      </c>
      <c r="I495" s="81" t="s">
        <v>795</v>
      </c>
      <c r="J495" s="239" t="s">
        <v>767</v>
      </c>
      <c r="K495" s="81" t="s">
        <v>848</v>
      </c>
      <c r="L495" s="81" t="s">
        <v>131</v>
      </c>
      <c r="M495" s="81"/>
    </row>
    <row r="496" spans="1:13" x14ac:dyDescent="0.3">
      <c r="A496" s="183">
        <v>45684</v>
      </c>
      <c r="B496" s="188" t="s">
        <v>404</v>
      </c>
      <c r="C496" s="81" t="s">
        <v>415</v>
      </c>
      <c r="D496" s="81" t="s">
        <v>96</v>
      </c>
      <c r="E496" s="143">
        <v>25000</v>
      </c>
      <c r="F496" s="140">
        <f t="shared" si="8"/>
        <v>6.6330591668877688</v>
      </c>
      <c r="G496" s="181">
        <v>3769</v>
      </c>
      <c r="H496" s="81" t="s">
        <v>154</v>
      </c>
      <c r="I496" s="81" t="s">
        <v>796</v>
      </c>
      <c r="J496" s="239" t="s">
        <v>767</v>
      </c>
      <c r="K496" s="81" t="s">
        <v>848</v>
      </c>
      <c r="L496" s="81" t="s">
        <v>131</v>
      </c>
      <c r="M496" s="81"/>
    </row>
    <row r="497" spans="1:13" x14ac:dyDescent="0.3">
      <c r="A497" s="183">
        <v>45682</v>
      </c>
      <c r="B497" s="81" t="s">
        <v>104</v>
      </c>
      <c r="C497" s="81" t="s">
        <v>118</v>
      </c>
      <c r="D497" s="81" t="s">
        <v>96</v>
      </c>
      <c r="E497" s="143">
        <v>18000</v>
      </c>
      <c r="F497" s="140">
        <f t="shared" si="8"/>
        <v>4.7758026001591931</v>
      </c>
      <c r="G497" s="181">
        <v>3769</v>
      </c>
      <c r="H497" s="81" t="s">
        <v>97</v>
      </c>
      <c r="I497" s="81" t="s">
        <v>486</v>
      </c>
      <c r="J497" s="239" t="s">
        <v>767</v>
      </c>
      <c r="K497" s="81" t="s">
        <v>848</v>
      </c>
      <c r="L497" s="81" t="s">
        <v>131</v>
      </c>
      <c r="M497" s="81"/>
    </row>
    <row r="498" spans="1:13" x14ac:dyDescent="0.3">
      <c r="A498" s="183">
        <v>45682</v>
      </c>
      <c r="B498" s="81" t="s">
        <v>105</v>
      </c>
      <c r="C498" s="81" t="s">
        <v>118</v>
      </c>
      <c r="D498" s="81" t="s">
        <v>96</v>
      </c>
      <c r="E498" s="143">
        <v>18000</v>
      </c>
      <c r="F498" s="140">
        <f t="shared" si="8"/>
        <v>4.7758026001591931</v>
      </c>
      <c r="G498" s="181">
        <v>3769</v>
      </c>
      <c r="H498" s="81" t="s">
        <v>97</v>
      </c>
      <c r="I498" s="81" t="s">
        <v>486</v>
      </c>
      <c r="J498" s="239" t="s">
        <v>767</v>
      </c>
      <c r="K498" s="81" t="s">
        <v>848</v>
      </c>
      <c r="L498" s="81" t="s">
        <v>131</v>
      </c>
      <c r="M498" s="81"/>
    </row>
    <row r="499" spans="1:13" x14ac:dyDescent="0.3">
      <c r="A499" s="183">
        <v>45682</v>
      </c>
      <c r="B499" s="81" t="s">
        <v>106</v>
      </c>
      <c r="C499" s="81" t="s">
        <v>118</v>
      </c>
      <c r="D499" s="81" t="s">
        <v>96</v>
      </c>
      <c r="E499" s="143">
        <v>16000</v>
      </c>
      <c r="F499" s="140">
        <f t="shared" si="8"/>
        <v>4.2451578668081718</v>
      </c>
      <c r="G499" s="181">
        <v>3769</v>
      </c>
      <c r="H499" s="81" t="s">
        <v>97</v>
      </c>
      <c r="I499" s="81" t="s">
        <v>486</v>
      </c>
      <c r="J499" s="239" t="s">
        <v>767</v>
      </c>
      <c r="K499" s="81" t="s">
        <v>848</v>
      </c>
      <c r="L499" s="81" t="s">
        <v>131</v>
      </c>
      <c r="M499" s="81"/>
    </row>
    <row r="500" spans="1:13" x14ac:dyDescent="0.3">
      <c r="A500" s="183">
        <v>45682</v>
      </c>
      <c r="B500" s="81" t="s">
        <v>117</v>
      </c>
      <c r="C500" s="81" t="s">
        <v>118</v>
      </c>
      <c r="D500" s="81" t="s">
        <v>96</v>
      </c>
      <c r="E500" s="143">
        <v>5000</v>
      </c>
      <c r="F500" s="140">
        <f t="shared" si="8"/>
        <v>1.3266118333775536</v>
      </c>
      <c r="G500" s="181">
        <v>3769</v>
      </c>
      <c r="H500" s="81" t="s">
        <v>97</v>
      </c>
      <c r="I500" s="81" t="s">
        <v>486</v>
      </c>
      <c r="J500" s="239" t="s">
        <v>767</v>
      </c>
      <c r="K500" s="81" t="s">
        <v>848</v>
      </c>
      <c r="L500" s="81" t="s">
        <v>131</v>
      </c>
      <c r="M500" s="81"/>
    </row>
    <row r="501" spans="1:13" x14ac:dyDescent="0.3">
      <c r="A501" s="183">
        <v>45682</v>
      </c>
      <c r="B501" s="81" t="s">
        <v>814</v>
      </c>
      <c r="C501" s="81" t="s">
        <v>118</v>
      </c>
      <c r="D501" s="81" t="s">
        <v>96</v>
      </c>
      <c r="E501" s="143">
        <v>10000</v>
      </c>
      <c r="F501" s="140">
        <f t="shared" si="8"/>
        <v>2.6532236667551072</v>
      </c>
      <c r="G501" s="181">
        <v>3769</v>
      </c>
      <c r="H501" s="81" t="s">
        <v>97</v>
      </c>
      <c r="I501" s="81" t="s">
        <v>486</v>
      </c>
      <c r="J501" s="239" t="s">
        <v>767</v>
      </c>
      <c r="K501" s="81" t="s">
        <v>848</v>
      </c>
      <c r="L501" s="81" t="s">
        <v>131</v>
      </c>
      <c r="M501" s="81"/>
    </row>
    <row r="502" spans="1:13" x14ac:dyDescent="0.3">
      <c r="A502" s="183">
        <v>45682</v>
      </c>
      <c r="B502" s="81" t="s">
        <v>814</v>
      </c>
      <c r="C502" s="81" t="s">
        <v>118</v>
      </c>
      <c r="D502" s="81" t="s">
        <v>96</v>
      </c>
      <c r="E502" s="143">
        <v>15000</v>
      </c>
      <c r="F502" s="140">
        <f t="shared" si="8"/>
        <v>3.9798355001326611</v>
      </c>
      <c r="G502" s="181">
        <v>3769</v>
      </c>
      <c r="H502" s="81" t="s">
        <v>97</v>
      </c>
      <c r="I502" s="81" t="s">
        <v>486</v>
      </c>
      <c r="J502" s="239" t="s">
        <v>767</v>
      </c>
      <c r="K502" s="81" t="s">
        <v>848</v>
      </c>
      <c r="L502" s="81" t="s">
        <v>131</v>
      </c>
      <c r="M502" s="81"/>
    </row>
    <row r="503" spans="1:13" x14ac:dyDescent="0.3">
      <c r="A503" s="183">
        <v>45682</v>
      </c>
      <c r="B503" s="81" t="s">
        <v>653</v>
      </c>
      <c r="C503" s="81" t="s">
        <v>118</v>
      </c>
      <c r="D503" s="81" t="s">
        <v>96</v>
      </c>
      <c r="E503" s="143">
        <v>55000</v>
      </c>
      <c r="F503" s="140">
        <f t="shared" si="8"/>
        <v>14.592730167153091</v>
      </c>
      <c r="G503" s="181">
        <v>3769</v>
      </c>
      <c r="H503" s="81" t="s">
        <v>97</v>
      </c>
      <c r="I503" s="81" t="s">
        <v>498</v>
      </c>
      <c r="J503" s="239" t="s">
        <v>767</v>
      </c>
      <c r="K503" s="81" t="s">
        <v>848</v>
      </c>
      <c r="L503" s="81" t="s">
        <v>131</v>
      </c>
      <c r="M503" s="81"/>
    </row>
    <row r="504" spans="1:13" x14ac:dyDescent="0.3">
      <c r="A504" s="183">
        <v>45682</v>
      </c>
      <c r="B504" s="81" t="s">
        <v>123</v>
      </c>
      <c r="C504" s="81" t="s">
        <v>130</v>
      </c>
      <c r="D504" s="81" t="s">
        <v>128</v>
      </c>
      <c r="E504" s="143">
        <v>20000</v>
      </c>
      <c r="F504" s="140">
        <f t="shared" si="8"/>
        <v>5.3064473335102145</v>
      </c>
      <c r="G504" s="181">
        <v>3769</v>
      </c>
      <c r="H504" s="81" t="s">
        <v>97</v>
      </c>
      <c r="I504" s="81" t="s">
        <v>486</v>
      </c>
      <c r="J504" s="239" t="s">
        <v>767</v>
      </c>
      <c r="K504" s="81" t="s">
        <v>848</v>
      </c>
      <c r="L504" s="81" t="s">
        <v>131</v>
      </c>
      <c r="M504" s="81"/>
    </row>
    <row r="505" spans="1:13" x14ac:dyDescent="0.3">
      <c r="A505" s="183">
        <v>45682</v>
      </c>
      <c r="B505" s="81" t="s">
        <v>123</v>
      </c>
      <c r="C505" s="81" t="s">
        <v>130</v>
      </c>
      <c r="D505" s="81" t="s">
        <v>128</v>
      </c>
      <c r="E505" s="234">
        <v>4648000</v>
      </c>
      <c r="F505" s="140">
        <f t="shared" si="8"/>
        <v>1233.218360307774</v>
      </c>
      <c r="G505" s="181">
        <v>3769</v>
      </c>
      <c r="H505" s="236" t="s">
        <v>756</v>
      </c>
      <c r="I505" s="81" t="s">
        <v>757</v>
      </c>
      <c r="J505" s="239" t="s">
        <v>767</v>
      </c>
      <c r="K505" s="81" t="s">
        <v>849</v>
      </c>
      <c r="L505" s="81" t="s">
        <v>131</v>
      </c>
      <c r="M505" s="81"/>
    </row>
    <row r="506" spans="1:13" x14ac:dyDescent="0.3">
      <c r="A506" s="183">
        <v>45682</v>
      </c>
      <c r="B506" s="81" t="s">
        <v>123</v>
      </c>
      <c r="C506" s="81" t="s">
        <v>130</v>
      </c>
      <c r="D506" s="81" t="s">
        <v>128</v>
      </c>
      <c r="E506" s="234">
        <v>1050000</v>
      </c>
      <c r="F506" s="140">
        <f t="shared" si="8"/>
        <v>278.58848500928627</v>
      </c>
      <c r="G506" s="181">
        <v>3769</v>
      </c>
      <c r="H506" s="236" t="s">
        <v>756</v>
      </c>
      <c r="I506" s="81" t="s">
        <v>759</v>
      </c>
      <c r="J506" s="239" t="s">
        <v>767</v>
      </c>
      <c r="K506" s="81" t="s">
        <v>849</v>
      </c>
      <c r="L506" s="81" t="s">
        <v>131</v>
      </c>
      <c r="M506" s="81"/>
    </row>
    <row r="507" spans="1:13" x14ac:dyDescent="0.3">
      <c r="A507" s="183">
        <v>45682</v>
      </c>
      <c r="B507" s="232" t="s">
        <v>697</v>
      </c>
      <c r="C507" s="81" t="s">
        <v>755</v>
      </c>
      <c r="D507" s="81" t="s">
        <v>147</v>
      </c>
      <c r="E507" s="234">
        <v>2002000</v>
      </c>
      <c r="F507" s="140">
        <f t="shared" si="8"/>
        <v>531.17537808437248</v>
      </c>
      <c r="G507" s="181">
        <v>3769</v>
      </c>
      <c r="H507" s="236" t="s">
        <v>756</v>
      </c>
      <c r="I507" s="81" t="s">
        <v>758</v>
      </c>
      <c r="J507" s="239" t="s">
        <v>767</v>
      </c>
      <c r="K507" s="81" t="s">
        <v>849</v>
      </c>
      <c r="L507" s="81" t="s">
        <v>131</v>
      </c>
      <c r="M507" s="81"/>
    </row>
    <row r="508" spans="1:13" x14ac:dyDescent="0.3">
      <c r="A508" s="183">
        <v>45682</v>
      </c>
      <c r="B508" s="232" t="s">
        <v>698</v>
      </c>
      <c r="C508" s="81" t="s">
        <v>755</v>
      </c>
      <c r="D508" s="81" t="s">
        <v>148</v>
      </c>
      <c r="E508" s="234">
        <v>1500000</v>
      </c>
      <c r="F508" s="140">
        <f t="shared" si="8"/>
        <v>397.9835500132661</v>
      </c>
      <c r="G508" s="181">
        <v>3769</v>
      </c>
      <c r="H508" s="236" t="s">
        <v>756</v>
      </c>
      <c r="I508" s="81" t="s">
        <v>760</v>
      </c>
      <c r="J508" s="239" t="s">
        <v>767</v>
      </c>
      <c r="K508" s="81" t="s">
        <v>849</v>
      </c>
      <c r="L508" s="81" t="s">
        <v>131</v>
      </c>
      <c r="M508" s="81"/>
    </row>
    <row r="509" spans="1:13" x14ac:dyDescent="0.3">
      <c r="A509" s="183">
        <v>45682</v>
      </c>
      <c r="B509" s="237" t="s">
        <v>762</v>
      </c>
      <c r="C509" s="237" t="s">
        <v>761</v>
      </c>
      <c r="D509" s="81" t="s">
        <v>128</v>
      </c>
      <c r="E509" s="143">
        <v>3000</v>
      </c>
      <c r="F509" s="140">
        <f t="shared" si="8"/>
        <v>0.79596710002653226</v>
      </c>
      <c r="G509" s="181">
        <v>3769</v>
      </c>
      <c r="H509" s="236" t="s">
        <v>756</v>
      </c>
      <c r="I509" s="81" t="s">
        <v>764</v>
      </c>
      <c r="J509" s="239" t="s">
        <v>767</v>
      </c>
      <c r="K509" s="81" t="s">
        <v>848</v>
      </c>
      <c r="L509" s="81" t="s">
        <v>131</v>
      </c>
      <c r="M509" s="81"/>
    </row>
    <row r="510" spans="1:13" x14ac:dyDescent="0.3">
      <c r="A510" s="183">
        <v>45682</v>
      </c>
      <c r="B510" s="237" t="s">
        <v>763</v>
      </c>
      <c r="C510" s="237" t="s">
        <v>761</v>
      </c>
      <c r="D510" s="81" t="s">
        <v>128</v>
      </c>
      <c r="E510" s="143">
        <v>3000</v>
      </c>
      <c r="F510" s="140">
        <f t="shared" si="8"/>
        <v>0.79596710002653226</v>
      </c>
      <c r="G510" s="181">
        <v>3769</v>
      </c>
      <c r="H510" s="236" t="s">
        <v>756</v>
      </c>
      <c r="I510" s="81" t="s">
        <v>765</v>
      </c>
      <c r="J510" s="239" t="s">
        <v>767</v>
      </c>
      <c r="K510" s="81" t="s">
        <v>848</v>
      </c>
      <c r="L510" s="81" t="s">
        <v>131</v>
      </c>
      <c r="M510" s="81"/>
    </row>
    <row r="511" spans="1:13" x14ac:dyDescent="0.3">
      <c r="A511" s="183">
        <v>45682</v>
      </c>
      <c r="B511" s="81" t="s">
        <v>117</v>
      </c>
      <c r="C511" s="81" t="s">
        <v>117</v>
      </c>
      <c r="D511" s="81" t="s">
        <v>96</v>
      </c>
      <c r="E511" s="143">
        <v>20000</v>
      </c>
      <c r="F511" s="140">
        <f t="shared" si="8"/>
        <v>5.3064473335102145</v>
      </c>
      <c r="G511" s="181">
        <v>3769</v>
      </c>
      <c r="H511" s="81" t="s">
        <v>97</v>
      </c>
      <c r="I511" s="81" t="s">
        <v>486</v>
      </c>
      <c r="J511" s="239" t="s">
        <v>767</v>
      </c>
      <c r="K511" s="81" t="s">
        <v>848</v>
      </c>
      <c r="L511" s="81" t="s">
        <v>131</v>
      </c>
      <c r="M511" s="81"/>
    </row>
    <row r="512" spans="1:13" x14ac:dyDescent="0.3">
      <c r="A512" s="183">
        <v>45683</v>
      </c>
      <c r="B512" s="81" t="s">
        <v>814</v>
      </c>
      <c r="C512" s="81" t="s">
        <v>118</v>
      </c>
      <c r="D512" s="81" t="s">
        <v>96</v>
      </c>
      <c r="E512" s="143">
        <v>15000</v>
      </c>
      <c r="F512" s="140">
        <f t="shared" si="8"/>
        <v>3.9798355001326611</v>
      </c>
      <c r="G512" s="181">
        <v>3769</v>
      </c>
      <c r="H512" s="81" t="s">
        <v>97</v>
      </c>
      <c r="I512" s="81" t="s">
        <v>487</v>
      </c>
      <c r="J512" s="239" t="s">
        <v>767</v>
      </c>
      <c r="K512" s="81" t="s">
        <v>848</v>
      </c>
      <c r="L512" s="81" t="s">
        <v>131</v>
      </c>
      <c r="M512" s="81"/>
    </row>
    <row r="513" spans="1:13" x14ac:dyDescent="0.3">
      <c r="A513" s="183">
        <v>45683</v>
      </c>
      <c r="B513" s="81" t="s">
        <v>814</v>
      </c>
      <c r="C513" s="81" t="s">
        <v>118</v>
      </c>
      <c r="D513" s="81" t="s">
        <v>96</v>
      </c>
      <c r="E513" s="143">
        <v>13000</v>
      </c>
      <c r="F513" s="140">
        <f t="shared" si="8"/>
        <v>3.4491907667816397</v>
      </c>
      <c r="G513" s="181">
        <v>3769</v>
      </c>
      <c r="H513" s="81" t="s">
        <v>97</v>
      </c>
      <c r="I513" s="81" t="s">
        <v>487</v>
      </c>
      <c r="J513" s="239" t="s">
        <v>767</v>
      </c>
      <c r="K513" s="81" t="s">
        <v>848</v>
      </c>
      <c r="L513" s="81" t="s">
        <v>131</v>
      </c>
      <c r="M513" s="81"/>
    </row>
    <row r="514" spans="1:13" x14ac:dyDescent="0.3">
      <c r="A514" s="183">
        <v>45683</v>
      </c>
      <c r="B514" s="81" t="s">
        <v>814</v>
      </c>
      <c r="C514" s="81" t="s">
        <v>118</v>
      </c>
      <c r="D514" s="81" t="s">
        <v>96</v>
      </c>
      <c r="E514" s="143">
        <v>60000</v>
      </c>
      <c r="F514" s="140">
        <f t="shared" si="8"/>
        <v>15.919342000530644</v>
      </c>
      <c r="G514" s="181">
        <v>3769</v>
      </c>
      <c r="H514" s="81" t="s">
        <v>97</v>
      </c>
      <c r="I514" s="81" t="s">
        <v>508</v>
      </c>
      <c r="J514" s="239" t="s">
        <v>767</v>
      </c>
      <c r="K514" s="81" t="s">
        <v>848</v>
      </c>
      <c r="L514" s="81" t="s">
        <v>131</v>
      </c>
      <c r="M514" s="81"/>
    </row>
    <row r="515" spans="1:13" x14ac:dyDescent="0.3">
      <c r="A515" s="183">
        <v>45683</v>
      </c>
      <c r="B515" s="81" t="s">
        <v>814</v>
      </c>
      <c r="C515" s="81" t="s">
        <v>118</v>
      </c>
      <c r="D515" s="81" t="s">
        <v>96</v>
      </c>
      <c r="E515" s="143">
        <v>7000</v>
      </c>
      <c r="F515" s="140">
        <f t="shared" si="8"/>
        <v>1.8572565667285752</v>
      </c>
      <c r="G515" s="181">
        <v>3769</v>
      </c>
      <c r="H515" s="81" t="s">
        <v>97</v>
      </c>
      <c r="I515" s="81" t="s">
        <v>487</v>
      </c>
      <c r="J515" s="239" t="s">
        <v>767</v>
      </c>
      <c r="K515" s="81" t="s">
        <v>848</v>
      </c>
      <c r="L515" s="81" t="s">
        <v>131</v>
      </c>
      <c r="M515" s="81"/>
    </row>
    <row r="516" spans="1:13" x14ac:dyDescent="0.3">
      <c r="A516" s="183">
        <v>45683</v>
      </c>
      <c r="B516" s="81" t="s">
        <v>814</v>
      </c>
      <c r="C516" s="81" t="s">
        <v>118</v>
      </c>
      <c r="D516" s="81" t="s">
        <v>96</v>
      </c>
      <c r="E516" s="143">
        <v>8000</v>
      </c>
      <c r="F516" s="140">
        <f t="shared" si="8"/>
        <v>2.1225789334040859</v>
      </c>
      <c r="G516" s="181">
        <v>3769</v>
      </c>
      <c r="H516" s="81" t="s">
        <v>97</v>
      </c>
      <c r="I516" s="81" t="s">
        <v>487</v>
      </c>
      <c r="J516" s="239" t="s">
        <v>767</v>
      </c>
      <c r="K516" s="81" t="s">
        <v>848</v>
      </c>
      <c r="L516" s="81" t="s">
        <v>131</v>
      </c>
      <c r="M516" s="81"/>
    </row>
    <row r="517" spans="1:13" x14ac:dyDescent="0.3">
      <c r="A517" s="183">
        <v>45683</v>
      </c>
      <c r="B517" s="81" t="s">
        <v>814</v>
      </c>
      <c r="C517" s="81" t="s">
        <v>118</v>
      </c>
      <c r="D517" s="81" t="s">
        <v>96</v>
      </c>
      <c r="E517" s="143">
        <v>8000</v>
      </c>
      <c r="F517" s="140">
        <f t="shared" ref="F517:F580" si="9">E517/G517</f>
        <v>2.1225789334040859</v>
      </c>
      <c r="G517" s="181">
        <v>3769</v>
      </c>
      <c r="H517" s="81" t="s">
        <v>97</v>
      </c>
      <c r="I517" s="81" t="s">
        <v>487</v>
      </c>
      <c r="J517" s="239" t="s">
        <v>767</v>
      </c>
      <c r="K517" s="81" t="s">
        <v>848</v>
      </c>
      <c r="L517" s="81" t="s">
        <v>131</v>
      </c>
      <c r="M517" s="81"/>
    </row>
    <row r="518" spans="1:13" x14ac:dyDescent="0.3">
      <c r="A518" s="183">
        <v>45683</v>
      </c>
      <c r="B518" s="81" t="s">
        <v>117</v>
      </c>
      <c r="C518" s="81" t="s">
        <v>117</v>
      </c>
      <c r="D518" s="81" t="s">
        <v>96</v>
      </c>
      <c r="E518" s="143">
        <v>13500</v>
      </c>
      <c r="F518" s="140">
        <f t="shared" si="9"/>
        <v>3.5818519501193951</v>
      </c>
      <c r="G518" s="181">
        <v>3769</v>
      </c>
      <c r="H518" s="81" t="s">
        <v>97</v>
      </c>
      <c r="I518" s="81" t="s">
        <v>509</v>
      </c>
      <c r="J518" s="239" t="s">
        <v>767</v>
      </c>
      <c r="K518" s="81" t="s">
        <v>848</v>
      </c>
      <c r="L518" s="81" t="s">
        <v>131</v>
      </c>
      <c r="M518" s="81"/>
    </row>
    <row r="519" spans="1:13" x14ac:dyDescent="0.3">
      <c r="A519" s="183">
        <v>45683</v>
      </c>
      <c r="B519" s="81" t="s">
        <v>117</v>
      </c>
      <c r="C519" s="81" t="s">
        <v>117</v>
      </c>
      <c r="D519" s="81" t="s">
        <v>96</v>
      </c>
      <c r="E519" s="143">
        <v>17000</v>
      </c>
      <c r="F519" s="140">
        <f t="shared" si="9"/>
        <v>4.5104802334836824</v>
      </c>
      <c r="G519" s="181">
        <v>3769</v>
      </c>
      <c r="H519" s="81" t="s">
        <v>97</v>
      </c>
      <c r="I519" s="81" t="s">
        <v>487</v>
      </c>
      <c r="J519" s="239" t="s">
        <v>767</v>
      </c>
      <c r="K519" s="81" t="s">
        <v>848</v>
      </c>
      <c r="L519" s="81" t="s">
        <v>131</v>
      </c>
      <c r="M519" s="81"/>
    </row>
    <row r="520" spans="1:13" x14ac:dyDescent="0.3">
      <c r="A520" s="183">
        <v>45683</v>
      </c>
      <c r="B520" s="81" t="s">
        <v>117</v>
      </c>
      <c r="C520" s="81" t="s">
        <v>117</v>
      </c>
      <c r="D520" s="81" t="s">
        <v>96</v>
      </c>
      <c r="E520" s="143">
        <v>10000</v>
      </c>
      <c r="F520" s="140">
        <f t="shared" si="9"/>
        <v>2.6532236667551072</v>
      </c>
      <c r="G520" s="181">
        <v>3769</v>
      </c>
      <c r="H520" s="81" t="s">
        <v>97</v>
      </c>
      <c r="I520" s="81" t="s">
        <v>487</v>
      </c>
      <c r="J520" s="239" t="s">
        <v>767</v>
      </c>
      <c r="K520" s="81" t="s">
        <v>848</v>
      </c>
      <c r="L520" s="81" t="s">
        <v>131</v>
      </c>
      <c r="M520" s="81"/>
    </row>
    <row r="521" spans="1:13" x14ac:dyDescent="0.3">
      <c r="A521" s="183">
        <v>45683</v>
      </c>
      <c r="B521" s="81" t="s">
        <v>117</v>
      </c>
      <c r="C521" s="81" t="s">
        <v>117</v>
      </c>
      <c r="D521" s="81" t="s">
        <v>96</v>
      </c>
      <c r="E521" s="143">
        <v>5000</v>
      </c>
      <c r="F521" s="140">
        <f t="shared" si="9"/>
        <v>1.3266118333775536</v>
      </c>
      <c r="G521" s="181">
        <v>3769</v>
      </c>
      <c r="H521" s="81" t="s">
        <v>97</v>
      </c>
      <c r="I521" s="81" t="s">
        <v>487</v>
      </c>
      <c r="J521" s="239" t="s">
        <v>767</v>
      </c>
      <c r="K521" s="81" t="s">
        <v>848</v>
      </c>
      <c r="L521" s="81" t="s">
        <v>131</v>
      </c>
      <c r="M521" s="81"/>
    </row>
    <row r="522" spans="1:13" x14ac:dyDescent="0.3">
      <c r="A522" s="183">
        <v>45684</v>
      </c>
      <c r="B522" s="81" t="s">
        <v>814</v>
      </c>
      <c r="C522" s="81" t="s">
        <v>118</v>
      </c>
      <c r="D522" s="81" t="s">
        <v>96</v>
      </c>
      <c r="E522" s="143">
        <v>18000</v>
      </c>
      <c r="F522" s="140">
        <f t="shared" si="9"/>
        <v>4.7758026001591931</v>
      </c>
      <c r="G522" s="181">
        <v>3769</v>
      </c>
      <c r="H522" s="81" t="s">
        <v>97</v>
      </c>
      <c r="I522" s="81" t="s">
        <v>495</v>
      </c>
      <c r="J522" s="239" t="s">
        <v>767</v>
      </c>
      <c r="K522" s="81" t="s">
        <v>848</v>
      </c>
      <c r="L522" s="81" t="s">
        <v>131</v>
      </c>
      <c r="M522" s="81"/>
    </row>
    <row r="523" spans="1:13" x14ac:dyDescent="0.3">
      <c r="A523" s="183">
        <v>45684</v>
      </c>
      <c r="B523" s="81" t="s">
        <v>814</v>
      </c>
      <c r="C523" s="81" t="s">
        <v>118</v>
      </c>
      <c r="D523" s="81" t="s">
        <v>96</v>
      </c>
      <c r="E523" s="143">
        <v>10000</v>
      </c>
      <c r="F523" s="140">
        <f t="shared" si="9"/>
        <v>2.6532236667551072</v>
      </c>
      <c r="G523" s="181">
        <v>3769</v>
      </c>
      <c r="H523" s="81" t="s">
        <v>97</v>
      </c>
      <c r="I523" s="81" t="s">
        <v>495</v>
      </c>
      <c r="J523" s="239" t="s">
        <v>767</v>
      </c>
      <c r="K523" s="81" t="s">
        <v>848</v>
      </c>
      <c r="L523" s="81" t="s">
        <v>131</v>
      </c>
      <c r="M523" s="81"/>
    </row>
    <row r="524" spans="1:13" x14ac:dyDescent="0.3">
      <c r="A524" s="183">
        <v>45684</v>
      </c>
      <c r="B524" s="81" t="s">
        <v>814</v>
      </c>
      <c r="C524" s="81" t="s">
        <v>118</v>
      </c>
      <c r="D524" s="81" t="s">
        <v>96</v>
      </c>
      <c r="E524" s="143">
        <v>7000</v>
      </c>
      <c r="F524" s="140">
        <f t="shared" si="9"/>
        <v>1.8572565667285752</v>
      </c>
      <c r="G524" s="181">
        <v>3769</v>
      </c>
      <c r="H524" s="81" t="s">
        <v>97</v>
      </c>
      <c r="I524" s="81" t="s">
        <v>495</v>
      </c>
      <c r="J524" s="239" t="s">
        <v>767</v>
      </c>
      <c r="K524" s="81" t="s">
        <v>848</v>
      </c>
      <c r="L524" s="81" t="s">
        <v>131</v>
      </c>
      <c r="M524" s="81"/>
    </row>
    <row r="525" spans="1:13" x14ac:dyDescent="0.3">
      <c r="A525" s="183">
        <v>45684</v>
      </c>
      <c r="B525" s="81" t="s">
        <v>814</v>
      </c>
      <c r="C525" s="81" t="s">
        <v>118</v>
      </c>
      <c r="D525" s="81" t="s">
        <v>96</v>
      </c>
      <c r="E525" s="143">
        <v>10000</v>
      </c>
      <c r="F525" s="140">
        <f t="shared" si="9"/>
        <v>2.6532236667551072</v>
      </c>
      <c r="G525" s="181">
        <v>3769</v>
      </c>
      <c r="H525" s="81" t="s">
        <v>97</v>
      </c>
      <c r="I525" s="81" t="s">
        <v>495</v>
      </c>
      <c r="J525" s="239" t="s">
        <v>767</v>
      </c>
      <c r="K525" s="81" t="s">
        <v>848</v>
      </c>
      <c r="L525" s="81" t="s">
        <v>131</v>
      </c>
      <c r="M525" s="81"/>
    </row>
    <row r="526" spans="1:13" x14ac:dyDescent="0.3">
      <c r="A526" s="183">
        <v>45684</v>
      </c>
      <c r="B526" s="81" t="s">
        <v>814</v>
      </c>
      <c r="C526" s="81" t="s">
        <v>118</v>
      </c>
      <c r="D526" s="81" t="s">
        <v>96</v>
      </c>
      <c r="E526" s="143">
        <v>14000</v>
      </c>
      <c r="F526" s="140">
        <f t="shared" si="9"/>
        <v>3.7145131334571504</v>
      </c>
      <c r="G526" s="181">
        <v>3769</v>
      </c>
      <c r="H526" s="81" t="s">
        <v>97</v>
      </c>
      <c r="I526" s="81" t="s">
        <v>495</v>
      </c>
      <c r="J526" s="239" t="s">
        <v>767</v>
      </c>
      <c r="K526" s="81" t="s">
        <v>848</v>
      </c>
      <c r="L526" s="81" t="s">
        <v>131</v>
      </c>
      <c r="M526" s="81"/>
    </row>
    <row r="527" spans="1:13" x14ac:dyDescent="0.3">
      <c r="A527" s="183">
        <v>45684</v>
      </c>
      <c r="B527" s="81" t="s">
        <v>117</v>
      </c>
      <c r="C527" s="81" t="s">
        <v>117</v>
      </c>
      <c r="D527" s="81" t="s">
        <v>96</v>
      </c>
      <c r="E527" s="143">
        <v>24000</v>
      </c>
      <c r="F527" s="140">
        <f t="shared" si="9"/>
        <v>6.3677368002122581</v>
      </c>
      <c r="G527" s="181">
        <v>3769</v>
      </c>
      <c r="H527" s="81" t="s">
        <v>97</v>
      </c>
      <c r="I527" s="81" t="s">
        <v>604</v>
      </c>
      <c r="J527" s="239" t="s">
        <v>767</v>
      </c>
      <c r="K527" s="81" t="s">
        <v>848</v>
      </c>
      <c r="L527" s="81" t="s">
        <v>131</v>
      </c>
      <c r="M527" s="81"/>
    </row>
    <row r="528" spans="1:13" x14ac:dyDescent="0.3">
      <c r="A528" s="183">
        <v>45684</v>
      </c>
      <c r="B528" s="81" t="s">
        <v>117</v>
      </c>
      <c r="C528" s="81" t="s">
        <v>117</v>
      </c>
      <c r="D528" s="81" t="s">
        <v>96</v>
      </c>
      <c r="E528" s="143">
        <v>12000</v>
      </c>
      <c r="F528" s="140">
        <f t="shared" si="9"/>
        <v>3.183868400106129</v>
      </c>
      <c r="G528" s="181">
        <v>3769</v>
      </c>
      <c r="H528" s="81" t="s">
        <v>97</v>
      </c>
      <c r="I528" s="81" t="s">
        <v>495</v>
      </c>
      <c r="J528" s="239" t="s">
        <v>767</v>
      </c>
      <c r="K528" s="81" t="s">
        <v>848</v>
      </c>
      <c r="L528" s="81" t="s">
        <v>131</v>
      </c>
      <c r="M528" s="81"/>
    </row>
    <row r="529" spans="1:13" x14ac:dyDescent="0.3">
      <c r="A529" s="183">
        <v>45684</v>
      </c>
      <c r="B529" s="81" t="s">
        <v>117</v>
      </c>
      <c r="C529" s="81" t="s">
        <v>117</v>
      </c>
      <c r="D529" s="81" t="s">
        <v>96</v>
      </c>
      <c r="E529" s="143">
        <v>21000</v>
      </c>
      <c r="F529" s="140">
        <f t="shared" si="9"/>
        <v>5.571769700185726</v>
      </c>
      <c r="G529" s="181">
        <v>3769</v>
      </c>
      <c r="H529" s="81" t="s">
        <v>97</v>
      </c>
      <c r="I529" s="81" t="s">
        <v>495</v>
      </c>
      <c r="J529" s="239" t="s">
        <v>767</v>
      </c>
      <c r="K529" s="81" t="s">
        <v>848</v>
      </c>
      <c r="L529" s="81" t="s">
        <v>131</v>
      </c>
      <c r="M529" s="81"/>
    </row>
    <row r="530" spans="1:13" x14ac:dyDescent="0.3">
      <c r="A530" s="183">
        <v>45684</v>
      </c>
      <c r="B530" s="81" t="s">
        <v>814</v>
      </c>
      <c r="C530" s="81" t="s">
        <v>118</v>
      </c>
      <c r="D530" s="81" t="s">
        <v>148</v>
      </c>
      <c r="E530" s="143">
        <v>9000</v>
      </c>
      <c r="F530" s="140">
        <f t="shared" si="9"/>
        <v>2.3879013000795966</v>
      </c>
      <c r="G530" s="181">
        <v>3769</v>
      </c>
      <c r="H530" s="81" t="s">
        <v>150</v>
      </c>
      <c r="I530" s="81" t="s">
        <v>511</v>
      </c>
      <c r="J530" s="239" t="s">
        <v>767</v>
      </c>
      <c r="K530" s="81" t="s">
        <v>848</v>
      </c>
      <c r="L530" s="81" t="s">
        <v>131</v>
      </c>
      <c r="M530" s="81"/>
    </row>
    <row r="531" spans="1:13" x14ac:dyDescent="0.3">
      <c r="A531" s="183">
        <v>45684</v>
      </c>
      <c r="B531" s="81" t="s">
        <v>814</v>
      </c>
      <c r="C531" s="81" t="s">
        <v>118</v>
      </c>
      <c r="D531" s="81" t="s">
        <v>148</v>
      </c>
      <c r="E531" s="143">
        <v>10000</v>
      </c>
      <c r="F531" s="140">
        <f t="shared" si="9"/>
        <v>2.6532236667551072</v>
      </c>
      <c r="G531" s="181">
        <v>3769</v>
      </c>
      <c r="H531" s="81" t="s">
        <v>150</v>
      </c>
      <c r="I531" s="81" t="s">
        <v>511</v>
      </c>
      <c r="J531" s="239" t="s">
        <v>767</v>
      </c>
      <c r="K531" s="81" t="s">
        <v>848</v>
      </c>
      <c r="L531" s="81" t="s">
        <v>131</v>
      </c>
      <c r="M531" s="81"/>
    </row>
    <row r="532" spans="1:13" x14ac:dyDescent="0.3">
      <c r="A532" s="183">
        <v>45684</v>
      </c>
      <c r="B532" s="81" t="s">
        <v>814</v>
      </c>
      <c r="C532" s="81" t="s">
        <v>118</v>
      </c>
      <c r="D532" s="81" t="s">
        <v>228</v>
      </c>
      <c r="E532" s="143">
        <v>15000</v>
      </c>
      <c r="F532" s="140">
        <f t="shared" si="9"/>
        <v>3.9798355001326611</v>
      </c>
      <c r="G532" s="181">
        <v>3769</v>
      </c>
      <c r="H532" s="81" t="s">
        <v>226</v>
      </c>
      <c r="I532" s="81" t="s">
        <v>512</v>
      </c>
      <c r="J532" s="239" t="s">
        <v>767</v>
      </c>
      <c r="K532" s="81" t="s">
        <v>848</v>
      </c>
      <c r="L532" s="81" t="s">
        <v>131</v>
      </c>
      <c r="M532" s="81"/>
    </row>
    <row r="533" spans="1:13" x14ac:dyDescent="0.3">
      <c r="A533" s="183">
        <v>45684</v>
      </c>
      <c r="B533" s="81" t="s">
        <v>814</v>
      </c>
      <c r="C533" s="81" t="s">
        <v>118</v>
      </c>
      <c r="D533" s="81" t="s">
        <v>228</v>
      </c>
      <c r="E533" s="143">
        <v>17000</v>
      </c>
      <c r="F533" s="140">
        <f t="shared" si="9"/>
        <v>4.5104802334836824</v>
      </c>
      <c r="G533" s="181">
        <v>3769</v>
      </c>
      <c r="H533" s="81" t="s">
        <v>226</v>
      </c>
      <c r="I533" s="81" t="s">
        <v>512</v>
      </c>
      <c r="J533" s="239" t="s">
        <v>767</v>
      </c>
      <c r="K533" s="81" t="s">
        <v>848</v>
      </c>
      <c r="L533" s="81" t="s">
        <v>131</v>
      </c>
      <c r="M533" s="81"/>
    </row>
    <row r="534" spans="1:13" x14ac:dyDescent="0.3">
      <c r="A534" s="183">
        <v>45684</v>
      </c>
      <c r="B534" s="188" t="s">
        <v>401</v>
      </c>
      <c r="C534" s="81" t="s">
        <v>415</v>
      </c>
      <c r="D534" s="81" t="s">
        <v>147</v>
      </c>
      <c r="E534" s="143">
        <v>50000</v>
      </c>
      <c r="F534" s="140">
        <f t="shared" si="9"/>
        <v>13.266118333775538</v>
      </c>
      <c r="G534" s="181">
        <v>3769</v>
      </c>
      <c r="H534" s="81" t="s">
        <v>149</v>
      </c>
      <c r="I534" s="81" t="s">
        <v>561</v>
      </c>
      <c r="J534" s="239" t="s">
        <v>767</v>
      </c>
      <c r="K534" s="81" t="s">
        <v>848</v>
      </c>
      <c r="L534" s="81" t="s">
        <v>131</v>
      </c>
      <c r="M534" s="81"/>
    </row>
    <row r="535" spans="1:13" x14ac:dyDescent="0.3">
      <c r="A535" s="183">
        <v>45684</v>
      </c>
      <c r="B535" s="188" t="s">
        <v>402</v>
      </c>
      <c r="C535" s="81" t="s">
        <v>415</v>
      </c>
      <c r="D535" s="81" t="s">
        <v>147</v>
      </c>
      <c r="E535" s="143">
        <v>30000</v>
      </c>
      <c r="F535" s="140">
        <f t="shared" si="9"/>
        <v>7.9596710002653221</v>
      </c>
      <c r="G535" s="181">
        <v>3769</v>
      </c>
      <c r="H535" s="81" t="s">
        <v>156</v>
      </c>
      <c r="I535" s="81" t="s">
        <v>561</v>
      </c>
      <c r="J535" s="239" t="s">
        <v>767</v>
      </c>
      <c r="K535" s="81" t="s">
        <v>848</v>
      </c>
      <c r="L535" s="81" t="s">
        <v>131</v>
      </c>
      <c r="M535" s="81"/>
    </row>
    <row r="536" spans="1:13" x14ac:dyDescent="0.3">
      <c r="A536" s="183">
        <v>45684</v>
      </c>
      <c r="B536" s="188" t="s">
        <v>403</v>
      </c>
      <c r="C536" s="81" t="s">
        <v>415</v>
      </c>
      <c r="D536" s="81" t="s">
        <v>148</v>
      </c>
      <c r="E536" s="143">
        <v>20000</v>
      </c>
      <c r="F536" s="140">
        <f t="shared" si="9"/>
        <v>5.3064473335102145</v>
      </c>
      <c r="G536" s="181">
        <v>3769</v>
      </c>
      <c r="H536" s="81" t="s">
        <v>150</v>
      </c>
      <c r="I536" s="81" t="s">
        <v>561</v>
      </c>
      <c r="J536" s="239" t="s">
        <v>767</v>
      </c>
      <c r="K536" s="81" t="s">
        <v>848</v>
      </c>
      <c r="L536" s="81" t="s">
        <v>131</v>
      </c>
      <c r="M536" s="81"/>
    </row>
    <row r="537" spans="1:13" x14ac:dyDescent="0.3">
      <c r="A537" s="183">
        <v>45684</v>
      </c>
      <c r="B537" s="188" t="s">
        <v>406</v>
      </c>
      <c r="C537" s="81" t="s">
        <v>415</v>
      </c>
      <c r="D537" s="81" t="s">
        <v>96</v>
      </c>
      <c r="E537" s="143">
        <v>25000</v>
      </c>
      <c r="F537" s="140">
        <f t="shared" si="9"/>
        <v>6.6330591668877688</v>
      </c>
      <c r="G537" s="181">
        <v>3769</v>
      </c>
      <c r="H537" s="81" t="s">
        <v>98</v>
      </c>
      <c r="I537" s="81" t="s">
        <v>561</v>
      </c>
      <c r="J537" s="239" t="s">
        <v>767</v>
      </c>
      <c r="K537" s="81" t="s">
        <v>848</v>
      </c>
      <c r="L537" s="81" t="s">
        <v>131</v>
      </c>
      <c r="M537" s="81"/>
    </row>
    <row r="538" spans="1:13" x14ac:dyDescent="0.3">
      <c r="A538" s="183">
        <v>45684</v>
      </c>
      <c r="B538" s="188" t="s">
        <v>407</v>
      </c>
      <c r="C538" s="81" t="s">
        <v>415</v>
      </c>
      <c r="D538" s="81" t="s">
        <v>96</v>
      </c>
      <c r="E538" s="143">
        <v>40000</v>
      </c>
      <c r="F538" s="140">
        <f t="shared" si="9"/>
        <v>10.612894667020429</v>
      </c>
      <c r="G538" s="181">
        <v>3769</v>
      </c>
      <c r="H538" s="81" t="s">
        <v>97</v>
      </c>
      <c r="I538" s="81" t="s">
        <v>561</v>
      </c>
      <c r="J538" s="239" t="s">
        <v>767</v>
      </c>
      <c r="K538" s="81" t="s">
        <v>848</v>
      </c>
      <c r="L538" s="81" t="s">
        <v>131</v>
      </c>
      <c r="M538" s="81"/>
    </row>
    <row r="539" spans="1:13" x14ac:dyDescent="0.3">
      <c r="A539" s="183">
        <v>45684</v>
      </c>
      <c r="B539" s="188" t="s">
        <v>522</v>
      </c>
      <c r="C539" s="81" t="s">
        <v>415</v>
      </c>
      <c r="D539" s="81" t="s">
        <v>228</v>
      </c>
      <c r="E539" s="143">
        <v>20000</v>
      </c>
      <c r="F539" s="140">
        <f t="shared" si="9"/>
        <v>5.3064473335102145</v>
      </c>
      <c r="G539" s="181">
        <v>3769</v>
      </c>
      <c r="H539" s="81" t="s">
        <v>226</v>
      </c>
      <c r="I539" s="81" t="s">
        <v>561</v>
      </c>
      <c r="J539" s="239" t="s">
        <v>767</v>
      </c>
      <c r="K539" s="81" t="s">
        <v>848</v>
      </c>
      <c r="L539" s="81" t="s">
        <v>131</v>
      </c>
      <c r="M539" s="81"/>
    </row>
    <row r="540" spans="1:13" x14ac:dyDescent="0.3">
      <c r="A540" s="183">
        <v>45684</v>
      </c>
      <c r="B540" s="81" t="s">
        <v>814</v>
      </c>
      <c r="C540" s="81" t="s">
        <v>118</v>
      </c>
      <c r="D540" s="81" t="s">
        <v>96</v>
      </c>
      <c r="E540" s="143">
        <v>20000</v>
      </c>
      <c r="F540" s="140">
        <f t="shared" si="9"/>
        <v>5.3064473335102145</v>
      </c>
      <c r="G540" s="181">
        <v>3769</v>
      </c>
      <c r="H540" s="81" t="s">
        <v>98</v>
      </c>
      <c r="I540" s="81" t="s">
        <v>464</v>
      </c>
      <c r="J540" s="239" t="s">
        <v>767</v>
      </c>
      <c r="K540" s="81" t="s">
        <v>848</v>
      </c>
      <c r="L540" s="81" t="s">
        <v>131</v>
      </c>
      <c r="M540" s="81"/>
    </row>
    <row r="541" spans="1:13" x14ac:dyDescent="0.3">
      <c r="A541" s="183">
        <v>45684</v>
      </c>
      <c r="B541" s="81" t="s">
        <v>814</v>
      </c>
      <c r="C541" s="81" t="s">
        <v>118</v>
      </c>
      <c r="D541" s="81" t="s">
        <v>96</v>
      </c>
      <c r="E541" s="143">
        <v>12000</v>
      </c>
      <c r="F541" s="140">
        <f t="shared" si="9"/>
        <v>3.183868400106129</v>
      </c>
      <c r="G541" s="181">
        <v>3769</v>
      </c>
      <c r="H541" s="81" t="s">
        <v>98</v>
      </c>
      <c r="I541" s="81" t="s">
        <v>464</v>
      </c>
      <c r="J541" s="239" t="s">
        <v>767</v>
      </c>
      <c r="K541" s="81" t="s">
        <v>848</v>
      </c>
      <c r="L541" s="81" t="s">
        <v>131</v>
      </c>
      <c r="M541" s="81"/>
    </row>
    <row r="542" spans="1:13" x14ac:dyDescent="0.3">
      <c r="A542" s="183">
        <v>45684</v>
      </c>
      <c r="B542" s="81" t="s">
        <v>814</v>
      </c>
      <c r="C542" s="81" t="s">
        <v>118</v>
      </c>
      <c r="D542" s="81" t="s">
        <v>96</v>
      </c>
      <c r="E542" s="143">
        <v>11000</v>
      </c>
      <c r="F542" s="140">
        <f t="shared" si="9"/>
        <v>2.9185460334306184</v>
      </c>
      <c r="G542" s="181">
        <v>3769</v>
      </c>
      <c r="H542" s="81" t="s">
        <v>98</v>
      </c>
      <c r="I542" s="81" t="s">
        <v>464</v>
      </c>
      <c r="J542" s="239" t="s">
        <v>767</v>
      </c>
      <c r="K542" s="81" t="s">
        <v>848</v>
      </c>
      <c r="L542" s="81" t="s">
        <v>131</v>
      </c>
      <c r="M542" s="81"/>
    </row>
    <row r="543" spans="1:13" x14ac:dyDescent="0.3">
      <c r="A543" s="183">
        <v>45684</v>
      </c>
      <c r="B543" s="81" t="s">
        <v>814</v>
      </c>
      <c r="C543" s="81" t="s">
        <v>118</v>
      </c>
      <c r="D543" s="81" t="s">
        <v>96</v>
      </c>
      <c r="E543" s="143">
        <v>15000</v>
      </c>
      <c r="F543" s="140">
        <f t="shared" si="9"/>
        <v>3.9798355001326611</v>
      </c>
      <c r="G543" s="181">
        <v>3769</v>
      </c>
      <c r="H543" s="81" t="s">
        <v>98</v>
      </c>
      <c r="I543" s="81" t="s">
        <v>464</v>
      </c>
      <c r="J543" s="239" t="s">
        <v>767</v>
      </c>
      <c r="K543" s="81" t="s">
        <v>848</v>
      </c>
      <c r="L543" s="81" t="s">
        <v>131</v>
      </c>
      <c r="M543" s="81"/>
    </row>
    <row r="544" spans="1:13" x14ac:dyDescent="0.3">
      <c r="A544" s="183">
        <v>45684</v>
      </c>
      <c r="B544" s="81" t="s">
        <v>117</v>
      </c>
      <c r="C544" s="81" t="s">
        <v>117</v>
      </c>
      <c r="D544" s="81" t="s">
        <v>96</v>
      </c>
      <c r="E544" s="143">
        <v>20000</v>
      </c>
      <c r="F544" s="140">
        <f t="shared" si="9"/>
        <v>5.3064473335102145</v>
      </c>
      <c r="G544" s="181">
        <v>3769</v>
      </c>
      <c r="H544" s="81" t="s">
        <v>98</v>
      </c>
      <c r="I544" s="81" t="s">
        <v>464</v>
      </c>
      <c r="J544" s="239" t="s">
        <v>767</v>
      </c>
      <c r="K544" s="81" t="s">
        <v>848</v>
      </c>
      <c r="L544" s="81" t="s">
        <v>131</v>
      </c>
      <c r="M544" s="81"/>
    </row>
    <row r="545" spans="1:13" x14ac:dyDescent="0.3">
      <c r="A545" s="183">
        <v>45684</v>
      </c>
      <c r="B545" s="81" t="s">
        <v>771</v>
      </c>
      <c r="C545" s="81" t="s">
        <v>755</v>
      </c>
      <c r="D545" s="81" t="s">
        <v>147</v>
      </c>
      <c r="E545" s="143">
        <v>1500000</v>
      </c>
      <c r="F545" s="140">
        <f t="shared" si="9"/>
        <v>397.9835500132661</v>
      </c>
      <c r="G545" s="181">
        <v>3769</v>
      </c>
      <c r="H545" s="81" t="s">
        <v>756</v>
      </c>
      <c r="I545" s="81" t="s">
        <v>773</v>
      </c>
      <c r="J545" s="239" t="s">
        <v>767</v>
      </c>
      <c r="K545" s="81" t="s">
        <v>849</v>
      </c>
      <c r="L545" s="81" t="s">
        <v>131</v>
      </c>
      <c r="M545" s="81"/>
    </row>
    <row r="546" spans="1:13" x14ac:dyDescent="0.3">
      <c r="A546" s="183">
        <v>45684</v>
      </c>
      <c r="B546" s="237" t="s">
        <v>772</v>
      </c>
      <c r="C546" s="237" t="s">
        <v>761</v>
      </c>
      <c r="D546" s="81" t="s">
        <v>128</v>
      </c>
      <c r="E546" s="143">
        <v>3000</v>
      </c>
      <c r="F546" s="140">
        <f t="shared" si="9"/>
        <v>0.79596710002653226</v>
      </c>
      <c r="G546" s="181">
        <v>3769</v>
      </c>
      <c r="H546" s="81" t="s">
        <v>756</v>
      </c>
      <c r="I546" s="81" t="s">
        <v>774</v>
      </c>
      <c r="J546" s="239" t="s">
        <v>767</v>
      </c>
      <c r="K546" s="81" t="s">
        <v>848</v>
      </c>
      <c r="L546" s="81" t="s">
        <v>131</v>
      </c>
      <c r="M546" s="81"/>
    </row>
    <row r="547" spans="1:13" x14ac:dyDescent="0.3">
      <c r="A547" s="183">
        <v>45685</v>
      </c>
      <c r="B547" s="81" t="s">
        <v>713</v>
      </c>
      <c r="C547" s="81" t="s">
        <v>118</v>
      </c>
      <c r="D547" s="81" t="s">
        <v>96</v>
      </c>
      <c r="E547" s="143">
        <v>50000</v>
      </c>
      <c r="F547" s="140">
        <f t="shared" si="9"/>
        <v>13.266118333775538</v>
      </c>
      <c r="G547" s="181">
        <v>3769</v>
      </c>
      <c r="H547" s="81" t="s">
        <v>98</v>
      </c>
      <c r="I547" s="81" t="s">
        <v>710</v>
      </c>
      <c r="J547" s="239" t="s">
        <v>767</v>
      </c>
      <c r="K547" s="81" t="s">
        <v>848</v>
      </c>
      <c r="L547" s="81" t="s">
        <v>131</v>
      </c>
      <c r="M547" s="81"/>
    </row>
    <row r="548" spans="1:13" x14ac:dyDescent="0.3">
      <c r="A548" s="183">
        <v>45685</v>
      </c>
      <c r="B548" s="81" t="s">
        <v>104</v>
      </c>
      <c r="C548" s="81" t="s">
        <v>119</v>
      </c>
      <c r="D548" s="81" t="s">
        <v>96</v>
      </c>
      <c r="E548" s="143">
        <v>5000</v>
      </c>
      <c r="F548" s="140">
        <f t="shared" si="9"/>
        <v>1.3266118333775536</v>
      </c>
      <c r="G548" s="181">
        <v>3769</v>
      </c>
      <c r="H548" s="81" t="s">
        <v>98</v>
      </c>
      <c r="I548" s="81" t="s">
        <v>465</v>
      </c>
      <c r="J548" s="239" t="s">
        <v>767</v>
      </c>
      <c r="K548" s="81" t="s">
        <v>848</v>
      </c>
      <c r="L548" s="81" t="s">
        <v>131</v>
      </c>
      <c r="M548" s="81"/>
    </row>
    <row r="549" spans="1:13" x14ac:dyDescent="0.3">
      <c r="A549" s="183">
        <v>45685</v>
      </c>
      <c r="B549" s="81" t="s">
        <v>105</v>
      </c>
      <c r="C549" s="81" t="s">
        <v>119</v>
      </c>
      <c r="D549" s="81" t="s">
        <v>96</v>
      </c>
      <c r="E549" s="143">
        <v>15000</v>
      </c>
      <c r="F549" s="140">
        <f t="shared" si="9"/>
        <v>3.9798355001326611</v>
      </c>
      <c r="G549" s="181">
        <v>3769</v>
      </c>
      <c r="H549" s="81" t="s">
        <v>98</v>
      </c>
      <c r="I549" s="81" t="s">
        <v>465</v>
      </c>
      <c r="J549" s="239" t="s">
        <v>767</v>
      </c>
      <c r="K549" s="81" t="s">
        <v>848</v>
      </c>
      <c r="L549" s="81" t="s">
        <v>131</v>
      </c>
      <c r="M549" s="81"/>
    </row>
    <row r="550" spans="1:13" x14ac:dyDescent="0.3">
      <c r="A550" s="183">
        <v>45685</v>
      </c>
      <c r="B550" s="81" t="s">
        <v>106</v>
      </c>
      <c r="C550" s="81" t="s">
        <v>119</v>
      </c>
      <c r="D550" s="81" t="s">
        <v>96</v>
      </c>
      <c r="E550" s="143">
        <v>21000</v>
      </c>
      <c r="F550" s="140">
        <f t="shared" si="9"/>
        <v>5.571769700185726</v>
      </c>
      <c r="G550" s="181">
        <v>3769</v>
      </c>
      <c r="H550" s="81" t="s">
        <v>98</v>
      </c>
      <c r="I550" s="81" t="s">
        <v>711</v>
      </c>
      <c r="J550" s="239" t="s">
        <v>767</v>
      </c>
      <c r="K550" s="81" t="s">
        <v>848</v>
      </c>
      <c r="L550" s="81" t="s">
        <v>131</v>
      </c>
      <c r="M550" s="81"/>
    </row>
    <row r="551" spans="1:13" x14ac:dyDescent="0.3">
      <c r="A551" s="183">
        <v>45685</v>
      </c>
      <c r="B551" s="81" t="s">
        <v>103</v>
      </c>
      <c r="C551" s="81" t="s">
        <v>119</v>
      </c>
      <c r="D551" s="81" t="s">
        <v>96</v>
      </c>
      <c r="E551" s="143">
        <v>60000</v>
      </c>
      <c r="F551" s="140">
        <f t="shared" si="9"/>
        <v>15.919342000530644</v>
      </c>
      <c r="G551" s="181">
        <v>3769</v>
      </c>
      <c r="H551" s="81" t="s">
        <v>98</v>
      </c>
      <c r="I551" s="81" t="s">
        <v>712</v>
      </c>
      <c r="J551" s="239" t="s">
        <v>767</v>
      </c>
      <c r="K551" s="81" t="s">
        <v>848</v>
      </c>
      <c r="L551" s="81" t="s">
        <v>131</v>
      </c>
      <c r="M551" s="81"/>
    </row>
    <row r="552" spans="1:13" x14ac:dyDescent="0.3">
      <c r="A552" s="183">
        <v>45685</v>
      </c>
      <c r="B552" s="81" t="s">
        <v>814</v>
      </c>
      <c r="C552" s="81" t="s">
        <v>118</v>
      </c>
      <c r="D552" s="81" t="s">
        <v>96</v>
      </c>
      <c r="E552" s="143">
        <v>5000</v>
      </c>
      <c r="F552" s="140">
        <f t="shared" si="9"/>
        <v>1.3266118333775536</v>
      </c>
      <c r="G552" s="181">
        <v>3769</v>
      </c>
      <c r="H552" s="81" t="s">
        <v>98</v>
      </c>
      <c r="I552" s="81" t="s">
        <v>465</v>
      </c>
      <c r="J552" s="239" t="s">
        <v>767</v>
      </c>
      <c r="K552" s="81" t="s">
        <v>848</v>
      </c>
      <c r="L552" s="81" t="s">
        <v>131</v>
      </c>
      <c r="M552" s="81"/>
    </row>
    <row r="553" spans="1:13" x14ac:dyDescent="0.3">
      <c r="A553" s="183">
        <v>45685</v>
      </c>
      <c r="B553" s="81" t="s">
        <v>814</v>
      </c>
      <c r="C553" s="81" t="s">
        <v>118</v>
      </c>
      <c r="D553" s="81" t="s">
        <v>96</v>
      </c>
      <c r="E553" s="143">
        <v>5000</v>
      </c>
      <c r="F553" s="140">
        <f t="shared" si="9"/>
        <v>1.3266118333775536</v>
      </c>
      <c r="G553" s="181">
        <v>3769</v>
      </c>
      <c r="H553" s="81" t="s">
        <v>98</v>
      </c>
      <c r="I553" s="81" t="s">
        <v>465</v>
      </c>
      <c r="J553" s="239" t="s">
        <v>767</v>
      </c>
      <c r="K553" s="81" t="s">
        <v>848</v>
      </c>
      <c r="L553" s="81" t="s">
        <v>131</v>
      </c>
      <c r="M553" s="81"/>
    </row>
    <row r="554" spans="1:13" x14ac:dyDescent="0.3">
      <c r="A554" s="183">
        <v>45685</v>
      </c>
      <c r="B554" s="81" t="s">
        <v>814</v>
      </c>
      <c r="C554" s="81" t="s">
        <v>118</v>
      </c>
      <c r="D554" s="81" t="s">
        <v>96</v>
      </c>
      <c r="E554" s="143">
        <v>15000</v>
      </c>
      <c r="F554" s="140">
        <f t="shared" si="9"/>
        <v>3.9798355001326611</v>
      </c>
      <c r="G554" s="181">
        <v>3769</v>
      </c>
      <c r="H554" s="81" t="s">
        <v>98</v>
      </c>
      <c r="I554" s="81" t="s">
        <v>465</v>
      </c>
      <c r="J554" s="239" t="s">
        <v>767</v>
      </c>
      <c r="K554" s="81" t="s">
        <v>848</v>
      </c>
      <c r="L554" s="81" t="s">
        <v>131</v>
      </c>
      <c r="M554" s="81"/>
    </row>
    <row r="555" spans="1:13" x14ac:dyDescent="0.3">
      <c r="A555" s="183">
        <v>45685</v>
      </c>
      <c r="B555" s="81" t="s">
        <v>117</v>
      </c>
      <c r="C555" s="81" t="s">
        <v>117</v>
      </c>
      <c r="D555" s="81" t="s">
        <v>96</v>
      </c>
      <c r="E555" s="143">
        <v>4000</v>
      </c>
      <c r="F555" s="140">
        <f t="shared" si="9"/>
        <v>1.0612894667020429</v>
      </c>
      <c r="G555" s="181">
        <v>3769</v>
      </c>
      <c r="H555" s="81" t="s">
        <v>98</v>
      </c>
      <c r="I555" s="81" t="s">
        <v>465</v>
      </c>
      <c r="J555" s="239" t="s">
        <v>767</v>
      </c>
      <c r="K555" s="81" t="s">
        <v>848</v>
      </c>
      <c r="L555" s="81" t="s">
        <v>131</v>
      </c>
      <c r="M555" s="81"/>
    </row>
    <row r="556" spans="1:13" x14ac:dyDescent="0.3">
      <c r="A556" s="183">
        <v>45685</v>
      </c>
      <c r="B556" s="81" t="s">
        <v>117</v>
      </c>
      <c r="C556" s="81" t="s">
        <v>117</v>
      </c>
      <c r="D556" s="81" t="s">
        <v>96</v>
      </c>
      <c r="E556" s="143">
        <v>16000</v>
      </c>
      <c r="F556" s="140">
        <f t="shared" si="9"/>
        <v>4.2451578668081718</v>
      </c>
      <c r="G556" s="181">
        <v>3769</v>
      </c>
      <c r="H556" s="81" t="s">
        <v>98</v>
      </c>
      <c r="I556" s="81" t="s">
        <v>465</v>
      </c>
      <c r="J556" s="239" t="s">
        <v>767</v>
      </c>
      <c r="K556" s="81" t="s">
        <v>848</v>
      </c>
      <c r="L556" s="81" t="s">
        <v>131</v>
      </c>
      <c r="M556" s="81"/>
    </row>
    <row r="557" spans="1:13" x14ac:dyDescent="0.3">
      <c r="A557" s="183">
        <v>45685</v>
      </c>
      <c r="B557" s="81" t="s">
        <v>802</v>
      </c>
      <c r="C557" s="81" t="s">
        <v>562</v>
      </c>
      <c r="D557" s="81" t="s">
        <v>128</v>
      </c>
      <c r="E557" s="143">
        <v>90000</v>
      </c>
      <c r="F557" s="140">
        <f t="shared" si="9"/>
        <v>23.879013000795968</v>
      </c>
      <c r="G557" s="181">
        <v>3769</v>
      </c>
      <c r="H557" s="81" t="s">
        <v>156</v>
      </c>
      <c r="I557" s="81" t="s">
        <v>558</v>
      </c>
      <c r="J557" s="239" t="s">
        <v>767</v>
      </c>
      <c r="K557" s="81" t="s">
        <v>848</v>
      </c>
      <c r="L557" s="81" t="s">
        <v>131</v>
      </c>
      <c r="M557" s="81"/>
    </row>
    <row r="558" spans="1:13" x14ac:dyDescent="0.3">
      <c r="A558" s="183">
        <v>45685</v>
      </c>
      <c r="B558" s="81" t="s">
        <v>564</v>
      </c>
      <c r="C558" s="81" t="s">
        <v>565</v>
      </c>
      <c r="D558" s="81" t="s">
        <v>96</v>
      </c>
      <c r="E558" s="143">
        <v>1550000</v>
      </c>
      <c r="F558" s="140">
        <f t="shared" si="9"/>
        <v>411.24966834704168</v>
      </c>
      <c r="G558" s="181">
        <v>3769</v>
      </c>
      <c r="H558" s="81" t="s">
        <v>149</v>
      </c>
      <c r="I558" s="81" t="s">
        <v>435</v>
      </c>
      <c r="J558" s="239" t="s">
        <v>767</v>
      </c>
      <c r="K558" s="81" t="s">
        <v>848</v>
      </c>
      <c r="L558" s="81" t="s">
        <v>131</v>
      </c>
      <c r="M558" s="81"/>
    </row>
    <row r="559" spans="1:13" x14ac:dyDescent="0.3">
      <c r="A559" s="183">
        <v>45685</v>
      </c>
      <c r="B559" s="81" t="s">
        <v>814</v>
      </c>
      <c r="C559" s="81" t="s">
        <v>118</v>
      </c>
      <c r="D559" s="81" t="s">
        <v>228</v>
      </c>
      <c r="E559" s="143">
        <v>15000</v>
      </c>
      <c r="F559" s="140">
        <f t="shared" si="9"/>
        <v>3.9798355001326611</v>
      </c>
      <c r="G559" s="181">
        <v>3769</v>
      </c>
      <c r="H559" s="81" t="s">
        <v>226</v>
      </c>
      <c r="I559" s="81" t="s">
        <v>549</v>
      </c>
      <c r="J559" s="239" t="s">
        <v>767</v>
      </c>
      <c r="K559" s="81" t="s">
        <v>848</v>
      </c>
      <c r="L559" s="81" t="s">
        <v>131</v>
      </c>
      <c r="M559" s="81"/>
    </row>
    <row r="560" spans="1:13" x14ac:dyDescent="0.3">
      <c r="A560" s="183">
        <v>45685</v>
      </c>
      <c r="B560" s="81" t="s">
        <v>814</v>
      </c>
      <c r="C560" s="81" t="s">
        <v>118</v>
      </c>
      <c r="D560" s="81" t="s">
        <v>228</v>
      </c>
      <c r="E560" s="143">
        <v>17000</v>
      </c>
      <c r="F560" s="140">
        <f t="shared" si="9"/>
        <v>4.5104802334836824</v>
      </c>
      <c r="G560" s="181">
        <v>3769</v>
      </c>
      <c r="H560" s="81" t="s">
        <v>226</v>
      </c>
      <c r="I560" s="81" t="s">
        <v>549</v>
      </c>
      <c r="J560" s="239" t="s">
        <v>767</v>
      </c>
      <c r="K560" s="81" t="s">
        <v>848</v>
      </c>
      <c r="L560" s="81" t="s">
        <v>131</v>
      </c>
      <c r="M560" s="81"/>
    </row>
    <row r="561" spans="1:13" x14ac:dyDescent="0.3">
      <c r="A561" s="183">
        <v>45685</v>
      </c>
      <c r="B561" s="81" t="s">
        <v>814</v>
      </c>
      <c r="C561" s="81" t="s">
        <v>118</v>
      </c>
      <c r="D561" s="81" t="s">
        <v>148</v>
      </c>
      <c r="E561" s="143">
        <v>8000</v>
      </c>
      <c r="F561" s="140">
        <f t="shared" si="9"/>
        <v>2.1225789334040859</v>
      </c>
      <c r="G561" s="181">
        <v>3769</v>
      </c>
      <c r="H561" s="81" t="s">
        <v>150</v>
      </c>
      <c r="I561" s="81" t="s">
        <v>550</v>
      </c>
      <c r="J561" s="239" t="s">
        <v>767</v>
      </c>
      <c r="K561" s="81" t="s">
        <v>848</v>
      </c>
      <c r="L561" s="81" t="s">
        <v>131</v>
      </c>
      <c r="M561" s="81"/>
    </row>
    <row r="562" spans="1:13" x14ac:dyDescent="0.3">
      <c r="A562" s="183">
        <v>45685</v>
      </c>
      <c r="B562" s="81" t="s">
        <v>814</v>
      </c>
      <c r="C562" s="81" t="s">
        <v>118</v>
      </c>
      <c r="D562" s="81" t="s">
        <v>148</v>
      </c>
      <c r="E562" s="143">
        <v>8000</v>
      </c>
      <c r="F562" s="140">
        <f t="shared" si="9"/>
        <v>2.1225789334040859</v>
      </c>
      <c r="G562" s="181">
        <v>3769</v>
      </c>
      <c r="H562" s="81" t="s">
        <v>150</v>
      </c>
      <c r="I562" s="81" t="s">
        <v>550</v>
      </c>
      <c r="J562" s="239" t="s">
        <v>767</v>
      </c>
      <c r="K562" s="81" t="s">
        <v>848</v>
      </c>
      <c r="L562" s="81" t="s">
        <v>131</v>
      </c>
      <c r="M562" s="81"/>
    </row>
    <row r="563" spans="1:13" x14ac:dyDescent="0.3">
      <c r="A563" s="183">
        <v>45685</v>
      </c>
      <c r="B563" s="81" t="s">
        <v>567</v>
      </c>
      <c r="C563" s="81" t="s">
        <v>161</v>
      </c>
      <c r="D563" s="81" t="s">
        <v>128</v>
      </c>
      <c r="E563" s="143">
        <v>75000</v>
      </c>
      <c r="F563" s="140">
        <f t="shared" si="9"/>
        <v>19.899177500663306</v>
      </c>
      <c r="G563" s="181">
        <v>3769</v>
      </c>
      <c r="H563" s="81" t="s">
        <v>149</v>
      </c>
      <c r="I563" s="81" t="s">
        <v>449</v>
      </c>
      <c r="J563" s="239" t="s">
        <v>767</v>
      </c>
      <c r="K563" s="81" t="s">
        <v>848</v>
      </c>
      <c r="L563" s="81" t="s">
        <v>131</v>
      </c>
      <c r="M563" s="81"/>
    </row>
    <row r="564" spans="1:13" x14ac:dyDescent="0.3">
      <c r="A564" s="183">
        <v>45685</v>
      </c>
      <c r="B564" s="81" t="s">
        <v>814</v>
      </c>
      <c r="C564" s="81" t="s">
        <v>118</v>
      </c>
      <c r="D564" s="81" t="s">
        <v>96</v>
      </c>
      <c r="E564" s="143">
        <v>18000</v>
      </c>
      <c r="F564" s="140">
        <f t="shared" si="9"/>
        <v>4.7758026001591931</v>
      </c>
      <c r="G564" s="181">
        <v>3769</v>
      </c>
      <c r="H564" s="81" t="s">
        <v>97</v>
      </c>
      <c r="I564" s="81" t="s">
        <v>603</v>
      </c>
      <c r="J564" s="239" t="s">
        <v>767</v>
      </c>
      <c r="K564" s="81" t="s">
        <v>848</v>
      </c>
      <c r="L564" s="81" t="s">
        <v>131</v>
      </c>
      <c r="M564" s="81"/>
    </row>
    <row r="565" spans="1:13" x14ac:dyDescent="0.3">
      <c r="A565" s="183">
        <v>45685</v>
      </c>
      <c r="B565" s="81" t="s">
        <v>814</v>
      </c>
      <c r="C565" s="81" t="s">
        <v>118</v>
      </c>
      <c r="D565" s="81" t="s">
        <v>96</v>
      </c>
      <c r="E565" s="143">
        <v>55000</v>
      </c>
      <c r="F565" s="140">
        <f t="shared" si="9"/>
        <v>14.592730167153091</v>
      </c>
      <c r="G565" s="181">
        <v>3769</v>
      </c>
      <c r="H565" s="81" t="s">
        <v>97</v>
      </c>
      <c r="I565" s="81" t="s">
        <v>654</v>
      </c>
      <c r="J565" s="239" t="s">
        <v>767</v>
      </c>
      <c r="K565" s="81" t="s">
        <v>848</v>
      </c>
      <c r="L565" s="81" t="s">
        <v>131</v>
      </c>
      <c r="M565" s="81"/>
    </row>
    <row r="566" spans="1:13" x14ac:dyDescent="0.3">
      <c r="A566" s="183">
        <v>45685</v>
      </c>
      <c r="B566" s="81" t="s">
        <v>814</v>
      </c>
      <c r="C566" s="81" t="s">
        <v>118</v>
      </c>
      <c r="D566" s="81" t="s">
        <v>96</v>
      </c>
      <c r="E566" s="143">
        <v>10000</v>
      </c>
      <c r="F566" s="140">
        <f t="shared" si="9"/>
        <v>2.6532236667551072</v>
      </c>
      <c r="G566" s="181">
        <v>3769</v>
      </c>
      <c r="H566" s="81" t="s">
        <v>97</v>
      </c>
      <c r="I566" s="81" t="s">
        <v>496</v>
      </c>
      <c r="J566" s="239" t="s">
        <v>767</v>
      </c>
      <c r="K566" s="81" t="s">
        <v>848</v>
      </c>
      <c r="L566" s="81" t="s">
        <v>131</v>
      </c>
      <c r="M566" s="81"/>
    </row>
    <row r="567" spans="1:13" x14ac:dyDescent="0.3">
      <c r="A567" s="183">
        <v>45685</v>
      </c>
      <c r="B567" s="81" t="s">
        <v>103</v>
      </c>
      <c r="C567" s="81" t="s">
        <v>119</v>
      </c>
      <c r="D567" s="81" t="s">
        <v>96</v>
      </c>
      <c r="E567" s="143">
        <v>100000</v>
      </c>
      <c r="F567" s="140">
        <f t="shared" si="9"/>
        <v>26.532236667551075</v>
      </c>
      <c r="G567" s="181">
        <v>3769</v>
      </c>
      <c r="H567" s="81" t="s">
        <v>97</v>
      </c>
      <c r="I567" s="81" t="s">
        <v>655</v>
      </c>
      <c r="J567" s="239" t="s">
        <v>767</v>
      </c>
      <c r="K567" s="81" t="s">
        <v>848</v>
      </c>
      <c r="L567" s="81" t="s">
        <v>131</v>
      </c>
      <c r="M567" s="81"/>
    </row>
    <row r="568" spans="1:13" x14ac:dyDescent="0.3">
      <c r="A568" s="183">
        <v>45685</v>
      </c>
      <c r="B568" s="81" t="s">
        <v>104</v>
      </c>
      <c r="C568" s="81" t="s">
        <v>119</v>
      </c>
      <c r="D568" s="81" t="s">
        <v>96</v>
      </c>
      <c r="E568" s="143">
        <v>16000</v>
      </c>
      <c r="F568" s="140">
        <f t="shared" si="9"/>
        <v>4.2451578668081718</v>
      </c>
      <c r="G568" s="181">
        <v>3769</v>
      </c>
      <c r="H568" s="81" t="s">
        <v>97</v>
      </c>
      <c r="I568" s="81" t="s">
        <v>656</v>
      </c>
      <c r="J568" s="239" t="s">
        <v>767</v>
      </c>
      <c r="K568" s="81" t="s">
        <v>848</v>
      </c>
      <c r="L568" s="81" t="s">
        <v>131</v>
      </c>
      <c r="M568" s="81"/>
    </row>
    <row r="569" spans="1:13" x14ac:dyDescent="0.3">
      <c r="A569" s="183">
        <v>45685</v>
      </c>
      <c r="B569" s="81" t="s">
        <v>105</v>
      </c>
      <c r="C569" s="81" t="s">
        <v>119</v>
      </c>
      <c r="D569" s="81" t="s">
        <v>96</v>
      </c>
      <c r="E569" s="143">
        <v>12000</v>
      </c>
      <c r="F569" s="140">
        <f t="shared" si="9"/>
        <v>3.183868400106129</v>
      </c>
      <c r="G569" s="181">
        <v>3769</v>
      </c>
      <c r="H569" s="81" t="s">
        <v>97</v>
      </c>
      <c r="I569" s="81" t="s">
        <v>603</v>
      </c>
      <c r="J569" s="239" t="s">
        <v>767</v>
      </c>
      <c r="K569" s="81" t="s">
        <v>848</v>
      </c>
      <c r="L569" s="81" t="s">
        <v>131</v>
      </c>
      <c r="M569" s="81"/>
    </row>
    <row r="570" spans="1:13" x14ac:dyDescent="0.3">
      <c r="A570" s="183">
        <v>45685</v>
      </c>
      <c r="B570" s="81" t="s">
        <v>106</v>
      </c>
      <c r="C570" s="81" t="s">
        <v>119</v>
      </c>
      <c r="D570" s="81" t="s">
        <v>96</v>
      </c>
      <c r="E570" s="143">
        <v>14000</v>
      </c>
      <c r="F570" s="140">
        <f t="shared" si="9"/>
        <v>3.7145131334571504</v>
      </c>
      <c r="G570" s="181">
        <v>3769</v>
      </c>
      <c r="H570" s="81" t="s">
        <v>97</v>
      </c>
      <c r="I570" s="81" t="s">
        <v>603</v>
      </c>
      <c r="J570" s="239" t="s">
        <v>767</v>
      </c>
      <c r="K570" s="81" t="s">
        <v>848</v>
      </c>
      <c r="L570" s="81" t="s">
        <v>131</v>
      </c>
      <c r="M570" s="81"/>
    </row>
    <row r="571" spans="1:13" x14ac:dyDescent="0.3">
      <c r="A571" s="183">
        <v>45685</v>
      </c>
      <c r="B571" s="81" t="s">
        <v>123</v>
      </c>
      <c r="C571" s="81" t="s">
        <v>130</v>
      </c>
      <c r="D571" s="81" t="s">
        <v>128</v>
      </c>
      <c r="E571" s="143">
        <v>1000</v>
      </c>
      <c r="F571" s="140">
        <f t="shared" si="9"/>
        <v>0.26532236667551073</v>
      </c>
      <c r="G571" s="181">
        <v>3769</v>
      </c>
      <c r="H571" s="81" t="s">
        <v>156</v>
      </c>
      <c r="I571" s="81" t="s">
        <v>690</v>
      </c>
      <c r="J571" s="239" t="s">
        <v>767</v>
      </c>
      <c r="K571" s="81" t="s">
        <v>848</v>
      </c>
      <c r="L571" s="81" t="s">
        <v>131</v>
      </c>
      <c r="M571" s="81"/>
    </row>
    <row r="572" spans="1:13" x14ac:dyDescent="0.3">
      <c r="A572" s="183">
        <v>45685</v>
      </c>
      <c r="B572" s="81" t="s">
        <v>123</v>
      </c>
      <c r="C572" s="81" t="s">
        <v>130</v>
      </c>
      <c r="D572" s="81" t="s">
        <v>128</v>
      </c>
      <c r="E572" s="143">
        <v>1000</v>
      </c>
      <c r="F572" s="140">
        <f t="shared" si="9"/>
        <v>0.26532236667551073</v>
      </c>
      <c r="G572" s="181">
        <v>3769</v>
      </c>
      <c r="H572" s="81" t="s">
        <v>156</v>
      </c>
      <c r="I572" s="81" t="s">
        <v>691</v>
      </c>
      <c r="J572" s="239" t="s">
        <v>767</v>
      </c>
      <c r="K572" s="81" t="s">
        <v>848</v>
      </c>
      <c r="L572" s="81" t="s">
        <v>131</v>
      </c>
      <c r="M572" s="81"/>
    </row>
    <row r="573" spans="1:13" x14ac:dyDescent="0.3">
      <c r="A573" s="183">
        <v>45686</v>
      </c>
      <c r="B573" s="81" t="s">
        <v>814</v>
      </c>
      <c r="C573" s="81" t="s">
        <v>118</v>
      </c>
      <c r="D573" s="81" t="s">
        <v>147</v>
      </c>
      <c r="E573" s="143">
        <v>6000</v>
      </c>
      <c r="F573" s="140">
        <f t="shared" si="9"/>
        <v>1.5919342000530645</v>
      </c>
      <c r="G573" s="181">
        <v>3769</v>
      </c>
      <c r="H573" s="81" t="s">
        <v>149</v>
      </c>
      <c r="I573" s="81" t="s">
        <v>551</v>
      </c>
      <c r="J573" s="239" t="s">
        <v>767</v>
      </c>
      <c r="K573" s="81" t="s">
        <v>848</v>
      </c>
      <c r="L573" s="81" t="s">
        <v>131</v>
      </c>
      <c r="M573" s="81"/>
    </row>
    <row r="574" spans="1:13" x14ac:dyDescent="0.3">
      <c r="A574" s="183">
        <v>45686</v>
      </c>
      <c r="B574" s="81" t="s">
        <v>814</v>
      </c>
      <c r="C574" s="81" t="s">
        <v>118</v>
      </c>
      <c r="D574" s="81" t="s">
        <v>147</v>
      </c>
      <c r="E574" s="143">
        <v>2000</v>
      </c>
      <c r="F574" s="140">
        <f t="shared" si="9"/>
        <v>0.53064473335102147</v>
      </c>
      <c r="G574" s="181">
        <v>3769</v>
      </c>
      <c r="H574" s="81" t="s">
        <v>149</v>
      </c>
      <c r="I574" s="81" t="s">
        <v>551</v>
      </c>
      <c r="J574" s="239" t="s">
        <v>767</v>
      </c>
      <c r="K574" s="81" t="s">
        <v>848</v>
      </c>
      <c r="L574" s="81" t="s">
        <v>131</v>
      </c>
      <c r="M574" s="81"/>
    </row>
    <row r="575" spans="1:13" x14ac:dyDescent="0.3">
      <c r="A575" s="183">
        <v>45686</v>
      </c>
      <c r="B575" s="81" t="s">
        <v>814</v>
      </c>
      <c r="C575" s="81" t="s">
        <v>118</v>
      </c>
      <c r="D575" s="81" t="s">
        <v>147</v>
      </c>
      <c r="E575" s="143">
        <v>3000</v>
      </c>
      <c r="F575" s="140">
        <f t="shared" si="9"/>
        <v>0.79596710002653226</v>
      </c>
      <c r="G575" s="181">
        <v>3769</v>
      </c>
      <c r="H575" s="81" t="s">
        <v>149</v>
      </c>
      <c r="I575" s="81" t="s">
        <v>551</v>
      </c>
      <c r="J575" s="239" t="s">
        <v>767</v>
      </c>
      <c r="K575" s="81" t="s">
        <v>848</v>
      </c>
      <c r="L575" s="81" t="s">
        <v>131</v>
      </c>
      <c r="M575" s="81"/>
    </row>
    <row r="576" spans="1:13" x14ac:dyDescent="0.3">
      <c r="A576" s="183">
        <v>45686</v>
      </c>
      <c r="B576" s="81" t="s">
        <v>814</v>
      </c>
      <c r="C576" s="81" t="s">
        <v>118</v>
      </c>
      <c r="D576" s="81" t="s">
        <v>147</v>
      </c>
      <c r="E576" s="143">
        <v>3000</v>
      </c>
      <c r="F576" s="140">
        <f t="shared" si="9"/>
        <v>0.79596710002653226</v>
      </c>
      <c r="G576" s="181">
        <v>3769</v>
      </c>
      <c r="H576" s="81" t="s">
        <v>149</v>
      </c>
      <c r="I576" s="81" t="s">
        <v>551</v>
      </c>
      <c r="J576" s="239" t="s">
        <v>767</v>
      </c>
      <c r="K576" s="81" t="s">
        <v>848</v>
      </c>
      <c r="L576" s="81" t="s">
        <v>131</v>
      </c>
      <c r="M576" s="81"/>
    </row>
    <row r="577" spans="1:13" x14ac:dyDescent="0.3">
      <c r="A577" s="183">
        <v>45686</v>
      </c>
      <c r="B577" s="81" t="s">
        <v>814</v>
      </c>
      <c r="C577" s="81" t="s">
        <v>118</v>
      </c>
      <c r="D577" s="81" t="s">
        <v>147</v>
      </c>
      <c r="E577" s="143">
        <v>8000</v>
      </c>
      <c r="F577" s="140">
        <f t="shared" si="9"/>
        <v>2.1225789334040859</v>
      </c>
      <c r="G577" s="181">
        <v>3769</v>
      </c>
      <c r="H577" s="81" t="s">
        <v>149</v>
      </c>
      <c r="I577" s="81" t="s">
        <v>551</v>
      </c>
      <c r="J577" s="239" t="s">
        <v>767</v>
      </c>
      <c r="K577" s="81" t="s">
        <v>848</v>
      </c>
      <c r="L577" s="81" t="s">
        <v>131</v>
      </c>
      <c r="M577" s="81"/>
    </row>
    <row r="578" spans="1:13" x14ac:dyDescent="0.3">
      <c r="A578" s="183">
        <v>45686</v>
      </c>
      <c r="B578" s="81" t="s">
        <v>568</v>
      </c>
      <c r="C578" s="81" t="s">
        <v>119</v>
      </c>
      <c r="D578" s="81" t="s">
        <v>147</v>
      </c>
      <c r="E578" s="143">
        <v>4000</v>
      </c>
      <c r="F578" s="140">
        <f t="shared" si="9"/>
        <v>1.0612894667020429</v>
      </c>
      <c r="G578" s="181">
        <v>3769</v>
      </c>
      <c r="H578" s="81" t="s">
        <v>149</v>
      </c>
      <c r="I578" s="81" t="s">
        <v>551</v>
      </c>
      <c r="J578" s="239" t="s">
        <v>767</v>
      </c>
      <c r="K578" s="81" t="s">
        <v>848</v>
      </c>
      <c r="L578" s="81" t="s">
        <v>131</v>
      </c>
      <c r="M578" s="81"/>
    </row>
    <row r="579" spans="1:13" x14ac:dyDescent="0.3">
      <c r="A579" s="183">
        <v>45686</v>
      </c>
      <c r="B579" s="81" t="s">
        <v>569</v>
      </c>
      <c r="C579" s="81" t="s">
        <v>119</v>
      </c>
      <c r="D579" s="81" t="s">
        <v>147</v>
      </c>
      <c r="E579" s="143">
        <v>30000</v>
      </c>
      <c r="F579" s="140">
        <f t="shared" si="9"/>
        <v>7.9596710002653221</v>
      </c>
      <c r="G579" s="181">
        <v>3769</v>
      </c>
      <c r="H579" s="81" t="s">
        <v>149</v>
      </c>
      <c r="I579" s="81" t="s">
        <v>551</v>
      </c>
      <c r="J579" s="239" t="s">
        <v>767</v>
      </c>
      <c r="K579" s="81" t="s">
        <v>848</v>
      </c>
      <c r="L579" s="81" t="s">
        <v>131</v>
      </c>
      <c r="M579" s="81"/>
    </row>
    <row r="580" spans="1:13" x14ac:dyDescent="0.3">
      <c r="A580" s="183">
        <v>45686</v>
      </c>
      <c r="B580" s="81" t="s">
        <v>814</v>
      </c>
      <c r="C580" s="81" t="s">
        <v>118</v>
      </c>
      <c r="D580" s="81" t="s">
        <v>148</v>
      </c>
      <c r="E580" s="143">
        <v>10000</v>
      </c>
      <c r="F580" s="140">
        <f t="shared" si="9"/>
        <v>2.6532236667551072</v>
      </c>
      <c r="G580" s="181">
        <v>3769</v>
      </c>
      <c r="H580" s="81" t="s">
        <v>150</v>
      </c>
      <c r="I580" s="196" t="s">
        <v>555</v>
      </c>
      <c r="J580" s="239" t="s">
        <v>767</v>
      </c>
      <c r="K580" s="81" t="s">
        <v>848</v>
      </c>
      <c r="L580" s="81" t="s">
        <v>131</v>
      </c>
      <c r="M580" s="81"/>
    </row>
    <row r="581" spans="1:13" x14ac:dyDescent="0.3">
      <c r="A581" s="183">
        <v>45686</v>
      </c>
      <c r="B581" s="81" t="s">
        <v>814</v>
      </c>
      <c r="C581" s="81" t="s">
        <v>118</v>
      </c>
      <c r="D581" s="81" t="s">
        <v>148</v>
      </c>
      <c r="E581" s="143">
        <v>25000</v>
      </c>
      <c r="F581" s="140">
        <f t="shared" ref="F581:F643" si="10">E581/G581</f>
        <v>6.6330591668877688</v>
      </c>
      <c r="G581" s="181">
        <v>3769</v>
      </c>
      <c r="H581" s="81" t="s">
        <v>150</v>
      </c>
      <c r="I581" s="196" t="s">
        <v>555</v>
      </c>
      <c r="J581" s="239" t="s">
        <v>767</v>
      </c>
      <c r="K581" s="81" t="s">
        <v>848</v>
      </c>
      <c r="L581" s="81" t="s">
        <v>131</v>
      </c>
      <c r="M581" s="81"/>
    </row>
    <row r="582" spans="1:13" x14ac:dyDescent="0.3">
      <c r="A582" s="183">
        <v>45686</v>
      </c>
      <c r="B582" s="81" t="s">
        <v>801</v>
      </c>
      <c r="C582" s="81" t="s">
        <v>200</v>
      </c>
      <c r="D582" s="81" t="s">
        <v>128</v>
      </c>
      <c r="E582" s="143">
        <v>85000</v>
      </c>
      <c r="F582" s="140">
        <f t="shared" si="10"/>
        <v>22.552401167418413</v>
      </c>
      <c r="G582" s="181">
        <v>3769</v>
      </c>
      <c r="H582" s="81" t="s">
        <v>149</v>
      </c>
      <c r="I582" s="81" t="s">
        <v>579</v>
      </c>
      <c r="J582" s="239" t="s">
        <v>767</v>
      </c>
      <c r="K582" s="81" t="s">
        <v>848</v>
      </c>
      <c r="L582" s="81" t="s">
        <v>131</v>
      </c>
      <c r="M582" s="81"/>
    </row>
    <row r="583" spans="1:13" x14ac:dyDescent="0.3">
      <c r="A583" s="183">
        <v>45686</v>
      </c>
      <c r="B583" s="81" t="s">
        <v>814</v>
      </c>
      <c r="C583" s="81" t="s">
        <v>118</v>
      </c>
      <c r="D583" s="81" t="s">
        <v>96</v>
      </c>
      <c r="E583" s="143">
        <v>4000</v>
      </c>
      <c r="F583" s="140">
        <f t="shared" si="10"/>
        <v>1.0612894667020429</v>
      </c>
      <c r="G583" s="181">
        <v>3769</v>
      </c>
      <c r="H583" s="81" t="s">
        <v>97</v>
      </c>
      <c r="I583" s="81" t="s">
        <v>603</v>
      </c>
      <c r="J583" s="239" t="s">
        <v>767</v>
      </c>
      <c r="K583" s="81" t="s">
        <v>848</v>
      </c>
      <c r="L583" s="81" t="s">
        <v>131</v>
      </c>
      <c r="M583" s="81"/>
    </row>
    <row r="584" spans="1:13" x14ac:dyDescent="0.3">
      <c r="A584" s="183">
        <v>45686</v>
      </c>
      <c r="B584" s="81" t="s">
        <v>814</v>
      </c>
      <c r="C584" s="81" t="s">
        <v>118</v>
      </c>
      <c r="D584" s="81" t="s">
        <v>96</v>
      </c>
      <c r="E584" s="143">
        <v>3000</v>
      </c>
      <c r="F584" s="140">
        <f t="shared" si="10"/>
        <v>0.79596710002653226</v>
      </c>
      <c r="G584" s="181">
        <v>3769</v>
      </c>
      <c r="H584" s="81" t="s">
        <v>97</v>
      </c>
      <c r="I584" s="81" t="s">
        <v>603</v>
      </c>
      <c r="J584" s="239" t="s">
        <v>767</v>
      </c>
      <c r="K584" s="81" t="s">
        <v>848</v>
      </c>
      <c r="L584" s="81" t="s">
        <v>131</v>
      </c>
      <c r="M584" s="81"/>
    </row>
    <row r="585" spans="1:13" x14ac:dyDescent="0.3">
      <c r="A585" s="183">
        <v>45686</v>
      </c>
      <c r="B585" s="81" t="s">
        <v>814</v>
      </c>
      <c r="C585" s="81" t="s">
        <v>118</v>
      </c>
      <c r="D585" s="81" t="s">
        <v>96</v>
      </c>
      <c r="E585" s="143">
        <v>10000</v>
      </c>
      <c r="F585" s="140">
        <f t="shared" si="10"/>
        <v>2.6532236667551072</v>
      </c>
      <c r="G585" s="181">
        <v>3769</v>
      </c>
      <c r="H585" s="81" t="s">
        <v>97</v>
      </c>
      <c r="I585" s="81" t="s">
        <v>603</v>
      </c>
      <c r="J585" s="239" t="s">
        <v>767</v>
      </c>
      <c r="K585" s="81" t="s">
        <v>848</v>
      </c>
      <c r="L585" s="81" t="s">
        <v>131</v>
      </c>
      <c r="M585" s="81"/>
    </row>
    <row r="586" spans="1:13" x14ac:dyDescent="0.3">
      <c r="A586" s="183">
        <v>45686</v>
      </c>
      <c r="B586" s="81" t="s">
        <v>814</v>
      </c>
      <c r="C586" s="81" t="s">
        <v>118</v>
      </c>
      <c r="D586" s="81" t="s">
        <v>96</v>
      </c>
      <c r="E586" s="143">
        <v>8000</v>
      </c>
      <c r="F586" s="140">
        <f t="shared" si="10"/>
        <v>2.1225789334040859</v>
      </c>
      <c r="G586" s="181">
        <v>3769</v>
      </c>
      <c r="H586" s="81" t="s">
        <v>97</v>
      </c>
      <c r="I586" s="81" t="s">
        <v>603</v>
      </c>
      <c r="J586" s="239" t="s">
        <v>767</v>
      </c>
      <c r="K586" s="81" t="s">
        <v>848</v>
      </c>
      <c r="L586" s="81" t="s">
        <v>131</v>
      </c>
      <c r="M586" s="81"/>
    </row>
    <row r="587" spans="1:13" x14ac:dyDescent="0.3">
      <c r="A587" s="183">
        <v>45686</v>
      </c>
      <c r="B587" s="81" t="s">
        <v>814</v>
      </c>
      <c r="C587" s="81" t="s">
        <v>118</v>
      </c>
      <c r="D587" s="81" t="s">
        <v>96</v>
      </c>
      <c r="E587" s="143">
        <v>4000</v>
      </c>
      <c r="F587" s="140">
        <f t="shared" si="10"/>
        <v>1.0612894667020429</v>
      </c>
      <c r="G587" s="181">
        <v>3769</v>
      </c>
      <c r="H587" s="81" t="s">
        <v>97</v>
      </c>
      <c r="I587" s="81" t="s">
        <v>603</v>
      </c>
      <c r="J587" s="239" t="s">
        <v>767</v>
      </c>
      <c r="K587" s="81" t="s">
        <v>848</v>
      </c>
      <c r="L587" s="81" t="s">
        <v>131</v>
      </c>
      <c r="M587" s="81"/>
    </row>
    <row r="588" spans="1:13" x14ac:dyDescent="0.3">
      <c r="A588" s="183">
        <v>45686</v>
      </c>
      <c r="B588" s="81" t="s">
        <v>672</v>
      </c>
      <c r="C588" s="81" t="s">
        <v>118</v>
      </c>
      <c r="D588" s="81" t="s">
        <v>96</v>
      </c>
      <c r="E588" s="143">
        <v>25000</v>
      </c>
      <c r="F588" s="140">
        <f t="shared" si="10"/>
        <v>6.6330591668877688</v>
      </c>
      <c r="G588" s="181">
        <v>3769</v>
      </c>
      <c r="H588" s="81" t="s">
        <v>97</v>
      </c>
      <c r="I588" s="81" t="s">
        <v>603</v>
      </c>
      <c r="J588" s="239" t="s">
        <v>767</v>
      </c>
      <c r="K588" s="81" t="s">
        <v>848</v>
      </c>
      <c r="L588" s="81" t="s">
        <v>131</v>
      </c>
      <c r="M588" s="81"/>
    </row>
    <row r="589" spans="1:13" x14ac:dyDescent="0.3">
      <c r="A589" s="183">
        <v>45686</v>
      </c>
      <c r="B589" s="81" t="s">
        <v>814</v>
      </c>
      <c r="C589" s="81" t="s">
        <v>118</v>
      </c>
      <c r="D589" s="81" t="s">
        <v>96</v>
      </c>
      <c r="E589" s="143">
        <v>3000</v>
      </c>
      <c r="F589" s="140">
        <f t="shared" si="10"/>
        <v>0.79596710002653226</v>
      </c>
      <c r="G589" s="181">
        <v>3769</v>
      </c>
      <c r="H589" s="81" t="s">
        <v>97</v>
      </c>
      <c r="I589" s="81" t="s">
        <v>603</v>
      </c>
      <c r="J589" s="239" t="s">
        <v>767</v>
      </c>
      <c r="K589" s="81" t="s">
        <v>848</v>
      </c>
      <c r="L589" s="81" t="s">
        <v>131</v>
      </c>
      <c r="M589" s="81"/>
    </row>
    <row r="590" spans="1:13" x14ac:dyDescent="0.3">
      <c r="A590" s="183">
        <v>45686</v>
      </c>
      <c r="B590" s="81" t="s">
        <v>814</v>
      </c>
      <c r="C590" s="81" t="s">
        <v>118</v>
      </c>
      <c r="D590" s="81" t="s">
        <v>96</v>
      </c>
      <c r="E590" s="143">
        <v>4000</v>
      </c>
      <c r="F590" s="140">
        <f t="shared" si="10"/>
        <v>1.0612894667020429</v>
      </c>
      <c r="G590" s="181">
        <v>3769</v>
      </c>
      <c r="H590" s="81" t="s">
        <v>97</v>
      </c>
      <c r="I590" s="81" t="s">
        <v>603</v>
      </c>
      <c r="J590" s="239" t="s">
        <v>767</v>
      </c>
      <c r="K590" s="81" t="s">
        <v>848</v>
      </c>
      <c r="L590" s="81" t="s">
        <v>131</v>
      </c>
      <c r="M590" s="81"/>
    </row>
    <row r="591" spans="1:13" x14ac:dyDescent="0.3">
      <c r="A591" s="183">
        <v>45686</v>
      </c>
      <c r="B591" s="81" t="s">
        <v>814</v>
      </c>
      <c r="C591" s="81" t="s">
        <v>118</v>
      </c>
      <c r="D591" s="81" t="s">
        <v>96</v>
      </c>
      <c r="E591" s="143">
        <v>6000</v>
      </c>
      <c r="F591" s="140">
        <f t="shared" si="10"/>
        <v>1.5919342000530645</v>
      </c>
      <c r="G591" s="181">
        <v>3769</v>
      </c>
      <c r="H591" s="81" t="s">
        <v>97</v>
      </c>
      <c r="I591" s="81" t="s">
        <v>603</v>
      </c>
      <c r="J591" s="239" t="s">
        <v>767</v>
      </c>
      <c r="K591" s="81" t="s">
        <v>848</v>
      </c>
      <c r="L591" s="81" t="s">
        <v>131</v>
      </c>
      <c r="M591" s="81"/>
    </row>
    <row r="592" spans="1:13" x14ac:dyDescent="0.3">
      <c r="A592" s="183">
        <v>45686</v>
      </c>
      <c r="B592" s="81" t="s">
        <v>103</v>
      </c>
      <c r="C592" s="81" t="s">
        <v>119</v>
      </c>
      <c r="D592" s="81" t="s">
        <v>96</v>
      </c>
      <c r="E592" s="143">
        <v>60000</v>
      </c>
      <c r="F592" s="140">
        <f t="shared" si="10"/>
        <v>15.919342000530644</v>
      </c>
      <c r="G592" s="181">
        <v>3769</v>
      </c>
      <c r="H592" s="81" t="s">
        <v>97</v>
      </c>
      <c r="I592" s="81" t="s">
        <v>661</v>
      </c>
      <c r="J592" s="239" t="s">
        <v>767</v>
      </c>
      <c r="K592" s="81" t="s">
        <v>848</v>
      </c>
      <c r="L592" s="81" t="s">
        <v>131</v>
      </c>
      <c r="M592" s="81"/>
    </row>
    <row r="593" spans="1:13" x14ac:dyDescent="0.3">
      <c r="A593" s="183">
        <v>45686</v>
      </c>
      <c r="B593" s="81" t="s">
        <v>104</v>
      </c>
      <c r="C593" s="81" t="s">
        <v>119</v>
      </c>
      <c r="D593" s="81" t="s">
        <v>96</v>
      </c>
      <c r="E593" s="143">
        <v>22000</v>
      </c>
      <c r="F593" s="140">
        <f t="shared" si="10"/>
        <v>5.8370920668612367</v>
      </c>
      <c r="G593" s="181">
        <v>3769</v>
      </c>
      <c r="H593" s="81" t="s">
        <v>97</v>
      </c>
      <c r="I593" s="81" t="s">
        <v>603</v>
      </c>
      <c r="J593" s="239" t="s">
        <v>767</v>
      </c>
      <c r="K593" s="81" t="s">
        <v>848</v>
      </c>
      <c r="L593" s="81" t="s">
        <v>131</v>
      </c>
      <c r="M593" s="81"/>
    </row>
    <row r="594" spans="1:13" x14ac:dyDescent="0.3">
      <c r="A594" s="183">
        <v>45686</v>
      </c>
      <c r="B594" s="81" t="s">
        <v>105</v>
      </c>
      <c r="C594" s="81" t="s">
        <v>119</v>
      </c>
      <c r="D594" s="81" t="s">
        <v>96</v>
      </c>
      <c r="E594" s="143">
        <v>22000</v>
      </c>
      <c r="F594" s="140">
        <f t="shared" si="10"/>
        <v>5.8370920668612367</v>
      </c>
      <c r="G594" s="181">
        <v>3769</v>
      </c>
      <c r="H594" s="81" t="s">
        <v>97</v>
      </c>
      <c r="I594" s="81" t="s">
        <v>603</v>
      </c>
      <c r="J594" s="239" t="s">
        <v>767</v>
      </c>
      <c r="K594" s="81" t="s">
        <v>848</v>
      </c>
      <c r="L594" s="81" t="s">
        <v>131</v>
      </c>
      <c r="M594" s="81"/>
    </row>
    <row r="595" spans="1:13" x14ac:dyDescent="0.3">
      <c r="A595" s="183">
        <v>45686</v>
      </c>
      <c r="B595" s="81" t="s">
        <v>106</v>
      </c>
      <c r="C595" s="81" t="s">
        <v>119</v>
      </c>
      <c r="D595" s="81" t="s">
        <v>96</v>
      </c>
      <c r="E595" s="143">
        <v>6000</v>
      </c>
      <c r="F595" s="140">
        <f t="shared" si="10"/>
        <v>1.5919342000530645</v>
      </c>
      <c r="G595" s="181">
        <v>3769</v>
      </c>
      <c r="H595" s="81" t="s">
        <v>97</v>
      </c>
      <c r="I595" s="81" t="s">
        <v>603</v>
      </c>
      <c r="J595" s="239" t="s">
        <v>767</v>
      </c>
      <c r="K595" s="81" t="s">
        <v>848</v>
      </c>
      <c r="L595" s="81" t="s">
        <v>131</v>
      </c>
      <c r="M595" s="81"/>
    </row>
    <row r="596" spans="1:13" x14ac:dyDescent="0.3">
      <c r="A596" s="183">
        <v>45686</v>
      </c>
      <c r="B596" s="81" t="s">
        <v>117</v>
      </c>
      <c r="C596" s="81" t="s">
        <v>117</v>
      </c>
      <c r="D596" s="81" t="s">
        <v>96</v>
      </c>
      <c r="E596" s="143">
        <v>10000</v>
      </c>
      <c r="F596" s="140">
        <f t="shared" si="10"/>
        <v>2.6532236667551072</v>
      </c>
      <c r="G596" s="181">
        <v>3769</v>
      </c>
      <c r="H596" s="81" t="s">
        <v>97</v>
      </c>
      <c r="I596" s="81" t="s">
        <v>603</v>
      </c>
      <c r="J596" s="239" t="s">
        <v>767</v>
      </c>
      <c r="K596" s="81" t="s">
        <v>848</v>
      </c>
      <c r="L596" s="81" t="s">
        <v>131</v>
      </c>
      <c r="M596" s="81"/>
    </row>
    <row r="597" spans="1:13" x14ac:dyDescent="0.3">
      <c r="A597" s="183">
        <v>45686</v>
      </c>
      <c r="B597" s="81" t="s">
        <v>117</v>
      </c>
      <c r="C597" s="81" t="s">
        <v>117</v>
      </c>
      <c r="D597" s="81" t="s">
        <v>96</v>
      </c>
      <c r="E597" s="143">
        <v>10000</v>
      </c>
      <c r="F597" s="140">
        <f t="shared" si="10"/>
        <v>2.6532236667551072</v>
      </c>
      <c r="G597" s="181">
        <v>3769</v>
      </c>
      <c r="H597" s="81" t="s">
        <v>97</v>
      </c>
      <c r="I597" s="81" t="s">
        <v>603</v>
      </c>
      <c r="J597" s="239" t="s">
        <v>767</v>
      </c>
      <c r="K597" s="81" t="s">
        <v>848</v>
      </c>
      <c r="L597" s="81" t="s">
        <v>131</v>
      </c>
      <c r="M597" s="81"/>
    </row>
    <row r="598" spans="1:13" x14ac:dyDescent="0.3">
      <c r="A598" s="183">
        <v>45686</v>
      </c>
      <c r="B598" s="81" t="s">
        <v>814</v>
      </c>
      <c r="C598" s="81" t="s">
        <v>118</v>
      </c>
      <c r="D598" s="81" t="s">
        <v>96</v>
      </c>
      <c r="E598" s="143">
        <v>5000</v>
      </c>
      <c r="F598" s="140">
        <f t="shared" si="10"/>
        <v>1.3266118333775536</v>
      </c>
      <c r="G598" s="181">
        <v>3769</v>
      </c>
      <c r="H598" s="81" t="s">
        <v>98</v>
      </c>
      <c r="I598" s="81" t="s">
        <v>465</v>
      </c>
      <c r="J598" s="239" t="s">
        <v>767</v>
      </c>
      <c r="K598" s="81" t="s">
        <v>848</v>
      </c>
      <c r="L598" s="81" t="s">
        <v>131</v>
      </c>
      <c r="M598" s="81"/>
    </row>
    <row r="599" spans="1:13" x14ac:dyDescent="0.3">
      <c r="A599" s="183">
        <v>45686</v>
      </c>
      <c r="B599" s="81" t="s">
        <v>719</v>
      </c>
      <c r="C599" s="81" t="s">
        <v>118</v>
      </c>
      <c r="D599" s="81" t="s">
        <v>96</v>
      </c>
      <c r="E599" s="143">
        <v>20000</v>
      </c>
      <c r="F599" s="140">
        <f t="shared" si="10"/>
        <v>5.3064473335102145</v>
      </c>
      <c r="G599" s="181">
        <v>3769</v>
      </c>
      <c r="H599" s="81" t="s">
        <v>98</v>
      </c>
      <c r="I599" s="81" t="s">
        <v>465</v>
      </c>
      <c r="J599" s="239" t="s">
        <v>767</v>
      </c>
      <c r="K599" s="81" t="s">
        <v>848</v>
      </c>
      <c r="L599" s="81" t="s">
        <v>131</v>
      </c>
      <c r="M599" s="81"/>
    </row>
    <row r="600" spans="1:13" x14ac:dyDescent="0.3">
      <c r="A600" s="183">
        <v>45686</v>
      </c>
      <c r="B600" s="81" t="s">
        <v>814</v>
      </c>
      <c r="C600" s="81" t="s">
        <v>118</v>
      </c>
      <c r="D600" s="81" t="s">
        <v>96</v>
      </c>
      <c r="E600" s="143">
        <v>5000</v>
      </c>
      <c r="F600" s="140">
        <f t="shared" si="10"/>
        <v>1.3266118333775536</v>
      </c>
      <c r="G600" s="181">
        <v>3769</v>
      </c>
      <c r="H600" s="81" t="s">
        <v>98</v>
      </c>
      <c r="I600" s="81" t="s">
        <v>465</v>
      </c>
      <c r="J600" s="239" t="s">
        <v>767</v>
      </c>
      <c r="K600" s="81" t="s">
        <v>848</v>
      </c>
      <c r="L600" s="81" t="s">
        <v>131</v>
      </c>
      <c r="M600" s="81"/>
    </row>
    <row r="601" spans="1:13" x14ac:dyDescent="0.3">
      <c r="A601" s="183">
        <v>45686</v>
      </c>
      <c r="B601" s="81" t="s">
        <v>814</v>
      </c>
      <c r="C601" s="81" t="s">
        <v>118</v>
      </c>
      <c r="D601" s="81" t="s">
        <v>96</v>
      </c>
      <c r="E601" s="143">
        <v>5000</v>
      </c>
      <c r="F601" s="140">
        <f t="shared" si="10"/>
        <v>1.3266118333775536</v>
      </c>
      <c r="G601" s="181">
        <v>3769</v>
      </c>
      <c r="H601" s="81" t="s">
        <v>98</v>
      </c>
      <c r="I601" s="81" t="s">
        <v>465</v>
      </c>
      <c r="J601" s="239" t="s">
        <v>767</v>
      </c>
      <c r="K601" s="81" t="s">
        <v>848</v>
      </c>
      <c r="L601" s="81" t="s">
        <v>131</v>
      </c>
      <c r="M601" s="81"/>
    </row>
    <row r="602" spans="1:13" x14ac:dyDescent="0.3">
      <c r="A602" s="183">
        <v>45686</v>
      </c>
      <c r="B602" s="81" t="s">
        <v>814</v>
      </c>
      <c r="C602" s="81" t="s">
        <v>118</v>
      </c>
      <c r="D602" s="81" t="s">
        <v>96</v>
      </c>
      <c r="E602" s="143">
        <v>9000</v>
      </c>
      <c r="F602" s="140">
        <f t="shared" si="10"/>
        <v>2.3879013000795966</v>
      </c>
      <c r="G602" s="181">
        <v>3769</v>
      </c>
      <c r="H602" s="81" t="s">
        <v>98</v>
      </c>
      <c r="I602" s="81" t="s">
        <v>465</v>
      </c>
      <c r="J602" s="239" t="s">
        <v>767</v>
      </c>
      <c r="K602" s="81" t="s">
        <v>848</v>
      </c>
      <c r="L602" s="81" t="s">
        <v>131</v>
      </c>
      <c r="M602" s="81"/>
    </row>
    <row r="603" spans="1:13" x14ac:dyDescent="0.3">
      <c r="A603" s="183">
        <v>45686</v>
      </c>
      <c r="B603" s="81" t="s">
        <v>814</v>
      </c>
      <c r="C603" s="81" t="s">
        <v>118</v>
      </c>
      <c r="D603" s="81" t="s">
        <v>96</v>
      </c>
      <c r="E603" s="143">
        <v>5000</v>
      </c>
      <c r="F603" s="140">
        <f t="shared" si="10"/>
        <v>1.3266118333775536</v>
      </c>
      <c r="G603" s="181">
        <v>3769</v>
      </c>
      <c r="H603" s="81" t="s">
        <v>98</v>
      </c>
      <c r="I603" s="81" t="s">
        <v>465</v>
      </c>
      <c r="J603" s="239" t="s">
        <v>767</v>
      </c>
      <c r="K603" s="81" t="s">
        <v>848</v>
      </c>
      <c r="L603" s="81" t="s">
        <v>131</v>
      </c>
      <c r="M603" s="81"/>
    </row>
    <row r="604" spans="1:13" x14ac:dyDescent="0.3">
      <c r="A604" s="183">
        <v>45686</v>
      </c>
      <c r="B604" s="81" t="s">
        <v>117</v>
      </c>
      <c r="C604" s="81" t="s">
        <v>117</v>
      </c>
      <c r="D604" s="81" t="s">
        <v>96</v>
      </c>
      <c r="E604" s="143">
        <v>10000</v>
      </c>
      <c r="F604" s="140">
        <f t="shared" si="10"/>
        <v>2.6532236667551072</v>
      </c>
      <c r="G604" s="181">
        <v>3769</v>
      </c>
      <c r="H604" s="81" t="s">
        <v>98</v>
      </c>
      <c r="I604" s="81" t="s">
        <v>465</v>
      </c>
      <c r="J604" s="239" t="s">
        <v>767</v>
      </c>
      <c r="K604" s="81" t="s">
        <v>848</v>
      </c>
      <c r="L604" s="81" t="s">
        <v>131</v>
      </c>
      <c r="M604" s="81"/>
    </row>
    <row r="605" spans="1:13" x14ac:dyDescent="0.3">
      <c r="A605" s="183">
        <v>45686</v>
      </c>
      <c r="B605" s="81" t="s">
        <v>117</v>
      </c>
      <c r="C605" s="81" t="s">
        <v>117</v>
      </c>
      <c r="D605" s="81" t="s">
        <v>96</v>
      </c>
      <c r="E605" s="143">
        <v>5000</v>
      </c>
      <c r="F605" s="140">
        <f t="shared" si="10"/>
        <v>1.3266118333775536</v>
      </c>
      <c r="G605" s="181">
        <v>3769</v>
      </c>
      <c r="H605" s="81" t="s">
        <v>98</v>
      </c>
      <c r="I605" s="81" t="s">
        <v>465</v>
      </c>
      <c r="J605" s="239" t="s">
        <v>767</v>
      </c>
      <c r="K605" s="81" t="s">
        <v>848</v>
      </c>
      <c r="L605" s="81" t="s">
        <v>131</v>
      </c>
      <c r="M605" s="81"/>
    </row>
    <row r="606" spans="1:13" x14ac:dyDescent="0.3">
      <c r="A606" s="183">
        <v>45686</v>
      </c>
      <c r="B606" s="81" t="s">
        <v>117</v>
      </c>
      <c r="C606" s="81" t="s">
        <v>117</v>
      </c>
      <c r="D606" s="81" t="s">
        <v>96</v>
      </c>
      <c r="E606" s="143">
        <v>5000</v>
      </c>
      <c r="F606" s="140">
        <f t="shared" si="10"/>
        <v>1.3266118333775536</v>
      </c>
      <c r="G606" s="181">
        <v>3769</v>
      </c>
      <c r="H606" s="81" t="s">
        <v>98</v>
      </c>
      <c r="I606" s="81" t="s">
        <v>465</v>
      </c>
      <c r="J606" s="239" t="s">
        <v>767</v>
      </c>
      <c r="K606" s="81" t="s">
        <v>848</v>
      </c>
      <c r="L606" s="81" t="s">
        <v>131</v>
      </c>
      <c r="M606" s="81"/>
    </row>
    <row r="607" spans="1:13" x14ac:dyDescent="0.3">
      <c r="A607" s="183">
        <v>45686</v>
      </c>
      <c r="B607" s="81" t="s">
        <v>104</v>
      </c>
      <c r="C607" s="81" t="s">
        <v>119</v>
      </c>
      <c r="D607" s="81" t="s">
        <v>96</v>
      </c>
      <c r="E607" s="143">
        <v>10000</v>
      </c>
      <c r="F607" s="140">
        <f t="shared" si="10"/>
        <v>2.6532236667551072</v>
      </c>
      <c r="G607" s="181">
        <v>3769</v>
      </c>
      <c r="H607" s="81" t="s">
        <v>98</v>
      </c>
      <c r="I607" s="81" t="s">
        <v>465</v>
      </c>
      <c r="J607" s="239" t="s">
        <v>767</v>
      </c>
      <c r="K607" s="81" t="s">
        <v>848</v>
      </c>
      <c r="L607" s="81" t="s">
        <v>131</v>
      </c>
      <c r="M607" s="81"/>
    </row>
    <row r="608" spans="1:13" x14ac:dyDescent="0.3">
      <c r="A608" s="183">
        <v>45686</v>
      </c>
      <c r="B608" s="81" t="s">
        <v>105</v>
      </c>
      <c r="C608" s="81" t="s">
        <v>119</v>
      </c>
      <c r="D608" s="81" t="s">
        <v>96</v>
      </c>
      <c r="E608" s="143">
        <v>21000</v>
      </c>
      <c r="F608" s="140">
        <f t="shared" si="10"/>
        <v>5.571769700185726</v>
      </c>
      <c r="G608" s="181">
        <v>3769</v>
      </c>
      <c r="H608" s="81" t="s">
        <v>98</v>
      </c>
      <c r="I608" s="81" t="s">
        <v>723</v>
      </c>
      <c r="J608" s="239" t="s">
        <v>767</v>
      </c>
      <c r="K608" s="81" t="s">
        <v>848</v>
      </c>
      <c r="L608" s="81" t="s">
        <v>131</v>
      </c>
      <c r="M608" s="81"/>
    </row>
    <row r="609" spans="1:13" x14ac:dyDescent="0.3">
      <c r="A609" s="183">
        <v>45686</v>
      </c>
      <c r="B609" s="81" t="s">
        <v>106</v>
      </c>
      <c r="C609" s="81" t="s">
        <v>119</v>
      </c>
      <c r="D609" s="81" t="s">
        <v>96</v>
      </c>
      <c r="E609" s="143">
        <v>19000</v>
      </c>
      <c r="F609" s="140">
        <f t="shared" si="10"/>
        <v>5.0411249668347038</v>
      </c>
      <c r="G609" s="181">
        <v>3769</v>
      </c>
      <c r="H609" s="81" t="s">
        <v>98</v>
      </c>
      <c r="I609" s="81" t="s">
        <v>465</v>
      </c>
      <c r="J609" s="239" t="s">
        <v>767</v>
      </c>
      <c r="K609" s="81" t="s">
        <v>848</v>
      </c>
      <c r="L609" s="81" t="s">
        <v>131</v>
      </c>
      <c r="M609" s="81"/>
    </row>
    <row r="610" spans="1:13" x14ac:dyDescent="0.3">
      <c r="A610" s="183">
        <v>45686</v>
      </c>
      <c r="B610" s="81" t="s">
        <v>103</v>
      </c>
      <c r="C610" s="81" t="s">
        <v>119</v>
      </c>
      <c r="D610" s="81" t="s">
        <v>96</v>
      </c>
      <c r="E610" s="143">
        <v>60000</v>
      </c>
      <c r="F610" s="140">
        <f t="shared" si="10"/>
        <v>15.919342000530644</v>
      </c>
      <c r="G610" s="181">
        <v>3769</v>
      </c>
      <c r="H610" s="81" t="s">
        <v>98</v>
      </c>
      <c r="I610" s="81" t="s">
        <v>724</v>
      </c>
      <c r="J610" s="239" t="s">
        <v>767</v>
      </c>
      <c r="K610" s="81" t="s">
        <v>848</v>
      </c>
      <c r="L610" s="81" t="s">
        <v>131</v>
      </c>
      <c r="M610" s="81"/>
    </row>
    <row r="611" spans="1:13" x14ac:dyDescent="0.3">
      <c r="A611" s="183">
        <v>45687</v>
      </c>
      <c r="B611" s="81" t="s">
        <v>814</v>
      </c>
      <c r="C611" s="81" t="s">
        <v>118</v>
      </c>
      <c r="D611" s="81" t="s">
        <v>96</v>
      </c>
      <c r="E611" s="143">
        <v>4000</v>
      </c>
      <c r="F611" s="140">
        <f t="shared" si="10"/>
        <v>1.0612894667020429</v>
      </c>
      <c r="G611" s="181">
        <v>3769</v>
      </c>
      <c r="H611" s="81" t="s">
        <v>97</v>
      </c>
      <c r="I611" s="81" t="s">
        <v>603</v>
      </c>
      <c r="J611" s="239" t="s">
        <v>767</v>
      </c>
      <c r="K611" s="81" t="s">
        <v>848</v>
      </c>
      <c r="L611" s="81" t="s">
        <v>131</v>
      </c>
      <c r="M611" s="81"/>
    </row>
    <row r="612" spans="1:13" x14ac:dyDescent="0.3">
      <c r="A612" s="183">
        <v>45687</v>
      </c>
      <c r="B612" s="81" t="s">
        <v>814</v>
      </c>
      <c r="C612" s="81" t="s">
        <v>118</v>
      </c>
      <c r="D612" s="81" t="s">
        <v>96</v>
      </c>
      <c r="E612" s="143">
        <v>4000</v>
      </c>
      <c r="F612" s="140">
        <f t="shared" si="10"/>
        <v>1.0612894667020429</v>
      </c>
      <c r="G612" s="181">
        <v>3769</v>
      </c>
      <c r="H612" s="81" t="s">
        <v>97</v>
      </c>
      <c r="I612" s="81" t="s">
        <v>603</v>
      </c>
      <c r="J612" s="239" t="s">
        <v>767</v>
      </c>
      <c r="K612" s="81" t="s">
        <v>848</v>
      </c>
      <c r="L612" s="81" t="s">
        <v>131</v>
      </c>
      <c r="M612" s="81"/>
    </row>
    <row r="613" spans="1:13" x14ac:dyDescent="0.3">
      <c r="A613" s="183">
        <v>45687</v>
      </c>
      <c r="B613" s="81" t="s">
        <v>814</v>
      </c>
      <c r="C613" s="81" t="s">
        <v>118</v>
      </c>
      <c r="D613" s="81" t="s">
        <v>96</v>
      </c>
      <c r="E613" s="143">
        <v>3000</v>
      </c>
      <c r="F613" s="140">
        <f t="shared" si="10"/>
        <v>0.79596710002653226</v>
      </c>
      <c r="G613" s="181">
        <v>3769</v>
      </c>
      <c r="H613" s="81" t="s">
        <v>97</v>
      </c>
      <c r="I613" s="81" t="s">
        <v>603</v>
      </c>
      <c r="J613" s="239" t="s">
        <v>767</v>
      </c>
      <c r="K613" s="81" t="s">
        <v>848</v>
      </c>
      <c r="L613" s="81" t="s">
        <v>131</v>
      </c>
      <c r="M613" s="81"/>
    </row>
    <row r="614" spans="1:13" x14ac:dyDescent="0.3">
      <c r="A614" s="183">
        <v>45687</v>
      </c>
      <c r="B614" s="81" t="s">
        <v>677</v>
      </c>
      <c r="C614" s="81" t="s">
        <v>118</v>
      </c>
      <c r="D614" s="81" t="s">
        <v>96</v>
      </c>
      <c r="E614" s="143">
        <v>20000</v>
      </c>
      <c r="F614" s="140">
        <f t="shared" si="10"/>
        <v>5.3064473335102145</v>
      </c>
      <c r="G614" s="181">
        <v>3769</v>
      </c>
      <c r="H614" s="81" t="s">
        <v>97</v>
      </c>
      <c r="I614" s="81" t="s">
        <v>679</v>
      </c>
      <c r="J614" s="239" t="s">
        <v>767</v>
      </c>
      <c r="K614" s="81" t="s">
        <v>848</v>
      </c>
      <c r="L614" s="81" t="s">
        <v>131</v>
      </c>
      <c r="M614" s="81"/>
    </row>
    <row r="615" spans="1:13" x14ac:dyDescent="0.3">
      <c r="A615" s="183">
        <v>45687</v>
      </c>
      <c r="B615" s="81" t="s">
        <v>814</v>
      </c>
      <c r="C615" s="81" t="s">
        <v>118</v>
      </c>
      <c r="D615" s="81" t="s">
        <v>96</v>
      </c>
      <c r="E615" s="143">
        <v>4000</v>
      </c>
      <c r="F615" s="140">
        <f t="shared" si="10"/>
        <v>1.0612894667020429</v>
      </c>
      <c r="G615" s="181">
        <v>3769</v>
      </c>
      <c r="H615" s="81" t="s">
        <v>97</v>
      </c>
      <c r="I615" s="81" t="s">
        <v>603</v>
      </c>
      <c r="J615" s="239" t="s">
        <v>767</v>
      </c>
      <c r="K615" s="81" t="s">
        <v>848</v>
      </c>
      <c r="L615" s="81" t="s">
        <v>131</v>
      </c>
      <c r="M615" s="81"/>
    </row>
    <row r="616" spans="1:13" x14ac:dyDescent="0.3">
      <c r="A616" s="183">
        <v>45687</v>
      </c>
      <c r="B616" s="81" t="s">
        <v>103</v>
      </c>
      <c r="C616" s="81" t="s">
        <v>119</v>
      </c>
      <c r="D616" s="81" t="s">
        <v>96</v>
      </c>
      <c r="E616" s="143">
        <v>50000</v>
      </c>
      <c r="F616" s="140">
        <f t="shared" si="10"/>
        <v>13.266118333775538</v>
      </c>
      <c r="G616" s="181">
        <v>3769</v>
      </c>
      <c r="H616" s="81" t="s">
        <v>97</v>
      </c>
      <c r="I616" s="81" t="s">
        <v>680</v>
      </c>
      <c r="J616" s="239" t="s">
        <v>767</v>
      </c>
      <c r="K616" s="81" t="s">
        <v>848</v>
      </c>
      <c r="L616" s="81" t="s">
        <v>131</v>
      </c>
      <c r="M616" s="81"/>
    </row>
    <row r="617" spans="1:13" x14ac:dyDescent="0.3">
      <c r="A617" s="183">
        <v>45687</v>
      </c>
      <c r="B617" s="81" t="s">
        <v>104</v>
      </c>
      <c r="C617" s="81" t="s">
        <v>119</v>
      </c>
      <c r="D617" s="81" t="s">
        <v>96</v>
      </c>
      <c r="E617" s="143">
        <v>17000</v>
      </c>
      <c r="F617" s="140">
        <f t="shared" si="10"/>
        <v>4.5104802334836824</v>
      </c>
      <c r="G617" s="181">
        <v>3769</v>
      </c>
      <c r="H617" s="81" t="s">
        <v>97</v>
      </c>
      <c r="I617" s="81" t="s">
        <v>603</v>
      </c>
      <c r="J617" s="239" t="s">
        <v>767</v>
      </c>
      <c r="K617" s="81" t="s">
        <v>848</v>
      </c>
      <c r="L617" s="81" t="s">
        <v>131</v>
      </c>
      <c r="M617" s="81"/>
    </row>
    <row r="618" spans="1:13" x14ac:dyDescent="0.3">
      <c r="A618" s="183">
        <v>45687</v>
      </c>
      <c r="B618" s="81" t="s">
        <v>105</v>
      </c>
      <c r="C618" s="81" t="s">
        <v>119</v>
      </c>
      <c r="D618" s="81" t="s">
        <v>96</v>
      </c>
      <c r="E618" s="143">
        <v>18000</v>
      </c>
      <c r="F618" s="140">
        <f t="shared" si="10"/>
        <v>4.7758026001591931</v>
      </c>
      <c r="G618" s="181">
        <v>3769</v>
      </c>
      <c r="H618" s="81" t="s">
        <v>97</v>
      </c>
      <c r="I618" s="81" t="s">
        <v>603</v>
      </c>
      <c r="J618" s="239" t="s">
        <v>767</v>
      </c>
      <c r="K618" s="81" t="s">
        <v>848</v>
      </c>
      <c r="L618" s="81" t="s">
        <v>131</v>
      </c>
      <c r="M618" s="81"/>
    </row>
    <row r="619" spans="1:13" x14ac:dyDescent="0.3">
      <c r="A619" s="183">
        <v>45687</v>
      </c>
      <c r="B619" s="81" t="s">
        <v>106</v>
      </c>
      <c r="C619" s="81" t="s">
        <v>119</v>
      </c>
      <c r="D619" s="81" t="s">
        <v>96</v>
      </c>
      <c r="E619" s="143">
        <v>6500</v>
      </c>
      <c r="F619" s="140">
        <f t="shared" si="10"/>
        <v>1.7245953833908199</v>
      </c>
      <c r="G619" s="181">
        <v>3769</v>
      </c>
      <c r="H619" s="81" t="s">
        <v>97</v>
      </c>
      <c r="I619" s="81" t="s">
        <v>603</v>
      </c>
      <c r="J619" s="239" t="s">
        <v>767</v>
      </c>
      <c r="K619" s="81" t="s">
        <v>848</v>
      </c>
      <c r="L619" s="81" t="s">
        <v>131</v>
      </c>
      <c r="M619" s="81"/>
    </row>
    <row r="620" spans="1:13" x14ac:dyDescent="0.3">
      <c r="A620" s="183">
        <v>45687</v>
      </c>
      <c r="B620" s="81" t="s">
        <v>117</v>
      </c>
      <c r="C620" s="81" t="s">
        <v>117</v>
      </c>
      <c r="D620" s="81" t="s">
        <v>96</v>
      </c>
      <c r="E620" s="143">
        <v>10000</v>
      </c>
      <c r="F620" s="140">
        <f t="shared" si="10"/>
        <v>2.6532236667551072</v>
      </c>
      <c r="G620" s="181">
        <v>3769</v>
      </c>
      <c r="H620" s="81" t="s">
        <v>97</v>
      </c>
      <c r="I620" s="81" t="s">
        <v>603</v>
      </c>
      <c r="J620" s="239" t="s">
        <v>767</v>
      </c>
      <c r="K620" s="81" t="s">
        <v>848</v>
      </c>
      <c r="L620" s="81" t="s">
        <v>131</v>
      </c>
      <c r="M620" s="81"/>
    </row>
    <row r="621" spans="1:13" x14ac:dyDescent="0.3">
      <c r="A621" s="183">
        <v>45687</v>
      </c>
      <c r="B621" s="81" t="s">
        <v>814</v>
      </c>
      <c r="C621" s="81" t="s">
        <v>118</v>
      </c>
      <c r="D621" s="81" t="s">
        <v>148</v>
      </c>
      <c r="E621" s="143">
        <v>8000</v>
      </c>
      <c r="F621" s="140">
        <f t="shared" si="10"/>
        <v>2.1225789334040859</v>
      </c>
      <c r="G621" s="181">
        <v>3769</v>
      </c>
      <c r="H621" s="81" t="s">
        <v>150</v>
      </c>
      <c r="I621" s="81" t="s">
        <v>566</v>
      </c>
      <c r="J621" s="239" t="s">
        <v>767</v>
      </c>
      <c r="K621" s="81" t="s">
        <v>848</v>
      </c>
      <c r="L621" s="81" t="s">
        <v>131</v>
      </c>
      <c r="M621" s="81"/>
    </row>
    <row r="622" spans="1:13" x14ac:dyDescent="0.3">
      <c r="A622" s="183">
        <v>45687</v>
      </c>
      <c r="B622" s="81" t="s">
        <v>814</v>
      </c>
      <c r="C622" s="81" t="s">
        <v>118</v>
      </c>
      <c r="D622" s="81" t="s">
        <v>148</v>
      </c>
      <c r="E622" s="143">
        <v>7000</v>
      </c>
      <c r="F622" s="140">
        <f t="shared" si="10"/>
        <v>1.8572565667285752</v>
      </c>
      <c r="G622" s="181">
        <v>3769</v>
      </c>
      <c r="H622" s="81" t="s">
        <v>150</v>
      </c>
      <c r="I622" s="81" t="s">
        <v>566</v>
      </c>
      <c r="J622" s="239" t="s">
        <v>767</v>
      </c>
      <c r="K622" s="81" t="s">
        <v>848</v>
      </c>
      <c r="L622" s="81" t="s">
        <v>131</v>
      </c>
      <c r="M622" s="81"/>
    </row>
    <row r="623" spans="1:13" x14ac:dyDescent="0.3">
      <c r="A623" s="183">
        <v>45687</v>
      </c>
      <c r="B623" s="81" t="s">
        <v>814</v>
      </c>
      <c r="C623" s="81" t="s">
        <v>118</v>
      </c>
      <c r="D623" s="81" t="s">
        <v>148</v>
      </c>
      <c r="E623" s="143">
        <v>10000</v>
      </c>
      <c r="F623" s="140">
        <f t="shared" si="10"/>
        <v>2.6532236667551072</v>
      </c>
      <c r="G623" s="181">
        <v>3769</v>
      </c>
      <c r="H623" s="81" t="s">
        <v>150</v>
      </c>
      <c r="I623" s="81" t="s">
        <v>566</v>
      </c>
      <c r="J623" s="239" t="s">
        <v>767</v>
      </c>
      <c r="K623" s="81" t="s">
        <v>848</v>
      </c>
      <c r="L623" s="81" t="s">
        <v>131</v>
      </c>
      <c r="M623" s="81"/>
    </row>
    <row r="624" spans="1:13" x14ac:dyDescent="0.3">
      <c r="A624" s="183">
        <v>45687</v>
      </c>
      <c r="B624" s="81" t="s">
        <v>727</v>
      </c>
      <c r="C624" s="81" t="s">
        <v>118</v>
      </c>
      <c r="D624" s="81" t="s">
        <v>96</v>
      </c>
      <c r="E624" s="143">
        <v>25000</v>
      </c>
      <c r="F624" s="140">
        <f t="shared" si="10"/>
        <v>6.6330591668877688</v>
      </c>
      <c r="G624" s="181">
        <v>3769</v>
      </c>
      <c r="H624" s="81" t="s">
        <v>98</v>
      </c>
      <c r="I624" s="81" t="s">
        <v>465</v>
      </c>
      <c r="J624" s="239" t="s">
        <v>767</v>
      </c>
      <c r="K624" s="81" t="s">
        <v>848</v>
      </c>
      <c r="L624" s="81" t="s">
        <v>131</v>
      </c>
      <c r="M624" s="81"/>
    </row>
    <row r="625" spans="1:13" x14ac:dyDescent="0.3">
      <c r="A625" s="183">
        <v>45687</v>
      </c>
      <c r="B625" s="81" t="s">
        <v>814</v>
      </c>
      <c r="C625" s="81" t="s">
        <v>118</v>
      </c>
      <c r="D625" s="81" t="s">
        <v>96</v>
      </c>
      <c r="E625" s="143">
        <v>5000</v>
      </c>
      <c r="F625" s="140">
        <f t="shared" si="10"/>
        <v>1.3266118333775536</v>
      </c>
      <c r="G625" s="181">
        <v>3769</v>
      </c>
      <c r="H625" s="81" t="s">
        <v>98</v>
      </c>
      <c r="I625" s="81" t="s">
        <v>465</v>
      </c>
      <c r="J625" s="239" t="s">
        <v>767</v>
      </c>
      <c r="K625" s="81" t="s">
        <v>848</v>
      </c>
      <c r="L625" s="81" t="s">
        <v>131</v>
      </c>
      <c r="M625" s="81"/>
    </row>
    <row r="626" spans="1:13" x14ac:dyDescent="0.3">
      <c r="A626" s="183">
        <v>45687</v>
      </c>
      <c r="B626" s="81" t="s">
        <v>814</v>
      </c>
      <c r="C626" s="81" t="s">
        <v>118</v>
      </c>
      <c r="D626" s="81" t="s">
        <v>96</v>
      </c>
      <c r="E626" s="143">
        <v>10000</v>
      </c>
      <c r="F626" s="140">
        <f t="shared" si="10"/>
        <v>2.6532236667551072</v>
      </c>
      <c r="G626" s="181">
        <v>3769</v>
      </c>
      <c r="H626" s="81" t="s">
        <v>98</v>
      </c>
      <c r="I626" s="81" t="s">
        <v>465</v>
      </c>
      <c r="J626" s="239" t="s">
        <v>767</v>
      </c>
      <c r="K626" s="81" t="s">
        <v>848</v>
      </c>
      <c r="L626" s="81" t="s">
        <v>131</v>
      </c>
      <c r="M626" s="81"/>
    </row>
    <row r="627" spans="1:13" x14ac:dyDescent="0.3">
      <c r="A627" s="183">
        <v>45687</v>
      </c>
      <c r="B627" s="81" t="s">
        <v>814</v>
      </c>
      <c r="C627" s="81" t="s">
        <v>118</v>
      </c>
      <c r="D627" s="81" t="s">
        <v>96</v>
      </c>
      <c r="E627" s="143">
        <v>5000</v>
      </c>
      <c r="F627" s="140">
        <f t="shared" si="10"/>
        <v>1.3266118333775536</v>
      </c>
      <c r="G627" s="181">
        <v>3769</v>
      </c>
      <c r="H627" s="81" t="s">
        <v>98</v>
      </c>
      <c r="I627" s="81" t="s">
        <v>465</v>
      </c>
      <c r="J627" s="239" t="s">
        <v>767</v>
      </c>
      <c r="K627" s="81" t="s">
        <v>848</v>
      </c>
      <c r="L627" s="81" t="s">
        <v>131</v>
      </c>
      <c r="M627" s="81"/>
    </row>
    <row r="628" spans="1:13" x14ac:dyDescent="0.3">
      <c r="A628" s="183">
        <v>45687</v>
      </c>
      <c r="B628" s="81" t="s">
        <v>814</v>
      </c>
      <c r="C628" s="81" t="s">
        <v>118</v>
      </c>
      <c r="D628" s="81" t="s">
        <v>96</v>
      </c>
      <c r="E628" s="143">
        <v>5000</v>
      </c>
      <c r="F628" s="140">
        <f t="shared" si="10"/>
        <v>1.3266118333775536</v>
      </c>
      <c r="G628" s="181">
        <v>3769</v>
      </c>
      <c r="H628" s="81" t="s">
        <v>98</v>
      </c>
      <c r="I628" s="81" t="s">
        <v>465</v>
      </c>
      <c r="J628" s="239" t="s">
        <v>767</v>
      </c>
      <c r="K628" s="81" t="s">
        <v>848</v>
      </c>
      <c r="L628" s="81" t="s">
        <v>131</v>
      </c>
      <c r="M628" s="81"/>
    </row>
    <row r="629" spans="1:13" x14ac:dyDescent="0.3">
      <c r="A629" s="183">
        <v>45687</v>
      </c>
      <c r="B629" s="81" t="s">
        <v>104</v>
      </c>
      <c r="C629" s="81" t="s">
        <v>119</v>
      </c>
      <c r="D629" s="81" t="s">
        <v>96</v>
      </c>
      <c r="E629" s="143">
        <v>8000</v>
      </c>
      <c r="F629" s="140">
        <f t="shared" si="10"/>
        <v>2.1225789334040859</v>
      </c>
      <c r="G629" s="181">
        <v>3769</v>
      </c>
      <c r="H629" s="81" t="s">
        <v>98</v>
      </c>
      <c r="I629" s="81" t="s">
        <v>465</v>
      </c>
      <c r="J629" s="239" t="s">
        <v>767</v>
      </c>
      <c r="K629" s="81" t="s">
        <v>848</v>
      </c>
      <c r="L629" s="81" t="s">
        <v>131</v>
      </c>
      <c r="M629" s="81"/>
    </row>
    <row r="630" spans="1:13" x14ac:dyDescent="0.3">
      <c r="A630" s="183">
        <v>45687</v>
      </c>
      <c r="B630" s="81" t="s">
        <v>105</v>
      </c>
      <c r="C630" s="81" t="s">
        <v>119</v>
      </c>
      <c r="D630" s="81" t="s">
        <v>96</v>
      </c>
      <c r="E630" s="143">
        <v>20000</v>
      </c>
      <c r="F630" s="140">
        <f t="shared" si="10"/>
        <v>5.3064473335102145</v>
      </c>
      <c r="G630" s="181">
        <v>3769</v>
      </c>
      <c r="H630" s="81" t="s">
        <v>98</v>
      </c>
      <c r="I630" s="81" t="s">
        <v>725</v>
      </c>
      <c r="J630" s="239" t="s">
        <v>767</v>
      </c>
      <c r="K630" s="81" t="s">
        <v>848</v>
      </c>
      <c r="L630" s="81" t="s">
        <v>131</v>
      </c>
      <c r="M630" s="81"/>
    </row>
    <row r="631" spans="1:13" x14ac:dyDescent="0.3">
      <c r="A631" s="183">
        <v>45687</v>
      </c>
      <c r="B631" s="81" t="s">
        <v>106</v>
      </c>
      <c r="C631" s="81" t="s">
        <v>119</v>
      </c>
      <c r="D631" s="81" t="s">
        <v>96</v>
      </c>
      <c r="E631" s="143">
        <v>20000</v>
      </c>
      <c r="F631" s="140">
        <f t="shared" si="10"/>
        <v>5.3064473335102145</v>
      </c>
      <c r="G631" s="181">
        <v>3769</v>
      </c>
      <c r="H631" s="81" t="s">
        <v>98</v>
      </c>
      <c r="I631" s="81" t="s">
        <v>465</v>
      </c>
      <c r="J631" s="239" t="s">
        <v>767</v>
      </c>
      <c r="K631" s="81" t="s">
        <v>848</v>
      </c>
      <c r="L631" s="81" t="s">
        <v>131</v>
      </c>
      <c r="M631" s="81"/>
    </row>
    <row r="632" spans="1:13" x14ac:dyDescent="0.3">
      <c r="A632" s="183">
        <v>45687</v>
      </c>
      <c r="B632" s="81" t="s">
        <v>103</v>
      </c>
      <c r="C632" s="81" t="s">
        <v>119</v>
      </c>
      <c r="D632" s="81" t="s">
        <v>96</v>
      </c>
      <c r="E632" s="143">
        <v>60000</v>
      </c>
      <c r="F632" s="140">
        <f t="shared" si="10"/>
        <v>15.919342000530644</v>
      </c>
      <c r="G632" s="181">
        <v>3769</v>
      </c>
      <c r="H632" s="81" t="s">
        <v>98</v>
      </c>
      <c r="I632" s="81" t="s">
        <v>725</v>
      </c>
      <c r="J632" s="239" t="s">
        <v>767</v>
      </c>
      <c r="K632" s="81" t="s">
        <v>848</v>
      </c>
      <c r="L632" s="81" t="s">
        <v>131</v>
      </c>
      <c r="M632" s="81"/>
    </row>
    <row r="633" spans="1:13" x14ac:dyDescent="0.3">
      <c r="A633" s="183">
        <v>45687</v>
      </c>
      <c r="B633" s="81" t="s">
        <v>117</v>
      </c>
      <c r="C633" s="81" t="s">
        <v>117</v>
      </c>
      <c r="D633" s="81" t="s">
        <v>96</v>
      </c>
      <c r="E633" s="143">
        <v>5000</v>
      </c>
      <c r="F633" s="140">
        <f t="shared" si="10"/>
        <v>1.3266118333775536</v>
      </c>
      <c r="G633" s="181">
        <v>3769</v>
      </c>
      <c r="H633" s="81" t="s">
        <v>98</v>
      </c>
      <c r="I633" s="81" t="s">
        <v>465</v>
      </c>
      <c r="J633" s="239" t="s">
        <v>767</v>
      </c>
      <c r="K633" s="81" t="s">
        <v>848</v>
      </c>
      <c r="L633" s="81" t="s">
        <v>131</v>
      </c>
      <c r="M633" s="81"/>
    </row>
    <row r="634" spans="1:13" x14ac:dyDescent="0.3">
      <c r="A634" s="183">
        <v>45687</v>
      </c>
      <c r="B634" s="81" t="s">
        <v>117</v>
      </c>
      <c r="C634" s="81" t="s">
        <v>117</v>
      </c>
      <c r="D634" s="81" t="s">
        <v>96</v>
      </c>
      <c r="E634" s="143">
        <v>10000</v>
      </c>
      <c r="F634" s="140">
        <f t="shared" si="10"/>
        <v>2.6532236667551072</v>
      </c>
      <c r="G634" s="181">
        <v>3769</v>
      </c>
      <c r="H634" s="81" t="s">
        <v>98</v>
      </c>
      <c r="I634" s="81" t="s">
        <v>465</v>
      </c>
      <c r="J634" s="239" t="s">
        <v>767</v>
      </c>
      <c r="K634" s="81" t="s">
        <v>848</v>
      </c>
      <c r="L634" s="81" t="s">
        <v>131</v>
      </c>
      <c r="M634" s="81"/>
    </row>
    <row r="635" spans="1:13" x14ac:dyDescent="0.3">
      <c r="A635" s="183">
        <v>45687</v>
      </c>
      <c r="B635" s="81" t="s">
        <v>117</v>
      </c>
      <c r="C635" s="81" t="s">
        <v>117</v>
      </c>
      <c r="D635" s="81" t="s">
        <v>96</v>
      </c>
      <c r="E635" s="143">
        <v>5000</v>
      </c>
      <c r="F635" s="140">
        <f t="shared" si="10"/>
        <v>1.3266118333775536</v>
      </c>
      <c r="G635" s="181">
        <v>3769</v>
      </c>
      <c r="H635" s="81" t="s">
        <v>98</v>
      </c>
      <c r="I635" s="81" t="s">
        <v>465</v>
      </c>
      <c r="J635" s="239" t="s">
        <v>767</v>
      </c>
      <c r="K635" s="81" t="s">
        <v>848</v>
      </c>
      <c r="L635" s="81" t="s">
        <v>131</v>
      </c>
      <c r="M635" s="81"/>
    </row>
    <row r="636" spans="1:13" x14ac:dyDescent="0.3">
      <c r="A636" s="183">
        <v>45687</v>
      </c>
      <c r="B636" s="81" t="s">
        <v>814</v>
      </c>
      <c r="C636" s="81" t="s">
        <v>118</v>
      </c>
      <c r="D636" s="81" t="s">
        <v>148</v>
      </c>
      <c r="E636" s="143">
        <v>25000</v>
      </c>
      <c r="F636" s="140">
        <f t="shared" si="10"/>
        <v>6.6330591668877688</v>
      </c>
      <c r="G636" s="181">
        <v>3769</v>
      </c>
      <c r="H636" s="81" t="s">
        <v>150</v>
      </c>
      <c r="I636" s="81" t="s">
        <v>566</v>
      </c>
      <c r="J636" s="239" t="s">
        <v>767</v>
      </c>
      <c r="K636" s="81" t="s">
        <v>848</v>
      </c>
      <c r="L636" s="81" t="s">
        <v>131</v>
      </c>
      <c r="M636" s="81"/>
    </row>
    <row r="637" spans="1:13" x14ac:dyDescent="0.3">
      <c r="A637" s="183">
        <v>45687</v>
      </c>
      <c r="B637" s="81" t="s">
        <v>800</v>
      </c>
      <c r="C637" s="81" t="s">
        <v>200</v>
      </c>
      <c r="D637" s="81" t="s">
        <v>128</v>
      </c>
      <c r="E637" s="143">
        <v>36000</v>
      </c>
      <c r="F637" s="140">
        <f t="shared" si="10"/>
        <v>9.5516052003183862</v>
      </c>
      <c r="G637" s="181">
        <v>3769</v>
      </c>
      <c r="H637" s="81" t="s">
        <v>149</v>
      </c>
      <c r="I637" s="81" t="s">
        <v>579</v>
      </c>
      <c r="J637" s="239" t="s">
        <v>767</v>
      </c>
      <c r="K637" s="81" t="s">
        <v>848</v>
      </c>
      <c r="L637" s="81" t="s">
        <v>131</v>
      </c>
      <c r="M637" s="81"/>
    </row>
    <row r="638" spans="1:13" x14ac:dyDescent="0.3">
      <c r="A638" s="183">
        <v>45687</v>
      </c>
      <c r="B638" s="81" t="s">
        <v>608</v>
      </c>
      <c r="C638" s="81" t="s">
        <v>200</v>
      </c>
      <c r="D638" s="81" t="s">
        <v>128</v>
      </c>
      <c r="E638" s="143">
        <v>36000</v>
      </c>
      <c r="F638" s="140">
        <f t="shared" si="10"/>
        <v>9.5516052003183862</v>
      </c>
      <c r="G638" s="181">
        <v>3769</v>
      </c>
      <c r="H638" s="81" t="s">
        <v>149</v>
      </c>
      <c r="I638" s="81" t="s">
        <v>609</v>
      </c>
      <c r="J638" s="239" t="s">
        <v>767</v>
      </c>
      <c r="K638" s="81" t="s">
        <v>848</v>
      </c>
      <c r="L638" s="81" t="s">
        <v>131</v>
      </c>
      <c r="M638" s="81"/>
    </row>
    <row r="639" spans="1:13" x14ac:dyDescent="0.3">
      <c r="A639" s="183">
        <v>45687</v>
      </c>
      <c r="B639" s="81" t="s">
        <v>814</v>
      </c>
      <c r="C639" s="81" t="s">
        <v>118</v>
      </c>
      <c r="D639" s="81" t="s">
        <v>147</v>
      </c>
      <c r="E639" s="143">
        <v>10000</v>
      </c>
      <c r="F639" s="140">
        <f t="shared" si="10"/>
        <v>2.6532236667551072</v>
      </c>
      <c r="G639" s="181">
        <v>3769</v>
      </c>
      <c r="H639" s="81" t="s">
        <v>149</v>
      </c>
      <c r="I639" s="81" t="s">
        <v>575</v>
      </c>
      <c r="J639" s="239" t="s">
        <v>767</v>
      </c>
      <c r="K639" s="81" t="s">
        <v>848</v>
      </c>
      <c r="L639" s="81" t="s">
        <v>131</v>
      </c>
      <c r="M639" s="81"/>
    </row>
    <row r="640" spans="1:13" x14ac:dyDescent="0.3">
      <c r="A640" s="183">
        <v>45687</v>
      </c>
      <c r="B640" s="232" t="s">
        <v>701</v>
      </c>
      <c r="C640" s="81" t="s">
        <v>562</v>
      </c>
      <c r="D640" s="81" t="s">
        <v>128</v>
      </c>
      <c r="E640" s="143">
        <v>1888000</v>
      </c>
      <c r="F640" s="140">
        <f t="shared" si="10"/>
        <v>500.92862828336428</v>
      </c>
      <c r="G640" s="181">
        <v>3769</v>
      </c>
      <c r="H640" s="81" t="s">
        <v>756</v>
      </c>
      <c r="I640" s="81" t="s">
        <v>777</v>
      </c>
      <c r="J640" s="239" t="s">
        <v>767</v>
      </c>
      <c r="K640" s="81" t="s">
        <v>848</v>
      </c>
      <c r="L640" s="81" t="s">
        <v>131</v>
      </c>
      <c r="M640" s="81"/>
    </row>
    <row r="641" spans="1:13" x14ac:dyDescent="0.3">
      <c r="A641" s="183">
        <v>45687</v>
      </c>
      <c r="B641" s="242" t="s">
        <v>706</v>
      </c>
      <c r="C641" s="81" t="s">
        <v>761</v>
      </c>
      <c r="D641" s="81" t="s">
        <v>128</v>
      </c>
      <c r="E641" s="143">
        <v>3000</v>
      </c>
      <c r="F641" s="140">
        <f t="shared" si="10"/>
        <v>0.79596710002653226</v>
      </c>
      <c r="G641" s="181">
        <v>3769</v>
      </c>
      <c r="H641" s="81" t="s">
        <v>756</v>
      </c>
      <c r="I641" s="81" t="s">
        <v>775</v>
      </c>
      <c r="J641" s="239" t="s">
        <v>767</v>
      </c>
      <c r="K641" s="81" t="s">
        <v>848</v>
      </c>
      <c r="L641" s="81" t="s">
        <v>131</v>
      </c>
      <c r="M641" s="81"/>
    </row>
    <row r="642" spans="1:13" x14ac:dyDescent="0.3">
      <c r="A642" s="183">
        <v>45687</v>
      </c>
      <c r="B642" s="242" t="s">
        <v>704</v>
      </c>
      <c r="C642" s="81" t="s">
        <v>761</v>
      </c>
      <c r="D642" s="81" t="s">
        <v>128</v>
      </c>
      <c r="E642" s="143">
        <v>3000</v>
      </c>
      <c r="F642" s="140">
        <f t="shared" si="10"/>
        <v>0.79596710002653226</v>
      </c>
      <c r="G642" s="181">
        <v>3769</v>
      </c>
      <c r="H642" s="81" t="s">
        <v>756</v>
      </c>
      <c r="I642" s="81" t="s">
        <v>776</v>
      </c>
      <c r="J642" s="239" t="s">
        <v>767</v>
      </c>
      <c r="K642" s="81" t="s">
        <v>848</v>
      </c>
      <c r="L642" s="81" t="s">
        <v>131</v>
      </c>
      <c r="M642" s="81"/>
    </row>
    <row r="643" spans="1:13" x14ac:dyDescent="0.3">
      <c r="A643" s="183">
        <v>45687</v>
      </c>
      <c r="B643" s="81" t="s">
        <v>814</v>
      </c>
      <c r="C643" s="81" t="s">
        <v>118</v>
      </c>
      <c r="D643" s="81" t="s">
        <v>147</v>
      </c>
      <c r="E643" s="143">
        <v>10000</v>
      </c>
      <c r="F643" s="140">
        <f t="shared" si="10"/>
        <v>2.6532236667551072</v>
      </c>
      <c r="G643" s="181">
        <v>3769</v>
      </c>
      <c r="H643" s="81" t="s">
        <v>149</v>
      </c>
      <c r="I643" s="81" t="s">
        <v>575</v>
      </c>
      <c r="J643" s="239" t="s">
        <v>767</v>
      </c>
      <c r="K643" s="81" t="s">
        <v>848</v>
      </c>
      <c r="L643" s="81" t="s">
        <v>131</v>
      </c>
      <c r="M643" s="81"/>
    </row>
    <row r="644" spans="1:13" x14ac:dyDescent="0.3">
      <c r="A644" s="183">
        <v>45688</v>
      </c>
      <c r="B644" s="81" t="s">
        <v>599</v>
      </c>
      <c r="C644" s="81" t="s">
        <v>562</v>
      </c>
      <c r="D644" s="81" t="s">
        <v>128</v>
      </c>
      <c r="E644" s="143">
        <v>300000</v>
      </c>
      <c r="F644" s="140">
        <f t="shared" ref="F644:F669" si="11">E644/G644</f>
        <v>79.596710002653225</v>
      </c>
      <c r="G644" s="181">
        <v>3769</v>
      </c>
      <c r="H644" s="81" t="s">
        <v>156</v>
      </c>
      <c r="I644" s="81" t="s">
        <v>581</v>
      </c>
      <c r="J644" s="239" t="s">
        <v>767</v>
      </c>
      <c r="K644" s="81" t="s">
        <v>848</v>
      </c>
      <c r="L644" s="81" t="s">
        <v>131</v>
      </c>
      <c r="M644" s="81"/>
    </row>
    <row r="645" spans="1:13" x14ac:dyDescent="0.3">
      <c r="A645" s="183">
        <v>45688</v>
      </c>
      <c r="B645" s="81" t="s">
        <v>814</v>
      </c>
      <c r="C645" s="81" t="s">
        <v>118</v>
      </c>
      <c r="D645" s="81" t="s">
        <v>228</v>
      </c>
      <c r="E645" s="143">
        <v>13000</v>
      </c>
      <c r="F645" s="140">
        <f t="shared" si="11"/>
        <v>3.4491907667816397</v>
      </c>
      <c r="G645" s="181">
        <v>3769</v>
      </c>
      <c r="H645" s="81" t="s">
        <v>583</v>
      </c>
      <c r="I645" s="81" t="s">
        <v>584</v>
      </c>
      <c r="J645" s="239" t="s">
        <v>767</v>
      </c>
      <c r="K645" s="81" t="s">
        <v>848</v>
      </c>
      <c r="L645" s="81" t="s">
        <v>131</v>
      </c>
      <c r="M645" s="81"/>
    </row>
    <row r="646" spans="1:13" x14ac:dyDescent="0.3">
      <c r="A646" s="183">
        <v>45688</v>
      </c>
      <c r="B646" s="81" t="s">
        <v>814</v>
      </c>
      <c r="C646" s="81" t="s">
        <v>118</v>
      </c>
      <c r="D646" s="81" t="s">
        <v>228</v>
      </c>
      <c r="E646" s="143">
        <v>10000</v>
      </c>
      <c r="F646" s="140">
        <f t="shared" si="11"/>
        <v>2.6532236667551072</v>
      </c>
      <c r="G646" s="181">
        <v>3769</v>
      </c>
      <c r="H646" s="81" t="s">
        <v>583</v>
      </c>
      <c r="I646" s="81" t="s">
        <v>584</v>
      </c>
      <c r="J646" s="239" t="s">
        <v>767</v>
      </c>
      <c r="K646" s="81" t="s">
        <v>848</v>
      </c>
      <c r="L646" s="81" t="s">
        <v>131</v>
      </c>
      <c r="M646" s="81"/>
    </row>
    <row r="647" spans="1:13" x14ac:dyDescent="0.3">
      <c r="A647" s="183">
        <v>45688</v>
      </c>
      <c r="B647" s="81" t="s">
        <v>814</v>
      </c>
      <c r="C647" s="81" t="s">
        <v>118</v>
      </c>
      <c r="D647" s="81" t="s">
        <v>147</v>
      </c>
      <c r="E647" s="143">
        <v>2000</v>
      </c>
      <c r="F647" s="140">
        <f t="shared" si="11"/>
        <v>0.53064473335102147</v>
      </c>
      <c r="G647" s="181">
        <v>3769</v>
      </c>
      <c r="H647" s="81" t="s">
        <v>149</v>
      </c>
      <c r="I647" s="81" t="s">
        <v>576</v>
      </c>
      <c r="J647" s="239" t="s">
        <v>767</v>
      </c>
      <c r="K647" s="81" t="s">
        <v>848</v>
      </c>
      <c r="L647" s="81" t="s">
        <v>131</v>
      </c>
      <c r="M647" s="81"/>
    </row>
    <row r="648" spans="1:13" x14ac:dyDescent="0.3">
      <c r="A648" s="183">
        <v>45688</v>
      </c>
      <c r="B648" s="81" t="s">
        <v>814</v>
      </c>
      <c r="C648" s="81" t="s">
        <v>118</v>
      </c>
      <c r="D648" s="81" t="s">
        <v>147</v>
      </c>
      <c r="E648" s="143">
        <v>2000</v>
      </c>
      <c r="F648" s="140">
        <f t="shared" si="11"/>
        <v>0.53064473335102147</v>
      </c>
      <c r="G648" s="181">
        <v>3769</v>
      </c>
      <c r="H648" s="81" t="s">
        <v>149</v>
      </c>
      <c r="I648" s="81" t="s">
        <v>576</v>
      </c>
      <c r="J648" s="239" t="s">
        <v>767</v>
      </c>
      <c r="K648" s="81" t="s">
        <v>848</v>
      </c>
      <c r="L648" s="81" t="s">
        <v>131</v>
      </c>
      <c r="M648" s="81"/>
    </row>
    <row r="649" spans="1:13" x14ac:dyDescent="0.3">
      <c r="A649" s="183">
        <v>45688</v>
      </c>
      <c r="B649" s="81" t="s">
        <v>814</v>
      </c>
      <c r="C649" s="81" t="s">
        <v>118</v>
      </c>
      <c r="D649" s="81" t="s">
        <v>96</v>
      </c>
      <c r="E649" s="143">
        <v>4000</v>
      </c>
      <c r="F649" s="140">
        <f t="shared" si="11"/>
        <v>1.0612894667020429</v>
      </c>
      <c r="G649" s="181">
        <v>3769</v>
      </c>
      <c r="H649" s="81" t="s">
        <v>97</v>
      </c>
      <c r="I649" s="81" t="s">
        <v>603</v>
      </c>
      <c r="J649" s="239" t="s">
        <v>767</v>
      </c>
      <c r="K649" s="81" t="s">
        <v>848</v>
      </c>
      <c r="L649" s="81" t="s">
        <v>131</v>
      </c>
      <c r="M649" s="81"/>
    </row>
    <row r="650" spans="1:13" x14ac:dyDescent="0.3">
      <c r="A650" s="183">
        <v>45688</v>
      </c>
      <c r="B650" s="81" t="s">
        <v>814</v>
      </c>
      <c r="C650" s="81" t="s">
        <v>118</v>
      </c>
      <c r="D650" s="81" t="s">
        <v>96</v>
      </c>
      <c r="E650" s="143">
        <v>8000</v>
      </c>
      <c r="F650" s="140">
        <f t="shared" si="11"/>
        <v>2.1225789334040859</v>
      </c>
      <c r="G650" s="181">
        <v>3769</v>
      </c>
      <c r="H650" s="81" t="s">
        <v>97</v>
      </c>
      <c r="I650" s="81" t="s">
        <v>603</v>
      </c>
      <c r="J650" s="239" t="s">
        <v>767</v>
      </c>
      <c r="K650" s="81" t="s">
        <v>848</v>
      </c>
      <c r="L650" s="81" t="s">
        <v>131</v>
      </c>
      <c r="M650" s="81"/>
    </row>
    <row r="651" spans="1:13" x14ac:dyDescent="0.3">
      <c r="A651" s="183">
        <v>45688</v>
      </c>
      <c r="B651" s="81" t="s">
        <v>814</v>
      </c>
      <c r="C651" s="81" t="s">
        <v>118</v>
      </c>
      <c r="D651" s="81" t="s">
        <v>96</v>
      </c>
      <c r="E651" s="143">
        <v>8000</v>
      </c>
      <c r="F651" s="140">
        <f t="shared" si="11"/>
        <v>2.1225789334040859</v>
      </c>
      <c r="G651" s="181">
        <v>3769</v>
      </c>
      <c r="H651" s="81" t="s">
        <v>97</v>
      </c>
      <c r="I651" s="81" t="s">
        <v>603</v>
      </c>
      <c r="J651" s="239" t="s">
        <v>767</v>
      </c>
      <c r="K651" s="81" t="s">
        <v>848</v>
      </c>
      <c r="L651" s="81" t="s">
        <v>131</v>
      </c>
      <c r="M651" s="81"/>
    </row>
    <row r="652" spans="1:13" x14ac:dyDescent="0.3">
      <c r="A652" s="183">
        <v>45688</v>
      </c>
      <c r="B652" s="81" t="s">
        <v>687</v>
      </c>
      <c r="C652" s="81" t="s">
        <v>118</v>
      </c>
      <c r="D652" s="81" t="s">
        <v>96</v>
      </c>
      <c r="E652" s="143">
        <v>50000</v>
      </c>
      <c r="F652" s="140">
        <f t="shared" si="11"/>
        <v>13.266118333775538</v>
      </c>
      <c r="G652" s="181">
        <v>3769</v>
      </c>
      <c r="H652" s="81" t="s">
        <v>97</v>
      </c>
      <c r="I652" s="81" t="s">
        <v>681</v>
      </c>
      <c r="J652" s="239" t="s">
        <v>767</v>
      </c>
      <c r="K652" s="81" t="s">
        <v>848</v>
      </c>
      <c r="L652" s="81" t="s">
        <v>131</v>
      </c>
      <c r="M652" s="81"/>
    </row>
    <row r="653" spans="1:13" x14ac:dyDescent="0.3">
      <c r="A653" s="183">
        <v>45688</v>
      </c>
      <c r="B653" s="81" t="s">
        <v>814</v>
      </c>
      <c r="C653" s="81" t="s">
        <v>118</v>
      </c>
      <c r="D653" s="81" t="s">
        <v>96</v>
      </c>
      <c r="E653" s="143">
        <v>10000</v>
      </c>
      <c r="F653" s="140">
        <f t="shared" si="11"/>
        <v>2.6532236667551072</v>
      </c>
      <c r="G653" s="181">
        <v>3769</v>
      </c>
      <c r="H653" s="81" t="s">
        <v>97</v>
      </c>
      <c r="I653" s="81" t="s">
        <v>603</v>
      </c>
      <c r="J653" s="239" t="s">
        <v>767</v>
      </c>
      <c r="K653" s="81" t="s">
        <v>848</v>
      </c>
      <c r="L653" s="81" t="s">
        <v>131</v>
      </c>
      <c r="M653" s="81"/>
    </row>
    <row r="654" spans="1:13" x14ac:dyDescent="0.3">
      <c r="A654" s="183">
        <v>45688</v>
      </c>
      <c r="B654" s="81" t="s">
        <v>814</v>
      </c>
      <c r="C654" s="81" t="s">
        <v>118</v>
      </c>
      <c r="D654" s="81" t="s">
        <v>96</v>
      </c>
      <c r="E654" s="143">
        <v>13000</v>
      </c>
      <c r="F654" s="140">
        <f t="shared" si="11"/>
        <v>3.4491907667816397</v>
      </c>
      <c r="G654" s="181">
        <v>3769</v>
      </c>
      <c r="H654" s="81" t="s">
        <v>97</v>
      </c>
      <c r="I654" s="81" t="s">
        <v>603</v>
      </c>
      <c r="J654" s="239" t="s">
        <v>767</v>
      </c>
      <c r="K654" s="81" t="s">
        <v>848</v>
      </c>
      <c r="L654" s="81" t="s">
        <v>131</v>
      </c>
      <c r="M654" s="81"/>
    </row>
    <row r="655" spans="1:13" x14ac:dyDescent="0.3">
      <c r="A655" s="183">
        <v>45688</v>
      </c>
      <c r="B655" s="81" t="s">
        <v>117</v>
      </c>
      <c r="C655" s="81" t="s">
        <v>117</v>
      </c>
      <c r="D655" s="81" t="s">
        <v>96</v>
      </c>
      <c r="E655" s="143">
        <v>5000</v>
      </c>
      <c r="F655" s="140">
        <f t="shared" si="11"/>
        <v>1.3266118333775536</v>
      </c>
      <c r="G655" s="181">
        <v>3769</v>
      </c>
      <c r="H655" s="81" t="s">
        <v>97</v>
      </c>
      <c r="I655" s="81" t="s">
        <v>603</v>
      </c>
      <c r="J655" s="239" t="s">
        <v>767</v>
      </c>
      <c r="K655" s="81" t="s">
        <v>848</v>
      </c>
      <c r="L655" s="81" t="s">
        <v>131</v>
      </c>
      <c r="M655" s="81"/>
    </row>
    <row r="656" spans="1:13" x14ac:dyDescent="0.3">
      <c r="A656" s="183">
        <v>45688</v>
      </c>
      <c r="B656" s="81" t="s">
        <v>117</v>
      </c>
      <c r="C656" s="81" t="s">
        <v>117</v>
      </c>
      <c r="D656" s="81" t="s">
        <v>96</v>
      </c>
      <c r="E656" s="143">
        <v>8000</v>
      </c>
      <c r="F656" s="140">
        <f t="shared" si="11"/>
        <v>2.1225789334040859</v>
      </c>
      <c r="G656" s="181">
        <v>3769</v>
      </c>
      <c r="H656" s="81" t="s">
        <v>97</v>
      </c>
      <c r="I656" s="81" t="s">
        <v>603</v>
      </c>
      <c r="J656" s="239" t="s">
        <v>767</v>
      </c>
      <c r="K656" s="81" t="s">
        <v>848</v>
      </c>
      <c r="L656" s="81" t="s">
        <v>131</v>
      </c>
      <c r="M656" s="81"/>
    </row>
    <row r="657" spans="1:13" x14ac:dyDescent="0.3">
      <c r="A657" s="183">
        <v>45688</v>
      </c>
      <c r="B657" s="81" t="s">
        <v>104</v>
      </c>
      <c r="C657" s="81" t="s">
        <v>119</v>
      </c>
      <c r="D657" s="81" t="s">
        <v>96</v>
      </c>
      <c r="E657" s="143">
        <v>12000</v>
      </c>
      <c r="F657" s="140">
        <f t="shared" si="11"/>
        <v>3.183868400106129</v>
      </c>
      <c r="G657" s="181">
        <v>3769</v>
      </c>
      <c r="H657" s="81" t="s">
        <v>97</v>
      </c>
      <c r="I657" s="81" t="s">
        <v>603</v>
      </c>
      <c r="J657" s="239" t="s">
        <v>767</v>
      </c>
      <c r="K657" s="81" t="s">
        <v>848</v>
      </c>
      <c r="L657" s="81" t="s">
        <v>131</v>
      </c>
      <c r="M657" s="81"/>
    </row>
    <row r="658" spans="1:13" x14ac:dyDescent="0.3">
      <c r="A658" s="183">
        <v>45688</v>
      </c>
      <c r="B658" s="81" t="s">
        <v>105</v>
      </c>
      <c r="C658" s="81" t="s">
        <v>119</v>
      </c>
      <c r="D658" s="81" t="s">
        <v>96</v>
      </c>
      <c r="E658" s="143">
        <v>18000</v>
      </c>
      <c r="F658" s="140">
        <f t="shared" si="11"/>
        <v>4.7758026001591931</v>
      </c>
      <c r="G658" s="181">
        <v>3769</v>
      </c>
      <c r="H658" s="81" t="s">
        <v>97</v>
      </c>
      <c r="I658" s="81" t="s">
        <v>603</v>
      </c>
      <c r="J658" s="239" t="s">
        <v>767</v>
      </c>
      <c r="K658" s="81" t="s">
        <v>848</v>
      </c>
      <c r="L658" s="81" t="s">
        <v>131</v>
      </c>
      <c r="M658" s="81"/>
    </row>
    <row r="659" spans="1:13" x14ac:dyDescent="0.3">
      <c r="A659" s="183">
        <v>45688</v>
      </c>
      <c r="B659" s="81" t="s">
        <v>106</v>
      </c>
      <c r="C659" s="81" t="s">
        <v>119</v>
      </c>
      <c r="D659" s="81" t="s">
        <v>96</v>
      </c>
      <c r="E659" s="143">
        <v>10000</v>
      </c>
      <c r="F659" s="140">
        <f t="shared" si="11"/>
        <v>2.6532236667551072</v>
      </c>
      <c r="G659" s="181">
        <v>3769</v>
      </c>
      <c r="H659" s="81" t="s">
        <v>97</v>
      </c>
      <c r="I659" s="81" t="s">
        <v>603</v>
      </c>
      <c r="J659" s="239" t="s">
        <v>767</v>
      </c>
      <c r="K659" s="81" t="s">
        <v>848</v>
      </c>
      <c r="L659" s="81" t="s">
        <v>131</v>
      </c>
      <c r="M659" s="81"/>
    </row>
    <row r="660" spans="1:13" x14ac:dyDescent="0.3">
      <c r="A660" s="183">
        <v>45688</v>
      </c>
      <c r="B660" s="81" t="s">
        <v>123</v>
      </c>
      <c r="C660" s="81" t="s">
        <v>130</v>
      </c>
      <c r="D660" s="81" t="s">
        <v>128</v>
      </c>
      <c r="E660" s="143">
        <v>8750</v>
      </c>
      <c r="F660" s="140">
        <f t="shared" si="11"/>
        <v>2.3215707084107189</v>
      </c>
      <c r="G660" s="181">
        <v>3769</v>
      </c>
      <c r="H660" s="81" t="s">
        <v>97</v>
      </c>
      <c r="I660" s="81" t="s">
        <v>682</v>
      </c>
      <c r="J660" s="239" t="s">
        <v>767</v>
      </c>
      <c r="K660" s="81" t="s">
        <v>848</v>
      </c>
      <c r="L660" s="81" t="s">
        <v>131</v>
      </c>
      <c r="M660" s="81"/>
    </row>
    <row r="661" spans="1:13" x14ac:dyDescent="0.3">
      <c r="A661" s="183">
        <v>45688</v>
      </c>
      <c r="B661" s="81" t="s">
        <v>814</v>
      </c>
      <c r="C661" s="81" t="s">
        <v>118</v>
      </c>
      <c r="D661" s="81" t="s">
        <v>96</v>
      </c>
      <c r="E661" s="143">
        <v>15000</v>
      </c>
      <c r="F661" s="140">
        <f t="shared" si="11"/>
        <v>3.9798355001326611</v>
      </c>
      <c r="G661" s="181">
        <v>3769</v>
      </c>
      <c r="H661" s="81" t="s">
        <v>98</v>
      </c>
      <c r="I661" s="81" t="s">
        <v>465</v>
      </c>
      <c r="J661" s="239" t="s">
        <v>767</v>
      </c>
      <c r="K661" s="81" t="s">
        <v>848</v>
      </c>
      <c r="L661" s="81" t="s">
        <v>131</v>
      </c>
      <c r="M661" s="81"/>
    </row>
    <row r="662" spans="1:13" x14ac:dyDescent="0.3">
      <c r="A662" s="183">
        <v>45688</v>
      </c>
      <c r="B662" s="81" t="s">
        <v>814</v>
      </c>
      <c r="C662" s="81" t="s">
        <v>118</v>
      </c>
      <c r="D662" s="81" t="s">
        <v>96</v>
      </c>
      <c r="E662" s="143">
        <v>60000</v>
      </c>
      <c r="F662" s="140">
        <f t="shared" si="11"/>
        <v>15.919342000530644</v>
      </c>
      <c r="G662" s="181">
        <v>3769</v>
      </c>
      <c r="H662" s="81" t="s">
        <v>98</v>
      </c>
      <c r="I662" s="81" t="s">
        <v>733</v>
      </c>
      <c r="J662" s="239" t="s">
        <v>767</v>
      </c>
      <c r="K662" s="81" t="s">
        <v>848</v>
      </c>
      <c r="L662" s="81" t="s">
        <v>131</v>
      </c>
      <c r="M662" s="81"/>
    </row>
    <row r="663" spans="1:13" x14ac:dyDescent="0.3">
      <c r="A663" s="183">
        <v>45688</v>
      </c>
      <c r="B663" s="81" t="s">
        <v>814</v>
      </c>
      <c r="C663" s="81" t="s">
        <v>118</v>
      </c>
      <c r="D663" s="81" t="s">
        <v>96</v>
      </c>
      <c r="E663" s="143">
        <v>20000</v>
      </c>
      <c r="F663" s="140">
        <f t="shared" si="11"/>
        <v>5.3064473335102145</v>
      </c>
      <c r="G663" s="181">
        <v>3769</v>
      </c>
      <c r="H663" s="81" t="s">
        <v>98</v>
      </c>
      <c r="I663" s="81" t="s">
        <v>465</v>
      </c>
      <c r="J663" s="239" t="s">
        <v>767</v>
      </c>
      <c r="K663" s="81" t="s">
        <v>848</v>
      </c>
      <c r="L663" s="81" t="s">
        <v>131</v>
      </c>
      <c r="M663" s="81"/>
    </row>
    <row r="664" spans="1:13" x14ac:dyDescent="0.3">
      <c r="A664" s="183">
        <v>45688</v>
      </c>
      <c r="B664" s="81" t="s">
        <v>104</v>
      </c>
      <c r="C664" s="81" t="s">
        <v>119</v>
      </c>
      <c r="D664" s="81" t="s">
        <v>96</v>
      </c>
      <c r="E664" s="143">
        <v>10000</v>
      </c>
      <c r="F664" s="140">
        <f t="shared" si="11"/>
        <v>2.6532236667551072</v>
      </c>
      <c r="G664" s="181">
        <v>3769</v>
      </c>
      <c r="H664" s="81" t="s">
        <v>98</v>
      </c>
      <c r="I664" s="81" t="s">
        <v>465</v>
      </c>
      <c r="J664" s="239" t="s">
        <v>767</v>
      </c>
      <c r="K664" s="81" t="s">
        <v>848</v>
      </c>
      <c r="L664" s="81" t="s">
        <v>131</v>
      </c>
      <c r="M664" s="81"/>
    </row>
    <row r="665" spans="1:13" x14ac:dyDescent="0.3">
      <c r="A665" s="183">
        <v>45688</v>
      </c>
      <c r="B665" s="81" t="s">
        <v>105</v>
      </c>
      <c r="C665" s="81" t="s">
        <v>119</v>
      </c>
      <c r="D665" s="81" t="s">
        <v>96</v>
      </c>
      <c r="E665" s="143">
        <v>20000</v>
      </c>
      <c r="F665" s="140">
        <f t="shared" si="11"/>
        <v>5.3064473335102145</v>
      </c>
      <c r="G665" s="181">
        <v>3769</v>
      </c>
      <c r="H665" s="81" t="s">
        <v>98</v>
      </c>
      <c r="I665" s="81" t="s">
        <v>465</v>
      </c>
      <c r="J665" s="239" t="s">
        <v>767</v>
      </c>
      <c r="K665" s="81" t="s">
        <v>848</v>
      </c>
      <c r="L665" s="81" t="s">
        <v>131</v>
      </c>
      <c r="M665" s="81"/>
    </row>
    <row r="666" spans="1:13" x14ac:dyDescent="0.3">
      <c r="A666" s="183">
        <v>45688</v>
      </c>
      <c r="B666" s="81" t="s">
        <v>106</v>
      </c>
      <c r="C666" s="81" t="s">
        <v>119</v>
      </c>
      <c r="D666" s="81" t="s">
        <v>96</v>
      </c>
      <c r="E666" s="143">
        <v>20000</v>
      </c>
      <c r="F666" s="140">
        <f t="shared" si="11"/>
        <v>5.3064473335102145</v>
      </c>
      <c r="G666" s="181">
        <v>3769</v>
      </c>
      <c r="H666" s="81" t="s">
        <v>98</v>
      </c>
      <c r="I666" s="81" t="s">
        <v>465</v>
      </c>
      <c r="J666" s="239" t="s">
        <v>767</v>
      </c>
      <c r="K666" s="81" t="s">
        <v>848</v>
      </c>
      <c r="L666" s="81" t="s">
        <v>131</v>
      </c>
      <c r="M666" s="81"/>
    </row>
    <row r="667" spans="1:13" x14ac:dyDescent="0.3">
      <c r="A667" s="183">
        <v>45688</v>
      </c>
      <c r="B667" s="81" t="s">
        <v>117</v>
      </c>
      <c r="C667" s="81" t="s">
        <v>117</v>
      </c>
      <c r="D667" s="81" t="s">
        <v>96</v>
      </c>
      <c r="E667" s="143">
        <v>10000</v>
      </c>
      <c r="F667" s="140">
        <f t="shared" si="11"/>
        <v>2.6532236667551072</v>
      </c>
      <c r="G667" s="181">
        <v>3769</v>
      </c>
      <c r="H667" s="81" t="s">
        <v>98</v>
      </c>
      <c r="I667" s="81" t="s">
        <v>465</v>
      </c>
      <c r="J667" s="239" t="s">
        <v>767</v>
      </c>
      <c r="K667" s="81" t="s">
        <v>848</v>
      </c>
      <c r="L667" s="81" t="s">
        <v>131</v>
      </c>
      <c r="M667" s="81"/>
    </row>
    <row r="668" spans="1:13" x14ac:dyDescent="0.3">
      <c r="A668" s="183">
        <v>45688</v>
      </c>
      <c r="B668" s="81" t="s">
        <v>814</v>
      </c>
      <c r="C668" s="81" t="s">
        <v>118</v>
      </c>
      <c r="D668" s="81" t="s">
        <v>96</v>
      </c>
      <c r="E668" s="143">
        <v>10000</v>
      </c>
      <c r="F668" s="140">
        <f t="shared" si="11"/>
        <v>2.6532236667551072</v>
      </c>
      <c r="G668" s="181">
        <v>3769</v>
      </c>
      <c r="H668" s="81" t="s">
        <v>98</v>
      </c>
      <c r="I668" s="81" t="s">
        <v>465</v>
      </c>
      <c r="J668" s="239" t="s">
        <v>767</v>
      </c>
      <c r="K668" s="81" t="s">
        <v>848</v>
      </c>
      <c r="L668" s="81" t="s">
        <v>131</v>
      </c>
      <c r="M668" s="81"/>
    </row>
    <row r="669" spans="1:13" ht="15" thickBot="1" x14ac:dyDescent="0.35">
      <c r="A669" s="183">
        <v>45688</v>
      </c>
      <c r="B669" s="81" t="s">
        <v>123</v>
      </c>
      <c r="C669" s="81" t="s">
        <v>130</v>
      </c>
      <c r="D669" s="81" t="s">
        <v>128</v>
      </c>
      <c r="E669" s="143">
        <v>8825</v>
      </c>
      <c r="F669" s="140">
        <f t="shared" si="11"/>
        <v>2.3414698859113825</v>
      </c>
      <c r="G669" s="181">
        <v>3769</v>
      </c>
      <c r="H669" s="81" t="s">
        <v>98</v>
      </c>
      <c r="I669" s="81" t="s">
        <v>737</v>
      </c>
      <c r="J669" s="239" t="s">
        <v>767</v>
      </c>
      <c r="K669" s="81" t="s">
        <v>848</v>
      </c>
      <c r="L669" s="81" t="s">
        <v>131</v>
      </c>
      <c r="M669" s="81"/>
    </row>
    <row r="670" spans="1:13" ht="15" customHeight="1" thickBot="1" x14ac:dyDescent="0.35">
      <c r="A670" s="171"/>
      <c r="B670" s="81"/>
      <c r="C670" s="81"/>
      <c r="D670" s="175"/>
      <c r="E670" s="178">
        <f>SUM(E2:E669)</f>
        <v>44180635.780000001</v>
      </c>
      <c r="F670" s="178">
        <f>SUM(F2:F669)</f>
        <v>11722.110846378373</v>
      </c>
      <c r="G670" s="243"/>
      <c r="H670" s="177"/>
      <c r="I670" s="81"/>
      <c r="J670" s="81"/>
      <c r="K670" s="81"/>
      <c r="L670" s="81"/>
      <c r="M670" s="81"/>
    </row>
  </sheetData>
  <autoFilter ref="A1:L670" xr:uid="{F6D2EF71-BE01-4E2B-93C3-BB54B428AB92}"/>
  <phoneticPr fontId="32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D2CB5-B26E-4FA4-AC9F-31A8450C1084}">
  <dimension ref="A3:D17"/>
  <sheetViews>
    <sheetView workbookViewId="0">
      <selection activeCell="F18" sqref="F18"/>
    </sheetView>
  </sheetViews>
  <sheetFormatPr defaultRowHeight="14.4" x14ac:dyDescent="0.3"/>
  <cols>
    <col min="1" max="1" width="12.77734375" bestFit="1" customWidth="1"/>
    <col min="2" max="2" width="12.21875" bestFit="1" customWidth="1"/>
    <col min="3" max="3" width="15.109375" bestFit="1" customWidth="1"/>
    <col min="4" max="4" width="17.33203125" customWidth="1"/>
  </cols>
  <sheetData>
    <row r="3" spans="1:4" x14ac:dyDescent="0.3">
      <c r="A3" s="244" t="s">
        <v>619</v>
      </c>
      <c r="B3" s="245" t="s">
        <v>622</v>
      </c>
      <c r="C3" s="245" t="s">
        <v>780</v>
      </c>
      <c r="D3" s="248"/>
    </row>
    <row r="4" spans="1:4" x14ac:dyDescent="0.3">
      <c r="A4" s="246" t="s">
        <v>181</v>
      </c>
      <c r="B4" s="245">
        <v>945000</v>
      </c>
      <c r="C4" s="245"/>
      <c r="D4" s="248">
        <f>GETPIVOTDATA("Sum of Spent ",$A$3,"Name","Airtime")-GETPIVOTDATA("Sum of Received",$A$3,"Name","Airtime")</f>
        <v>945000</v>
      </c>
    </row>
    <row r="5" spans="1:4" x14ac:dyDescent="0.3">
      <c r="A5" s="246" t="s">
        <v>226</v>
      </c>
      <c r="B5" s="245">
        <v>428000</v>
      </c>
      <c r="C5" s="245">
        <v>8000</v>
      </c>
      <c r="D5" s="248">
        <f>GETPIVOTDATA("Sum of Spent ",$A$3,"Name","Babra")-GETPIVOTDATA("Sum of Received",$A$3,"Name","Babra")</f>
        <v>420000</v>
      </c>
    </row>
    <row r="6" spans="1:4" x14ac:dyDescent="0.3">
      <c r="A6" s="246" t="s">
        <v>98</v>
      </c>
      <c r="B6" s="245">
        <v>3321000</v>
      </c>
      <c r="C6" s="245">
        <v>40775</v>
      </c>
      <c r="D6" s="248">
        <f>GETPIVOTDATA("Sum of Spent ",$A$3,"Name","i04")-GETPIVOTDATA("Sum of Received",$A$3,"Name","i04")</f>
        <v>3280225</v>
      </c>
    </row>
    <row r="7" spans="1:4" x14ac:dyDescent="0.3">
      <c r="A7" s="246" t="s">
        <v>152</v>
      </c>
      <c r="B7" s="245">
        <v>123000</v>
      </c>
      <c r="C7" s="245"/>
      <c r="D7" s="248">
        <f>GETPIVOTDATA("Sum of Spent ",$A$3,"Name","i41")-GETPIVOTDATA("Sum of Received",$A$3,"Name","i41")</f>
        <v>123000</v>
      </c>
    </row>
    <row r="8" spans="1:4" x14ac:dyDescent="0.3">
      <c r="A8" s="246" t="s">
        <v>786</v>
      </c>
      <c r="B8" s="245"/>
      <c r="C8" s="245">
        <v>30000</v>
      </c>
      <c r="D8" s="248">
        <f>GETPIVOTDATA("Sum of Spent ",$A$3,"Name","i43")-GETPIVOTDATA("Sum of Received",$A$3,"Name","i43")</f>
        <v>-30000</v>
      </c>
    </row>
    <row r="9" spans="1:4" x14ac:dyDescent="0.3">
      <c r="A9" s="246" t="s">
        <v>97</v>
      </c>
      <c r="B9" s="245">
        <v>2820000</v>
      </c>
      <c r="C9" s="245">
        <v>186000</v>
      </c>
      <c r="D9" s="248">
        <f>GETPIVOTDATA("Sum of Spent ",$A$3,"Name","i69")-GETPIVOTDATA("Sum of Received",$A$3,"Name","i69")</f>
        <v>2634000</v>
      </c>
    </row>
    <row r="10" spans="1:4" x14ac:dyDescent="0.3">
      <c r="A10" s="246" t="s">
        <v>154</v>
      </c>
      <c r="B10" s="245">
        <v>1859000</v>
      </c>
      <c r="C10" s="245">
        <v>39000</v>
      </c>
      <c r="D10" s="248">
        <f>GETPIVOTDATA("Sum of Spent ",$A$3,"Name","i93")-GETPIVOTDATA("Sum of Received",$A$3,"Name","i93")</f>
        <v>1820000</v>
      </c>
    </row>
    <row r="11" spans="1:4" x14ac:dyDescent="0.3">
      <c r="A11" s="246" t="s">
        <v>149</v>
      </c>
      <c r="B11" s="245">
        <v>4202900</v>
      </c>
      <c r="C11" s="245">
        <v>138500</v>
      </c>
      <c r="D11" s="248">
        <f>GETPIVOTDATA("Sum of Spent ",$A$3,"Name","Lydia")-GETPIVOTDATA("Sum of Received",$A$3,"Name","Lydia")</f>
        <v>4064400</v>
      </c>
    </row>
    <row r="12" spans="1:4" x14ac:dyDescent="0.3">
      <c r="A12" s="246" t="s">
        <v>156</v>
      </c>
      <c r="B12" s="245">
        <v>538000</v>
      </c>
      <c r="C12" s="245"/>
      <c r="D12" s="248">
        <f>GETPIVOTDATA("Sum of Spent ",$A$3,"Name","Mary")-GETPIVOTDATA("Sum of Received",$A$3,"Name","Mary")</f>
        <v>538000</v>
      </c>
    </row>
    <row r="13" spans="1:4" x14ac:dyDescent="0.3">
      <c r="A13" s="246" t="s">
        <v>583</v>
      </c>
      <c r="B13" s="245">
        <v>23000</v>
      </c>
      <c r="C13" s="245"/>
      <c r="D13" s="248">
        <f>GETPIVOTDATA("Sum of Spent ",$A$3,"Name","Phillip")-GETPIVOTDATA("Sum of Received",$A$3,"Name","Phillip")</f>
        <v>23000</v>
      </c>
    </row>
    <row r="14" spans="1:4" x14ac:dyDescent="0.3">
      <c r="A14" s="246" t="s">
        <v>150</v>
      </c>
      <c r="B14" s="245">
        <v>814000</v>
      </c>
      <c r="C14" s="245">
        <v>26000</v>
      </c>
      <c r="D14" s="248">
        <f>GETPIVOTDATA("Sum of Spent ",$A$3,"Name","Raff")-GETPIVOTDATA("Sum of Received",$A$3,"Name","Raff")</f>
        <v>788000</v>
      </c>
    </row>
    <row r="15" spans="1:4" x14ac:dyDescent="0.3">
      <c r="A15" s="246" t="s">
        <v>620</v>
      </c>
      <c r="B15" s="245"/>
      <c r="C15" s="245">
        <v>12148000</v>
      </c>
      <c r="D15" s="248"/>
    </row>
    <row r="16" spans="1:4" x14ac:dyDescent="0.3">
      <c r="A16" s="246" t="s">
        <v>621</v>
      </c>
      <c r="B16" s="245">
        <v>15073900</v>
      </c>
      <c r="C16" s="245">
        <v>12616275</v>
      </c>
      <c r="D16" s="248"/>
    </row>
    <row r="17" spans="3:3" x14ac:dyDescent="0.3">
      <c r="C17" s="249">
        <f>GETPIVOTDATA("Sum of Received",$A$3,"Name","Babra")+GETPIVOTDATA("Sum of Received",$A$3,"Name","i04")+GETPIVOTDATA("Sum of Received",$A$3,"Name","i43")+GETPIVOTDATA("Sum of Received",$A$3,"Name","i69")+GETPIVOTDATA("Sum of Received",$A$3,"Name","i93")+GETPIVOTDATA("Sum of Received",$A$3,"Name","Lydia")+GETPIVOTDATA("Sum of Received",$A$3,"Name","Raff")</f>
        <v>468275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E547-F460-4D81-B4AC-C2607B897352}">
  <dimension ref="A1:J516"/>
  <sheetViews>
    <sheetView workbookViewId="0">
      <selection activeCell="D17" sqref="D17"/>
    </sheetView>
  </sheetViews>
  <sheetFormatPr defaultRowHeight="14.4" x14ac:dyDescent="0.3"/>
  <cols>
    <col min="1" max="1" width="16.33203125" style="76" customWidth="1"/>
    <col min="2" max="2" width="26.5546875" customWidth="1"/>
    <col min="3" max="3" width="17.109375" customWidth="1"/>
    <col min="4" max="6" width="17.109375" style="78" customWidth="1"/>
    <col min="7" max="8" width="17.109375" customWidth="1"/>
    <col min="9" max="9" width="44.44140625" customWidth="1"/>
  </cols>
  <sheetData>
    <row r="1" spans="1:10" x14ac:dyDescent="0.3">
      <c r="A1" s="209" t="s">
        <v>0</v>
      </c>
      <c r="B1" s="210" t="s">
        <v>1</v>
      </c>
      <c r="C1" s="210" t="s">
        <v>3</v>
      </c>
      <c r="D1" s="211" t="s">
        <v>31</v>
      </c>
      <c r="E1" s="212" t="s">
        <v>13</v>
      </c>
      <c r="F1" s="212" t="s">
        <v>32</v>
      </c>
      <c r="G1" s="213" t="s">
        <v>11</v>
      </c>
      <c r="H1" s="213" t="s">
        <v>7</v>
      </c>
      <c r="I1" s="214" t="s">
        <v>70</v>
      </c>
    </row>
    <row r="2" spans="1:10" ht="18" x14ac:dyDescent="0.3">
      <c r="A2" s="265"/>
      <c r="B2" s="266" t="s">
        <v>739</v>
      </c>
      <c r="C2" s="267"/>
      <c r="D2" s="268"/>
      <c r="E2" s="269"/>
      <c r="F2" s="269"/>
      <c r="G2" s="270"/>
      <c r="H2" s="270"/>
      <c r="I2" s="271"/>
    </row>
    <row r="3" spans="1:10" x14ac:dyDescent="0.3">
      <c r="A3" s="279">
        <v>45658</v>
      </c>
      <c r="B3" s="215" t="s">
        <v>741</v>
      </c>
      <c r="C3" s="81"/>
      <c r="D3" s="143"/>
      <c r="E3" s="143"/>
      <c r="F3" s="201">
        <v>25.6</v>
      </c>
      <c r="G3" s="81"/>
      <c r="H3" s="81"/>
      <c r="I3" s="81"/>
    </row>
    <row r="4" spans="1:10" x14ac:dyDescent="0.3">
      <c r="A4" s="279">
        <v>45671</v>
      </c>
      <c r="B4" s="81" t="s">
        <v>743</v>
      </c>
      <c r="C4" s="81"/>
      <c r="D4" s="143"/>
      <c r="E4" s="143">
        <v>20000</v>
      </c>
      <c r="F4" s="201">
        <f>F3-D4+E4</f>
        <v>20025.599999999999</v>
      </c>
      <c r="G4" s="81"/>
      <c r="H4" s="81"/>
      <c r="I4" s="81"/>
    </row>
    <row r="5" spans="1:10" x14ac:dyDescent="0.3">
      <c r="A5" s="279">
        <v>45671</v>
      </c>
      <c r="B5" s="81" t="s">
        <v>744</v>
      </c>
      <c r="C5" s="81"/>
      <c r="D5" s="143">
        <v>20</v>
      </c>
      <c r="E5" s="143"/>
      <c r="F5" s="201">
        <f t="shared" ref="F5:F11" si="0">F4-D5+E5</f>
        <v>20005.599999999999</v>
      </c>
      <c r="G5" s="81"/>
      <c r="H5" s="81"/>
      <c r="I5" s="81"/>
    </row>
    <row r="6" spans="1:10" x14ac:dyDescent="0.3">
      <c r="A6" s="279">
        <v>45672</v>
      </c>
      <c r="B6" s="81" t="s">
        <v>877</v>
      </c>
      <c r="C6" s="81"/>
      <c r="D6" s="140">
        <v>8.7100000000000009</v>
      </c>
      <c r="E6" s="143"/>
      <c r="F6" s="201">
        <f t="shared" si="0"/>
        <v>19996.89</v>
      </c>
      <c r="G6" s="81"/>
      <c r="H6" s="81"/>
      <c r="I6" s="81"/>
    </row>
    <row r="7" spans="1:10" x14ac:dyDescent="0.3">
      <c r="A7" s="279">
        <v>45672</v>
      </c>
      <c r="B7" s="81" t="s">
        <v>818</v>
      </c>
      <c r="C7" s="81"/>
      <c r="D7" s="140">
        <v>2.91</v>
      </c>
      <c r="E7" s="143"/>
      <c r="F7" s="201">
        <f t="shared" si="0"/>
        <v>19993.98</v>
      </c>
      <c r="G7" s="81"/>
      <c r="H7" s="81"/>
      <c r="I7" s="81"/>
    </row>
    <row r="8" spans="1:10" x14ac:dyDescent="0.3">
      <c r="A8" s="279">
        <v>45672</v>
      </c>
      <c r="B8" s="203" t="s">
        <v>747</v>
      </c>
      <c r="C8" s="81"/>
      <c r="D8" s="204">
        <v>4500</v>
      </c>
      <c r="E8" s="143"/>
      <c r="F8" s="201">
        <f t="shared" si="0"/>
        <v>15493.98</v>
      </c>
      <c r="G8" s="81"/>
      <c r="H8" s="81"/>
      <c r="I8" s="81"/>
    </row>
    <row r="9" spans="1:10" x14ac:dyDescent="0.3">
      <c r="A9" s="280">
        <v>45674</v>
      </c>
      <c r="B9" s="203" t="s">
        <v>748</v>
      </c>
      <c r="C9" s="81"/>
      <c r="D9" s="204">
        <v>15420</v>
      </c>
      <c r="E9" s="143"/>
      <c r="F9" s="218">
        <f t="shared" si="0"/>
        <v>73.979999999999563</v>
      </c>
      <c r="G9" s="81"/>
      <c r="H9" s="81"/>
      <c r="I9" s="81">
        <v>3672</v>
      </c>
      <c r="J9" t="s">
        <v>73</v>
      </c>
    </row>
    <row r="10" spans="1:10" x14ac:dyDescent="0.3">
      <c r="A10" s="280">
        <v>45677</v>
      </c>
      <c r="B10" s="203" t="s">
        <v>878</v>
      </c>
      <c r="C10" s="81"/>
      <c r="D10" s="204"/>
      <c r="E10" s="143">
        <v>5.25</v>
      </c>
      <c r="F10" s="218">
        <f t="shared" si="0"/>
        <v>79.229999999999563</v>
      </c>
      <c r="G10" s="177"/>
      <c r="H10" s="81"/>
      <c r="I10" s="81"/>
    </row>
    <row r="11" spans="1:10" ht="15" thickBot="1" x14ac:dyDescent="0.35">
      <c r="A11" s="280">
        <v>45677</v>
      </c>
      <c r="B11" s="203"/>
      <c r="C11" s="81"/>
      <c r="D11" s="371"/>
      <c r="E11" s="176">
        <v>320.2</v>
      </c>
      <c r="F11" s="218">
        <f t="shared" si="0"/>
        <v>399.42999999999955</v>
      </c>
      <c r="G11" s="177"/>
      <c r="H11" s="81"/>
      <c r="I11" s="81"/>
    </row>
    <row r="12" spans="1:10" ht="15" thickBot="1" x14ac:dyDescent="0.35">
      <c r="A12" s="280">
        <v>45688</v>
      </c>
      <c r="B12" s="215" t="s">
        <v>750</v>
      </c>
      <c r="C12" s="370"/>
      <c r="D12" s="222">
        <f>SUM(D3:D11)</f>
        <v>19951.62</v>
      </c>
      <c r="E12" s="227">
        <f>SUM(E3:E11)+F3</f>
        <v>20351.05</v>
      </c>
      <c r="F12" s="224">
        <f>E12-D12</f>
        <v>399.43000000000029</v>
      </c>
      <c r="G12" s="177"/>
      <c r="H12" s="81"/>
      <c r="I12" s="81"/>
    </row>
    <row r="13" spans="1:10" x14ac:dyDescent="0.3">
      <c r="A13" s="206"/>
      <c r="B13" s="207"/>
      <c r="C13" s="208"/>
      <c r="D13" s="220"/>
      <c r="E13" s="221"/>
      <c r="F13" s="221"/>
      <c r="G13" s="208"/>
      <c r="H13" s="208"/>
      <c r="I13" s="208"/>
    </row>
    <row r="14" spans="1:10" ht="18" x14ac:dyDescent="0.3">
      <c r="A14" s="258"/>
      <c r="B14" s="259" t="s">
        <v>740</v>
      </c>
      <c r="C14" s="260"/>
      <c r="D14" s="261"/>
      <c r="E14" s="262"/>
      <c r="F14" s="262"/>
      <c r="G14" s="263"/>
      <c r="H14" s="263"/>
      <c r="I14" s="264"/>
    </row>
    <row r="15" spans="1:10" x14ac:dyDescent="0.3">
      <c r="A15" s="280">
        <v>45658</v>
      </c>
      <c r="B15" s="215" t="s">
        <v>741</v>
      </c>
      <c r="C15" s="81"/>
      <c r="D15" s="201"/>
      <c r="E15" s="143"/>
      <c r="F15" s="143">
        <v>21930524</v>
      </c>
      <c r="G15" s="81"/>
      <c r="H15" s="81"/>
      <c r="I15" s="81"/>
    </row>
    <row r="16" spans="1:10" x14ac:dyDescent="0.3">
      <c r="A16" s="281" t="s">
        <v>304</v>
      </c>
      <c r="B16" s="203" t="s">
        <v>749</v>
      </c>
      <c r="C16" s="81"/>
      <c r="D16" s="201"/>
      <c r="E16" s="143">
        <v>56622240</v>
      </c>
      <c r="F16" s="143">
        <f>F15-D16+E16</f>
        <v>78552764</v>
      </c>
      <c r="G16" s="81"/>
      <c r="H16" s="81"/>
      <c r="I16" s="81"/>
    </row>
    <row r="17" spans="1:9" x14ac:dyDescent="0.3">
      <c r="A17" s="281" t="s">
        <v>304</v>
      </c>
      <c r="B17" s="203" t="s">
        <v>742</v>
      </c>
      <c r="C17" s="81"/>
      <c r="D17" s="201">
        <v>28096000</v>
      </c>
      <c r="E17" s="143"/>
      <c r="F17" s="143">
        <f>F16-D17+E17</f>
        <v>50456764</v>
      </c>
      <c r="G17" s="81"/>
      <c r="H17" s="81"/>
      <c r="I17" s="81"/>
    </row>
    <row r="18" spans="1:9" x14ac:dyDescent="0.3">
      <c r="A18" s="281" t="s">
        <v>875</v>
      </c>
      <c r="B18" s="203" t="s">
        <v>876</v>
      </c>
      <c r="C18" s="81"/>
      <c r="D18" s="219">
        <v>2000</v>
      </c>
      <c r="E18" s="176"/>
      <c r="F18" s="143">
        <f t="shared" ref="F18:F20" si="1">F17-D18+E18</f>
        <v>50454764</v>
      </c>
      <c r="G18" s="81"/>
      <c r="H18" s="81"/>
      <c r="I18" s="81"/>
    </row>
    <row r="19" spans="1:9" x14ac:dyDescent="0.3">
      <c r="A19" s="279">
        <v>46052</v>
      </c>
      <c r="B19" s="203" t="s">
        <v>742</v>
      </c>
      <c r="C19" s="81"/>
      <c r="D19" s="176">
        <v>9000000</v>
      </c>
      <c r="E19" s="176"/>
      <c r="F19" s="143">
        <f t="shared" si="1"/>
        <v>41454764</v>
      </c>
      <c r="G19" s="81"/>
      <c r="H19" s="81"/>
      <c r="I19" s="81"/>
    </row>
    <row r="20" spans="1:9" ht="15" thickBot="1" x14ac:dyDescent="0.35">
      <c r="A20" s="279">
        <v>46053</v>
      </c>
      <c r="B20" s="203" t="s">
        <v>876</v>
      </c>
      <c r="C20" s="175"/>
      <c r="D20" s="78">
        <v>2000</v>
      </c>
      <c r="F20" s="143">
        <f t="shared" si="1"/>
        <v>41452764</v>
      </c>
      <c r="G20" s="177"/>
      <c r="H20" s="81"/>
      <c r="I20" s="81"/>
    </row>
    <row r="21" spans="1:9" ht="15" thickBot="1" x14ac:dyDescent="0.35">
      <c r="A21" s="280">
        <v>45688</v>
      </c>
      <c r="B21" s="215" t="s">
        <v>750</v>
      </c>
      <c r="C21" s="175"/>
      <c r="D21" s="222">
        <f>SUM(D15:D20)</f>
        <v>37100000</v>
      </c>
      <c r="E21" s="227">
        <f>SUM(E15:E20)+F15</f>
        <v>78552764</v>
      </c>
      <c r="F21" s="223">
        <f>E21-D21</f>
        <v>41452764</v>
      </c>
      <c r="G21" s="177"/>
      <c r="H21" s="81"/>
      <c r="I21" s="81"/>
    </row>
    <row r="22" spans="1:9" x14ac:dyDescent="0.3">
      <c r="A22" s="206"/>
      <c r="B22" s="207"/>
      <c r="C22" s="208"/>
      <c r="D22" s="221"/>
      <c r="E22" s="220"/>
      <c r="F22" s="221"/>
      <c r="G22" s="208"/>
      <c r="H22" s="208"/>
      <c r="I22" s="208"/>
    </row>
    <row r="23" spans="1:9" ht="36" x14ac:dyDescent="0.3">
      <c r="A23" s="272"/>
      <c r="B23" s="273" t="s">
        <v>799</v>
      </c>
      <c r="C23" s="274"/>
      <c r="D23" s="275"/>
      <c r="E23" s="276"/>
      <c r="F23" s="276"/>
      <c r="G23" s="277"/>
      <c r="H23" s="277"/>
      <c r="I23" s="278"/>
    </row>
    <row r="24" spans="1:9" x14ac:dyDescent="0.3">
      <c r="A24" s="216">
        <v>45659</v>
      </c>
      <c r="B24" s="215" t="s">
        <v>741</v>
      </c>
      <c r="C24" s="139"/>
      <c r="D24" s="205"/>
      <c r="E24" s="217"/>
      <c r="F24" s="205">
        <v>1576208</v>
      </c>
      <c r="G24" s="81"/>
      <c r="H24" s="81"/>
      <c r="I24" s="81"/>
    </row>
    <row r="25" spans="1:9" x14ac:dyDescent="0.3">
      <c r="A25" s="171" t="s">
        <v>304</v>
      </c>
      <c r="B25" s="81" t="s">
        <v>872</v>
      </c>
      <c r="C25" s="81"/>
      <c r="D25" s="143"/>
      <c r="E25" s="201">
        <v>28096000</v>
      </c>
      <c r="F25" s="143">
        <f>F24-D25+E25</f>
        <v>29672208</v>
      </c>
      <c r="G25" s="81"/>
      <c r="H25" s="81"/>
      <c r="I25" s="81"/>
    </row>
    <row r="26" spans="1:9" x14ac:dyDescent="0.3">
      <c r="A26" s="202" t="s">
        <v>304</v>
      </c>
      <c r="B26" s="203" t="s">
        <v>694</v>
      </c>
      <c r="C26" s="81"/>
      <c r="D26" s="201">
        <v>12148000</v>
      </c>
      <c r="E26" s="143"/>
      <c r="F26" s="143">
        <f t="shared" ref="F26:F40" si="2">F25-D26+E26</f>
        <v>17524208</v>
      </c>
      <c r="G26" s="81"/>
      <c r="H26" s="81"/>
      <c r="I26" s="81"/>
    </row>
    <row r="27" spans="1:9" x14ac:dyDescent="0.3">
      <c r="A27" s="202" t="s">
        <v>304</v>
      </c>
      <c r="B27" s="203" t="s">
        <v>873</v>
      </c>
      <c r="C27" s="81"/>
      <c r="D27" s="201">
        <v>30000</v>
      </c>
      <c r="E27" s="143"/>
      <c r="F27" s="143">
        <f t="shared" si="2"/>
        <v>17494208</v>
      </c>
      <c r="G27" s="81"/>
      <c r="H27" s="81"/>
      <c r="I27" s="81"/>
    </row>
    <row r="28" spans="1:9" x14ac:dyDescent="0.3">
      <c r="A28" s="202" t="s">
        <v>484</v>
      </c>
      <c r="B28" s="203" t="s">
        <v>695</v>
      </c>
      <c r="C28" s="81"/>
      <c r="D28" s="226">
        <v>4648000</v>
      </c>
      <c r="E28" s="143"/>
      <c r="F28" s="143">
        <f t="shared" si="2"/>
        <v>12846208</v>
      </c>
      <c r="G28" s="81"/>
      <c r="H28" s="81"/>
      <c r="I28" s="81"/>
    </row>
    <row r="29" spans="1:9" x14ac:dyDescent="0.3">
      <c r="A29" s="202" t="s">
        <v>484</v>
      </c>
      <c r="B29" s="203" t="s">
        <v>874</v>
      </c>
      <c r="C29" s="81"/>
      <c r="D29" s="226">
        <v>3000</v>
      </c>
      <c r="E29" s="143"/>
      <c r="F29" s="143">
        <f t="shared" si="2"/>
        <v>12843208</v>
      </c>
      <c r="G29" s="81"/>
      <c r="H29" s="81"/>
      <c r="I29" s="81"/>
    </row>
    <row r="30" spans="1:9" x14ac:dyDescent="0.3">
      <c r="A30" s="202" t="s">
        <v>484</v>
      </c>
      <c r="B30" s="203" t="s">
        <v>696</v>
      </c>
      <c r="C30" s="81"/>
      <c r="D30" s="226">
        <v>1050000</v>
      </c>
      <c r="E30" s="143"/>
      <c r="F30" s="143">
        <f t="shared" si="2"/>
        <v>11793208</v>
      </c>
      <c r="G30" s="81"/>
      <c r="H30" s="81"/>
      <c r="I30" s="81"/>
    </row>
    <row r="31" spans="1:9" x14ac:dyDescent="0.3">
      <c r="A31" s="202" t="s">
        <v>484</v>
      </c>
      <c r="B31" s="203" t="s">
        <v>697</v>
      </c>
      <c r="C31" s="81"/>
      <c r="D31" s="226">
        <v>2002000</v>
      </c>
      <c r="E31" s="143"/>
      <c r="F31" s="143">
        <f t="shared" si="2"/>
        <v>9791208</v>
      </c>
      <c r="G31" s="81"/>
      <c r="H31" s="81"/>
      <c r="I31" s="81"/>
    </row>
    <row r="32" spans="1:9" x14ac:dyDescent="0.3">
      <c r="A32" s="202" t="s">
        <v>484</v>
      </c>
      <c r="B32" s="203" t="s">
        <v>698</v>
      </c>
      <c r="C32" s="81"/>
      <c r="D32" s="226">
        <v>1500000</v>
      </c>
      <c r="E32" s="143"/>
      <c r="F32" s="143">
        <f t="shared" si="2"/>
        <v>8291208</v>
      </c>
      <c r="G32" s="81"/>
      <c r="H32" s="81"/>
      <c r="I32" s="81"/>
    </row>
    <row r="33" spans="1:9" x14ac:dyDescent="0.3">
      <c r="A33" s="202" t="s">
        <v>484</v>
      </c>
      <c r="B33" s="203" t="s">
        <v>874</v>
      </c>
      <c r="C33" s="81"/>
      <c r="D33" s="226">
        <v>3000</v>
      </c>
      <c r="E33" s="143"/>
      <c r="F33" s="143">
        <f t="shared" si="2"/>
        <v>8288208</v>
      </c>
      <c r="G33" s="81"/>
      <c r="H33" s="81"/>
      <c r="I33" s="81"/>
    </row>
    <row r="34" spans="1:9" x14ac:dyDescent="0.3">
      <c r="A34" s="202" t="s">
        <v>510</v>
      </c>
      <c r="B34" s="203" t="s">
        <v>699</v>
      </c>
      <c r="C34" s="81"/>
      <c r="D34" s="201">
        <v>1500000</v>
      </c>
      <c r="E34" s="143"/>
      <c r="F34" s="143">
        <f t="shared" si="2"/>
        <v>6788208</v>
      </c>
      <c r="G34" s="81"/>
      <c r="H34" s="81"/>
      <c r="I34" s="81"/>
    </row>
    <row r="35" spans="1:9" x14ac:dyDescent="0.3">
      <c r="A35" s="202">
        <v>45684</v>
      </c>
      <c r="B35" s="203" t="s">
        <v>874</v>
      </c>
      <c r="C35" s="81"/>
      <c r="D35" s="201">
        <v>3000</v>
      </c>
      <c r="E35" s="143"/>
      <c r="F35" s="143">
        <f t="shared" si="2"/>
        <v>6785208</v>
      </c>
      <c r="G35" s="81"/>
      <c r="H35" s="81"/>
      <c r="I35" s="81"/>
    </row>
    <row r="36" spans="1:9" x14ac:dyDescent="0.3">
      <c r="A36" s="202" t="s">
        <v>580</v>
      </c>
      <c r="B36" s="203" t="s">
        <v>693</v>
      </c>
      <c r="C36" s="81"/>
      <c r="D36" s="201"/>
      <c r="E36" s="143">
        <v>9000000</v>
      </c>
      <c r="F36" s="143">
        <f t="shared" si="2"/>
        <v>15785208</v>
      </c>
      <c r="G36" s="81"/>
      <c r="H36" s="81"/>
      <c r="I36" s="81"/>
    </row>
    <row r="37" spans="1:9" x14ac:dyDescent="0.3">
      <c r="A37" s="202" t="s">
        <v>580</v>
      </c>
      <c r="B37" s="203" t="s">
        <v>700</v>
      </c>
      <c r="C37" s="81"/>
      <c r="D37" s="201">
        <v>9000000</v>
      </c>
      <c r="E37" s="143"/>
      <c r="F37" s="143">
        <f t="shared" si="2"/>
        <v>6785208</v>
      </c>
      <c r="G37" s="81"/>
      <c r="H37" s="81"/>
      <c r="I37" s="81"/>
    </row>
    <row r="38" spans="1:9" x14ac:dyDescent="0.3">
      <c r="A38" s="202">
        <v>45687</v>
      </c>
      <c r="B38" s="203" t="s">
        <v>874</v>
      </c>
      <c r="C38" s="81"/>
      <c r="D38" s="219">
        <v>3000</v>
      </c>
      <c r="E38" s="176"/>
      <c r="F38" s="143">
        <f t="shared" si="2"/>
        <v>6782208</v>
      </c>
      <c r="G38" s="81"/>
      <c r="H38" s="81"/>
      <c r="I38" s="81"/>
    </row>
    <row r="39" spans="1:9" x14ac:dyDescent="0.3">
      <c r="A39" s="202" t="s">
        <v>582</v>
      </c>
      <c r="B39" s="203" t="s">
        <v>701</v>
      </c>
      <c r="C39" s="81"/>
      <c r="D39" s="219">
        <v>1888000</v>
      </c>
      <c r="E39" s="176"/>
      <c r="F39" s="143">
        <f t="shared" si="2"/>
        <v>4894208</v>
      </c>
      <c r="G39" s="81"/>
      <c r="H39" s="81"/>
      <c r="I39" s="81"/>
    </row>
    <row r="40" spans="1:9" ht="15" thickBot="1" x14ac:dyDescent="0.35">
      <c r="A40" s="202">
        <v>45688</v>
      </c>
      <c r="B40" s="203" t="s">
        <v>874</v>
      </c>
      <c r="C40" s="175"/>
      <c r="D40" s="369">
        <v>3000</v>
      </c>
      <c r="F40" s="143">
        <f t="shared" si="2"/>
        <v>4891208</v>
      </c>
      <c r="G40" s="177"/>
      <c r="H40" s="81"/>
      <c r="I40" s="81"/>
    </row>
    <row r="41" spans="1:9" ht="15" thickBot="1" x14ac:dyDescent="0.35">
      <c r="A41" s="216" t="s">
        <v>582</v>
      </c>
      <c r="B41" s="139" t="s">
        <v>750</v>
      </c>
      <c r="C41" s="175"/>
      <c r="D41" s="222">
        <f>SUM(D24:D40)</f>
        <v>33781000</v>
      </c>
      <c r="E41" s="222">
        <f>SUM(E24:E40)+F24</f>
        <v>38672208</v>
      </c>
      <c r="F41" s="223">
        <f>E41-D41</f>
        <v>4891208</v>
      </c>
      <c r="G41" s="177"/>
      <c r="H41" s="81"/>
      <c r="I41" s="81"/>
    </row>
    <row r="509" spans="1:9" x14ac:dyDescent="0.3">
      <c r="A509" s="231"/>
      <c r="B509" s="233"/>
      <c r="C509" t="s">
        <v>755</v>
      </c>
      <c r="D509" s="78" t="s">
        <v>147</v>
      </c>
      <c r="E509" s="235"/>
      <c r="F509" s="78">
        <v>3866</v>
      </c>
      <c r="H509" s="236" t="s">
        <v>756</v>
      </c>
      <c r="I509" t="s">
        <v>757</v>
      </c>
    </row>
    <row r="510" spans="1:9" x14ac:dyDescent="0.3">
      <c r="A510" s="231"/>
      <c r="B510" s="233"/>
      <c r="C510" t="s">
        <v>755</v>
      </c>
      <c r="D510" s="78" t="s">
        <v>147</v>
      </c>
      <c r="E510" s="235"/>
      <c r="H510" s="236" t="s">
        <v>756</v>
      </c>
      <c r="I510" t="s">
        <v>759</v>
      </c>
    </row>
    <row r="511" spans="1:9" x14ac:dyDescent="0.3">
      <c r="A511" s="231"/>
      <c r="B511" s="233"/>
      <c r="C511" t="s">
        <v>755</v>
      </c>
      <c r="D511" s="78" t="s">
        <v>147</v>
      </c>
      <c r="E511" s="235"/>
      <c r="H511" s="236" t="s">
        <v>756</v>
      </c>
      <c r="I511" t="s">
        <v>758</v>
      </c>
    </row>
    <row r="512" spans="1:9" x14ac:dyDescent="0.3">
      <c r="A512" s="231"/>
      <c r="B512" s="233"/>
      <c r="C512" t="s">
        <v>755</v>
      </c>
      <c r="D512" s="78" t="s">
        <v>147</v>
      </c>
      <c r="E512" s="235"/>
      <c r="H512" s="236" t="s">
        <v>756</v>
      </c>
      <c r="I512" t="s">
        <v>760</v>
      </c>
    </row>
    <row r="513" spans="1:1" x14ac:dyDescent="0.3">
      <c r="A513" s="230"/>
    </row>
    <row r="514" spans="1:1" x14ac:dyDescent="0.3">
      <c r="A514" s="230"/>
    </row>
    <row r="515" spans="1:1" x14ac:dyDescent="0.3">
      <c r="A515" s="230"/>
    </row>
    <row r="516" spans="1:1" x14ac:dyDescent="0.3">
      <c r="A516" s="230"/>
    </row>
  </sheetData>
  <autoFilter ref="A1:H1" xr:uid="{D46C687E-C34B-4487-9121-E5B7FDAB6B93}"/>
  <phoneticPr fontId="32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C687E-C34B-4487-9121-E5B7FDAB6B93}">
  <dimension ref="A1:I172"/>
  <sheetViews>
    <sheetView topLeftCell="A151" workbookViewId="0">
      <selection activeCell="C173" sqref="C173"/>
    </sheetView>
  </sheetViews>
  <sheetFormatPr defaultRowHeight="14.4" x14ac:dyDescent="0.3"/>
  <cols>
    <col min="1" max="1" width="16.33203125" customWidth="1"/>
    <col min="2" max="2" width="26.5546875" customWidth="1"/>
    <col min="3" max="3" width="17.109375" customWidth="1"/>
    <col min="4" max="6" width="17.109375" style="78" customWidth="1"/>
    <col min="7" max="8" width="17.109375" customWidth="1"/>
    <col min="9" max="9" width="23.5546875" customWidth="1"/>
  </cols>
  <sheetData>
    <row r="1" spans="1:9" x14ac:dyDescent="0.3">
      <c r="A1" s="73" t="s">
        <v>0</v>
      </c>
      <c r="B1" s="74" t="s">
        <v>1</v>
      </c>
      <c r="C1" s="74" t="s">
        <v>3</v>
      </c>
      <c r="D1" s="91" t="s">
        <v>31</v>
      </c>
      <c r="E1" s="92" t="s">
        <v>13</v>
      </c>
      <c r="F1" s="92" t="s">
        <v>32</v>
      </c>
      <c r="G1" s="75" t="s">
        <v>11</v>
      </c>
      <c r="H1" s="75" t="s">
        <v>7</v>
      </c>
      <c r="I1" s="146" t="s">
        <v>70</v>
      </c>
    </row>
    <row r="2" spans="1:9" x14ac:dyDescent="0.3">
      <c r="A2" s="171">
        <v>45658</v>
      </c>
      <c r="B2" s="81" t="s">
        <v>35</v>
      </c>
      <c r="C2" s="81"/>
      <c r="D2" s="143"/>
      <c r="E2" s="143"/>
      <c r="F2" s="143">
        <v>9120826</v>
      </c>
      <c r="G2" s="81"/>
      <c r="H2" s="81"/>
      <c r="I2" s="81"/>
    </row>
    <row r="3" spans="1:9" x14ac:dyDescent="0.3">
      <c r="A3" s="171">
        <v>45689</v>
      </c>
      <c r="B3" s="81" t="s">
        <v>95</v>
      </c>
      <c r="C3" s="81" t="s">
        <v>96</v>
      </c>
      <c r="D3" s="143">
        <v>501000</v>
      </c>
      <c r="E3" s="143"/>
      <c r="F3" s="143">
        <f>F2-D3+E3</f>
        <v>8619826</v>
      </c>
      <c r="G3" s="81" t="s">
        <v>97</v>
      </c>
      <c r="H3" s="81" t="s">
        <v>100</v>
      </c>
      <c r="I3" s="81"/>
    </row>
    <row r="4" spans="1:9" x14ac:dyDescent="0.3">
      <c r="A4" s="171">
        <v>45689</v>
      </c>
      <c r="B4" s="81" t="s">
        <v>95</v>
      </c>
      <c r="C4" s="81" t="s">
        <v>96</v>
      </c>
      <c r="D4" s="143">
        <v>429000</v>
      </c>
      <c r="E4" s="143"/>
      <c r="F4" s="143">
        <f t="shared" ref="F4:F67" si="0">F3-D4+E4</f>
        <v>8190826</v>
      </c>
      <c r="G4" s="81" t="s">
        <v>98</v>
      </c>
      <c r="H4" s="81" t="s">
        <v>132</v>
      </c>
      <c r="I4" s="81"/>
    </row>
    <row r="5" spans="1:9" x14ac:dyDescent="0.3">
      <c r="A5" s="171">
        <v>45717</v>
      </c>
      <c r="B5" s="81" t="s">
        <v>129</v>
      </c>
      <c r="C5" s="81" t="s">
        <v>96</v>
      </c>
      <c r="D5" s="143"/>
      <c r="E5" s="143">
        <v>160000</v>
      </c>
      <c r="F5" s="143">
        <f t="shared" si="0"/>
        <v>8350826</v>
      </c>
      <c r="G5" s="81" t="s">
        <v>97</v>
      </c>
      <c r="H5" s="81" t="s">
        <v>100</v>
      </c>
      <c r="I5" s="81"/>
    </row>
    <row r="6" spans="1:9" x14ac:dyDescent="0.3">
      <c r="A6" s="171">
        <v>45901</v>
      </c>
      <c r="B6" s="81" t="s">
        <v>95</v>
      </c>
      <c r="C6" s="81" t="s">
        <v>147</v>
      </c>
      <c r="D6" s="143">
        <v>320000</v>
      </c>
      <c r="E6" s="143"/>
      <c r="F6" s="143">
        <f t="shared" si="0"/>
        <v>8030826</v>
      </c>
      <c r="G6" s="81" t="s">
        <v>149</v>
      </c>
      <c r="H6" s="81" t="s">
        <v>159</v>
      </c>
      <c r="I6" s="81"/>
    </row>
    <row r="7" spans="1:9" x14ac:dyDescent="0.3">
      <c r="A7" s="171">
        <v>45901</v>
      </c>
      <c r="B7" s="81" t="s">
        <v>95</v>
      </c>
      <c r="C7" s="81" t="s">
        <v>148</v>
      </c>
      <c r="D7" s="143">
        <v>73000</v>
      </c>
      <c r="E7" s="143"/>
      <c r="F7" s="143">
        <f t="shared" si="0"/>
        <v>7957826</v>
      </c>
      <c r="G7" s="81" t="s">
        <v>150</v>
      </c>
      <c r="H7" s="81" t="s">
        <v>151</v>
      </c>
      <c r="I7" s="81"/>
    </row>
    <row r="8" spans="1:9" x14ac:dyDescent="0.3">
      <c r="A8" s="171">
        <v>45901</v>
      </c>
      <c r="B8" s="81" t="s">
        <v>95</v>
      </c>
      <c r="C8" s="81" t="s">
        <v>96</v>
      </c>
      <c r="D8" s="143">
        <v>33000</v>
      </c>
      <c r="E8" s="143"/>
      <c r="F8" s="143">
        <f t="shared" si="0"/>
        <v>7924826</v>
      </c>
      <c r="G8" s="81" t="s">
        <v>152</v>
      </c>
      <c r="H8" s="81" t="s">
        <v>153</v>
      </c>
      <c r="I8" s="81"/>
    </row>
    <row r="9" spans="1:9" x14ac:dyDescent="0.3">
      <c r="A9" s="171">
        <v>45901</v>
      </c>
      <c r="B9" s="81" t="s">
        <v>95</v>
      </c>
      <c r="C9" s="81" t="s">
        <v>96</v>
      </c>
      <c r="D9" s="143">
        <v>38000</v>
      </c>
      <c r="E9" s="143"/>
      <c r="F9" s="143">
        <f t="shared" si="0"/>
        <v>7886826</v>
      </c>
      <c r="G9" s="81" t="s">
        <v>98</v>
      </c>
      <c r="H9" s="81" t="s">
        <v>167</v>
      </c>
      <c r="I9" s="81"/>
    </row>
    <row r="10" spans="1:9" x14ac:dyDescent="0.3">
      <c r="A10" s="171">
        <v>45901</v>
      </c>
      <c r="B10" s="81" t="s">
        <v>95</v>
      </c>
      <c r="C10" s="81" t="s">
        <v>96</v>
      </c>
      <c r="D10" s="143">
        <v>36000</v>
      </c>
      <c r="E10" s="143"/>
      <c r="F10" s="143">
        <f t="shared" si="0"/>
        <v>7850826</v>
      </c>
      <c r="G10" s="81" t="s">
        <v>97</v>
      </c>
      <c r="H10" s="81" t="s">
        <v>121</v>
      </c>
      <c r="I10" s="81"/>
    </row>
    <row r="11" spans="1:9" x14ac:dyDescent="0.3">
      <c r="A11" s="171">
        <v>45901</v>
      </c>
      <c r="B11" s="81" t="s">
        <v>95</v>
      </c>
      <c r="C11" s="81" t="s">
        <v>96</v>
      </c>
      <c r="D11" s="143">
        <v>50000</v>
      </c>
      <c r="E11" s="143"/>
      <c r="F11" s="143">
        <f t="shared" si="0"/>
        <v>7800826</v>
      </c>
      <c r="G11" s="81" t="s">
        <v>154</v>
      </c>
      <c r="H11" s="81" t="s">
        <v>155</v>
      </c>
      <c r="I11" s="81"/>
    </row>
    <row r="12" spans="1:9" x14ac:dyDescent="0.3">
      <c r="A12" s="171">
        <v>45901</v>
      </c>
      <c r="B12" s="81" t="s">
        <v>95</v>
      </c>
      <c r="C12" s="81" t="s">
        <v>147</v>
      </c>
      <c r="D12" s="143">
        <v>20000</v>
      </c>
      <c r="E12" s="143"/>
      <c r="F12" s="143">
        <f t="shared" si="0"/>
        <v>7780826</v>
      </c>
      <c r="G12" s="81" t="s">
        <v>156</v>
      </c>
      <c r="H12" s="81" t="s">
        <v>157</v>
      </c>
      <c r="I12" s="81"/>
    </row>
    <row r="13" spans="1:9" x14ac:dyDescent="0.3">
      <c r="A13" s="171">
        <v>45931</v>
      </c>
      <c r="B13" s="81" t="s">
        <v>95</v>
      </c>
      <c r="C13" s="81" t="s">
        <v>96</v>
      </c>
      <c r="D13" s="143">
        <v>99000</v>
      </c>
      <c r="E13" s="143"/>
      <c r="F13" s="143">
        <f t="shared" si="0"/>
        <v>7681826</v>
      </c>
      <c r="G13" s="81" t="s">
        <v>154</v>
      </c>
      <c r="H13" s="81" t="s">
        <v>170</v>
      </c>
      <c r="I13" s="81"/>
    </row>
    <row r="14" spans="1:9" x14ac:dyDescent="0.3">
      <c r="A14" s="171">
        <v>45931</v>
      </c>
      <c r="B14" s="81" t="s">
        <v>95</v>
      </c>
      <c r="C14" s="81" t="s">
        <v>96</v>
      </c>
      <c r="D14" s="143">
        <v>94000</v>
      </c>
      <c r="E14" s="143"/>
      <c r="F14" s="143">
        <f t="shared" si="0"/>
        <v>7587826</v>
      </c>
      <c r="G14" s="81" t="s">
        <v>98</v>
      </c>
      <c r="H14" s="81" t="s">
        <v>174</v>
      </c>
      <c r="I14" s="81"/>
    </row>
    <row r="15" spans="1:9" x14ac:dyDescent="0.3">
      <c r="A15" s="171">
        <v>45931</v>
      </c>
      <c r="B15" s="81" t="s">
        <v>95</v>
      </c>
      <c r="C15" s="81" t="s">
        <v>148</v>
      </c>
      <c r="D15" s="143">
        <v>60000</v>
      </c>
      <c r="E15" s="143"/>
      <c r="F15" s="143">
        <f t="shared" si="0"/>
        <v>7527826</v>
      </c>
      <c r="G15" s="81" t="s">
        <v>150</v>
      </c>
      <c r="H15" s="81" t="s">
        <v>173</v>
      </c>
      <c r="I15" s="81"/>
    </row>
    <row r="16" spans="1:9" x14ac:dyDescent="0.3">
      <c r="A16" s="171">
        <v>45931</v>
      </c>
      <c r="B16" s="81" t="s">
        <v>95</v>
      </c>
      <c r="C16" s="81" t="s">
        <v>96</v>
      </c>
      <c r="D16" s="143">
        <v>88000</v>
      </c>
      <c r="E16" s="143"/>
      <c r="F16" s="143">
        <f t="shared" si="0"/>
        <v>7439826</v>
      </c>
      <c r="G16" s="81" t="s">
        <v>97</v>
      </c>
      <c r="H16" s="81" t="s">
        <v>168</v>
      </c>
      <c r="I16" s="81"/>
    </row>
    <row r="17" spans="1:9" x14ac:dyDescent="0.3">
      <c r="A17" s="171">
        <v>45931</v>
      </c>
      <c r="B17" s="81" t="s">
        <v>95</v>
      </c>
      <c r="C17" s="81" t="s">
        <v>147</v>
      </c>
      <c r="D17" s="143">
        <v>6000</v>
      </c>
      <c r="E17" s="143"/>
      <c r="F17" s="143">
        <f t="shared" si="0"/>
        <v>7433826</v>
      </c>
      <c r="G17" s="81" t="s">
        <v>156</v>
      </c>
      <c r="H17" s="81" t="s">
        <v>172</v>
      </c>
      <c r="I17" s="81"/>
    </row>
    <row r="18" spans="1:9" x14ac:dyDescent="0.3">
      <c r="A18" s="171">
        <v>45931</v>
      </c>
      <c r="B18" s="81" t="s">
        <v>95</v>
      </c>
      <c r="C18" s="81" t="s">
        <v>147</v>
      </c>
      <c r="D18" s="143">
        <v>20000</v>
      </c>
      <c r="E18" s="143"/>
      <c r="F18" s="143">
        <f t="shared" si="0"/>
        <v>7413826</v>
      </c>
      <c r="G18" s="81" t="s">
        <v>156</v>
      </c>
      <c r="H18" s="81" t="s">
        <v>175</v>
      </c>
      <c r="I18" s="81"/>
    </row>
    <row r="19" spans="1:9" x14ac:dyDescent="0.3">
      <c r="A19" s="171">
        <v>45931</v>
      </c>
      <c r="B19" s="81" t="s">
        <v>95</v>
      </c>
      <c r="C19" s="81" t="s">
        <v>147</v>
      </c>
      <c r="D19" s="143">
        <v>60000</v>
      </c>
      <c r="E19" s="143"/>
      <c r="F19" s="143">
        <f t="shared" si="0"/>
        <v>7353826</v>
      </c>
      <c r="G19" s="81" t="s">
        <v>156</v>
      </c>
      <c r="H19" s="81" t="s">
        <v>176</v>
      </c>
      <c r="I19" s="81"/>
    </row>
    <row r="20" spans="1:9" x14ac:dyDescent="0.3">
      <c r="A20" s="171">
        <v>45931</v>
      </c>
      <c r="B20" s="81" t="s">
        <v>95</v>
      </c>
      <c r="C20" s="81" t="s">
        <v>147</v>
      </c>
      <c r="D20" s="187">
        <v>6000</v>
      </c>
      <c r="E20" s="143"/>
      <c r="F20" s="143">
        <f t="shared" si="0"/>
        <v>7347826</v>
      </c>
      <c r="G20" s="81" t="s">
        <v>149</v>
      </c>
      <c r="H20" s="81" t="s">
        <v>178</v>
      </c>
      <c r="I20" s="81"/>
    </row>
    <row r="21" spans="1:9" x14ac:dyDescent="0.3">
      <c r="A21" s="171">
        <v>45931</v>
      </c>
      <c r="B21" s="81" t="s">
        <v>95</v>
      </c>
      <c r="C21" s="81" t="s">
        <v>147</v>
      </c>
      <c r="D21" s="187">
        <v>360000</v>
      </c>
      <c r="E21" s="143"/>
      <c r="F21" s="143">
        <f t="shared" si="0"/>
        <v>6987826</v>
      </c>
      <c r="G21" s="81" t="s">
        <v>181</v>
      </c>
      <c r="H21" s="81" t="s">
        <v>179</v>
      </c>
      <c r="I21" s="81"/>
    </row>
    <row r="22" spans="1:9" x14ac:dyDescent="0.3">
      <c r="A22" s="171">
        <v>45931</v>
      </c>
      <c r="B22" s="81" t="s">
        <v>95</v>
      </c>
      <c r="C22" s="81" t="s">
        <v>147</v>
      </c>
      <c r="D22" s="187">
        <v>36000</v>
      </c>
      <c r="E22" s="143"/>
      <c r="F22" s="143">
        <f t="shared" si="0"/>
        <v>6951826</v>
      </c>
      <c r="G22" s="81" t="s">
        <v>149</v>
      </c>
      <c r="H22" s="81" t="s">
        <v>180</v>
      </c>
      <c r="I22" s="81"/>
    </row>
    <row r="23" spans="1:9" x14ac:dyDescent="0.3">
      <c r="A23" s="171">
        <v>45931</v>
      </c>
      <c r="B23" s="81" t="s">
        <v>95</v>
      </c>
      <c r="C23" s="81" t="s">
        <v>147</v>
      </c>
      <c r="D23" s="187">
        <v>30000</v>
      </c>
      <c r="E23" s="143"/>
      <c r="F23" s="143">
        <f t="shared" si="0"/>
        <v>6921826</v>
      </c>
      <c r="G23" s="81" t="s">
        <v>149</v>
      </c>
      <c r="H23" s="81" t="s">
        <v>182</v>
      </c>
      <c r="I23" s="81"/>
    </row>
    <row r="24" spans="1:9" x14ac:dyDescent="0.3">
      <c r="A24" s="171">
        <v>45931</v>
      </c>
      <c r="B24" s="81" t="s">
        <v>95</v>
      </c>
      <c r="C24" s="81" t="s">
        <v>147</v>
      </c>
      <c r="D24" s="187">
        <v>325000</v>
      </c>
      <c r="E24" s="143"/>
      <c r="F24" s="143">
        <f t="shared" si="0"/>
        <v>6596826</v>
      </c>
      <c r="G24" s="81" t="s">
        <v>149</v>
      </c>
      <c r="H24" s="81" t="s">
        <v>183</v>
      </c>
      <c r="I24" s="81"/>
    </row>
    <row r="25" spans="1:9" x14ac:dyDescent="0.3">
      <c r="A25" s="171">
        <v>45931</v>
      </c>
      <c r="B25" s="81" t="s">
        <v>95</v>
      </c>
      <c r="C25" s="81" t="s">
        <v>147</v>
      </c>
      <c r="D25" s="187">
        <v>200000</v>
      </c>
      <c r="E25" s="143"/>
      <c r="F25" s="143">
        <f t="shared" si="0"/>
        <v>6396826</v>
      </c>
      <c r="G25" s="81" t="s">
        <v>149</v>
      </c>
      <c r="H25" s="81" t="s">
        <v>275</v>
      </c>
      <c r="I25" s="81"/>
    </row>
    <row r="26" spans="1:9" x14ac:dyDescent="0.3">
      <c r="A26" s="171">
        <v>45931</v>
      </c>
      <c r="B26" s="81" t="s">
        <v>129</v>
      </c>
      <c r="C26" s="81" t="s">
        <v>148</v>
      </c>
      <c r="D26" s="143"/>
      <c r="E26" s="143">
        <v>2000</v>
      </c>
      <c r="F26" s="143">
        <f t="shared" si="0"/>
        <v>6398826</v>
      </c>
      <c r="G26" s="81" t="s">
        <v>150</v>
      </c>
      <c r="H26" s="81" t="s">
        <v>173</v>
      </c>
      <c r="I26" s="81"/>
    </row>
    <row r="27" spans="1:9" x14ac:dyDescent="0.3">
      <c r="A27" s="171">
        <v>45931</v>
      </c>
      <c r="B27" s="81" t="s">
        <v>129</v>
      </c>
      <c r="C27" s="81" t="s">
        <v>96</v>
      </c>
      <c r="D27" s="143"/>
      <c r="E27" s="143">
        <v>2000</v>
      </c>
      <c r="F27" s="143">
        <f t="shared" si="0"/>
        <v>6400826</v>
      </c>
      <c r="G27" s="81" t="s">
        <v>98</v>
      </c>
      <c r="H27" s="81" t="s">
        <v>174</v>
      </c>
      <c r="I27" s="81"/>
    </row>
    <row r="28" spans="1:9" x14ac:dyDescent="0.3">
      <c r="A28" s="171">
        <v>45931</v>
      </c>
      <c r="B28" s="81" t="s">
        <v>129</v>
      </c>
      <c r="C28" s="81" t="s">
        <v>96</v>
      </c>
      <c r="D28" s="143"/>
      <c r="E28" s="143">
        <v>4000</v>
      </c>
      <c r="F28" s="143">
        <f t="shared" si="0"/>
        <v>6404826</v>
      </c>
      <c r="G28" s="81" t="s">
        <v>154</v>
      </c>
      <c r="H28" s="81" t="s">
        <v>170</v>
      </c>
      <c r="I28" s="81"/>
    </row>
    <row r="29" spans="1:9" x14ac:dyDescent="0.3">
      <c r="A29" s="171">
        <v>45931</v>
      </c>
      <c r="B29" s="81" t="s">
        <v>129</v>
      </c>
      <c r="C29" s="81" t="s">
        <v>96</v>
      </c>
      <c r="D29" s="143"/>
      <c r="E29" s="143">
        <v>6000</v>
      </c>
      <c r="F29" s="143">
        <f t="shared" si="0"/>
        <v>6410826</v>
      </c>
      <c r="G29" s="81" t="s">
        <v>97</v>
      </c>
      <c r="H29" s="81" t="s">
        <v>168</v>
      </c>
      <c r="I29" s="81"/>
    </row>
    <row r="30" spans="1:9" x14ac:dyDescent="0.3">
      <c r="A30" s="171">
        <v>45962</v>
      </c>
      <c r="B30" s="81" t="s">
        <v>95</v>
      </c>
      <c r="C30" s="81" t="s">
        <v>148</v>
      </c>
      <c r="D30" s="143">
        <v>50000</v>
      </c>
      <c r="E30" s="143"/>
      <c r="F30" s="143">
        <f t="shared" si="0"/>
        <v>6360826</v>
      </c>
      <c r="G30" s="81" t="s">
        <v>150</v>
      </c>
      <c r="H30" s="81" t="s">
        <v>184</v>
      </c>
      <c r="I30" s="81"/>
    </row>
    <row r="31" spans="1:9" x14ac:dyDescent="0.3">
      <c r="A31" s="171">
        <v>45962</v>
      </c>
      <c r="B31" s="81" t="s">
        <v>95</v>
      </c>
      <c r="C31" s="81" t="s">
        <v>96</v>
      </c>
      <c r="D31" s="143">
        <v>144000</v>
      </c>
      <c r="E31" s="143"/>
      <c r="F31" s="143">
        <f t="shared" si="0"/>
        <v>6216826</v>
      </c>
      <c r="G31" s="81" t="s">
        <v>154</v>
      </c>
      <c r="H31" s="81" t="s">
        <v>171</v>
      </c>
      <c r="I31" s="81"/>
    </row>
    <row r="32" spans="1:9" x14ac:dyDescent="0.3">
      <c r="A32" s="171">
        <v>45962</v>
      </c>
      <c r="B32" s="81" t="s">
        <v>95</v>
      </c>
      <c r="C32" s="81" t="s">
        <v>96</v>
      </c>
      <c r="D32" s="143">
        <v>150000</v>
      </c>
      <c r="E32" s="143"/>
      <c r="F32" s="143">
        <f t="shared" si="0"/>
        <v>6066826</v>
      </c>
      <c r="G32" s="81" t="s">
        <v>98</v>
      </c>
      <c r="H32" s="81" t="s">
        <v>189</v>
      </c>
      <c r="I32" s="81"/>
    </row>
    <row r="33" spans="1:9" x14ac:dyDescent="0.3">
      <c r="A33" s="171">
        <v>45962</v>
      </c>
      <c r="B33" s="81" t="s">
        <v>95</v>
      </c>
      <c r="C33" s="81" t="s">
        <v>96</v>
      </c>
      <c r="D33" s="143">
        <v>66000</v>
      </c>
      <c r="E33" s="143"/>
      <c r="F33" s="143">
        <f t="shared" si="0"/>
        <v>6000826</v>
      </c>
      <c r="G33" s="81" t="s">
        <v>97</v>
      </c>
      <c r="H33" s="81" t="s">
        <v>169</v>
      </c>
      <c r="I33" s="81"/>
    </row>
    <row r="34" spans="1:9" x14ac:dyDescent="0.3">
      <c r="A34" s="171">
        <v>45962</v>
      </c>
      <c r="B34" s="81" t="s">
        <v>95</v>
      </c>
      <c r="C34" s="81" t="s">
        <v>147</v>
      </c>
      <c r="D34" s="143">
        <v>20000</v>
      </c>
      <c r="E34" s="143"/>
      <c r="F34" s="143">
        <f t="shared" si="0"/>
        <v>5980826</v>
      </c>
      <c r="G34" s="81" t="s">
        <v>156</v>
      </c>
      <c r="H34" s="81" t="s">
        <v>201</v>
      </c>
      <c r="I34" s="81"/>
    </row>
    <row r="35" spans="1:9" x14ac:dyDescent="0.3">
      <c r="A35" s="171">
        <v>45962</v>
      </c>
      <c r="B35" s="81" t="s">
        <v>95</v>
      </c>
      <c r="C35" s="81" t="s">
        <v>96</v>
      </c>
      <c r="D35" s="143">
        <v>52000</v>
      </c>
      <c r="E35" s="143"/>
      <c r="F35" s="143">
        <f t="shared" si="0"/>
        <v>5928826</v>
      </c>
      <c r="G35" s="81" t="s">
        <v>152</v>
      </c>
      <c r="H35" s="81" t="s">
        <v>204</v>
      </c>
      <c r="I35" s="81"/>
    </row>
    <row r="36" spans="1:9" x14ac:dyDescent="0.3">
      <c r="A36" s="171">
        <v>45962</v>
      </c>
      <c r="B36" s="81" t="s">
        <v>129</v>
      </c>
      <c r="C36" s="81" t="s">
        <v>96</v>
      </c>
      <c r="D36" s="143"/>
      <c r="E36" s="143">
        <v>16000</v>
      </c>
      <c r="F36" s="143">
        <f t="shared" si="0"/>
        <v>5944826</v>
      </c>
      <c r="G36" s="81" t="s">
        <v>154</v>
      </c>
      <c r="H36" s="81" t="s">
        <v>171</v>
      </c>
      <c r="I36" s="81"/>
    </row>
    <row r="37" spans="1:9" x14ac:dyDescent="0.3">
      <c r="A37" s="171">
        <v>45962</v>
      </c>
      <c r="B37" s="81" t="s">
        <v>129</v>
      </c>
      <c r="C37" s="81" t="s">
        <v>96</v>
      </c>
      <c r="D37" s="143"/>
      <c r="E37" s="143">
        <v>18000</v>
      </c>
      <c r="F37" s="143">
        <f t="shared" si="0"/>
        <v>5962826</v>
      </c>
      <c r="G37" s="81" t="s">
        <v>98</v>
      </c>
      <c r="H37" s="81" t="s">
        <v>189</v>
      </c>
      <c r="I37" s="81"/>
    </row>
    <row r="38" spans="1:9" x14ac:dyDescent="0.3">
      <c r="A38" s="171">
        <v>45962</v>
      </c>
      <c r="B38" s="81" t="s">
        <v>129</v>
      </c>
      <c r="C38" s="81" t="s">
        <v>96</v>
      </c>
      <c r="D38" s="143"/>
      <c r="E38" s="143">
        <v>1000</v>
      </c>
      <c r="F38" s="143">
        <f t="shared" si="0"/>
        <v>5963826</v>
      </c>
      <c r="G38" s="81" t="s">
        <v>97</v>
      </c>
      <c r="H38" s="81" t="s">
        <v>169</v>
      </c>
      <c r="I38" s="81"/>
    </row>
    <row r="39" spans="1:9" x14ac:dyDescent="0.3">
      <c r="A39" s="183" t="s">
        <v>219</v>
      </c>
      <c r="B39" s="81" t="s">
        <v>95</v>
      </c>
      <c r="C39" s="81" t="s">
        <v>96</v>
      </c>
      <c r="D39" s="143">
        <v>38000</v>
      </c>
      <c r="E39" s="143"/>
      <c r="F39" s="143">
        <f t="shared" si="0"/>
        <v>5925826</v>
      </c>
      <c r="G39" s="81" t="s">
        <v>152</v>
      </c>
      <c r="H39" s="81" t="s">
        <v>220</v>
      </c>
      <c r="I39" s="81"/>
    </row>
    <row r="40" spans="1:9" x14ac:dyDescent="0.3">
      <c r="A40" s="184" t="s">
        <v>219</v>
      </c>
      <c r="B40" s="81" t="s">
        <v>95</v>
      </c>
      <c r="C40" s="81" t="s">
        <v>148</v>
      </c>
      <c r="D40" s="143">
        <v>70000</v>
      </c>
      <c r="E40" s="143"/>
      <c r="F40" s="143">
        <f t="shared" si="0"/>
        <v>5855826</v>
      </c>
      <c r="G40" s="81" t="s">
        <v>150</v>
      </c>
      <c r="H40" s="81" t="s">
        <v>221</v>
      </c>
      <c r="I40" s="81"/>
    </row>
    <row r="41" spans="1:9" x14ac:dyDescent="0.3">
      <c r="A41" s="184" t="s">
        <v>219</v>
      </c>
      <c r="B41" s="81" t="s">
        <v>95</v>
      </c>
      <c r="C41" s="81" t="s">
        <v>96</v>
      </c>
      <c r="D41" s="143">
        <v>98000</v>
      </c>
      <c r="E41" s="143"/>
      <c r="F41" s="143">
        <f t="shared" si="0"/>
        <v>5757826</v>
      </c>
      <c r="G41" s="81" t="s">
        <v>154</v>
      </c>
      <c r="H41" s="81" t="s">
        <v>222</v>
      </c>
      <c r="I41" s="81"/>
    </row>
    <row r="42" spans="1:9" x14ac:dyDescent="0.3">
      <c r="A42" s="184" t="s">
        <v>219</v>
      </c>
      <c r="B42" s="81" t="s">
        <v>95</v>
      </c>
      <c r="C42" s="81" t="s">
        <v>96</v>
      </c>
      <c r="D42" s="143">
        <v>87000</v>
      </c>
      <c r="E42" s="143"/>
      <c r="F42" s="143">
        <f t="shared" si="0"/>
        <v>5670826</v>
      </c>
      <c r="G42" s="81" t="s">
        <v>98</v>
      </c>
      <c r="H42" s="81" t="s">
        <v>225</v>
      </c>
      <c r="I42" s="81"/>
    </row>
    <row r="43" spans="1:9" x14ac:dyDescent="0.3">
      <c r="A43" s="184" t="s">
        <v>219</v>
      </c>
      <c r="B43" s="81" t="s">
        <v>95</v>
      </c>
      <c r="C43" s="81" t="s">
        <v>96</v>
      </c>
      <c r="D43" s="143">
        <v>85000</v>
      </c>
      <c r="E43" s="143"/>
      <c r="F43" s="143">
        <f t="shared" si="0"/>
        <v>5585826</v>
      </c>
      <c r="G43" s="81" t="s">
        <v>97</v>
      </c>
      <c r="H43" s="81" t="s">
        <v>223</v>
      </c>
      <c r="I43" s="81"/>
    </row>
    <row r="44" spans="1:9" x14ac:dyDescent="0.3">
      <c r="A44" s="184" t="s">
        <v>219</v>
      </c>
      <c r="B44" s="81" t="s">
        <v>95</v>
      </c>
      <c r="C44" s="81" t="s">
        <v>228</v>
      </c>
      <c r="D44" s="143">
        <v>22000</v>
      </c>
      <c r="E44" s="143"/>
      <c r="F44" s="143">
        <f t="shared" si="0"/>
        <v>5563826</v>
      </c>
      <c r="G44" s="81" t="s">
        <v>226</v>
      </c>
      <c r="H44" s="81" t="s">
        <v>227</v>
      </c>
      <c r="I44" s="81"/>
    </row>
    <row r="45" spans="1:9" x14ac:dyDescent="0.3">
      <c r="A45" s="184" t="s">
        <v>219</v>
      </c>
      <c r="B45" s="81" t="s">
        <v>95</v>
      </c>
      <c r="C45" s="81" t="s">
        <v>147</v>
      </c>
      <c r="D45" s="143">
        <v>20000</v>
      </c>
      <c r="E45" s="143"/>
      <c r="F45" s="143">
        <f t="shared" si="0"/>
        <v>5543826</v>
      </c>
      <c r="G45" s="81" t="s">
        <v>156</v>
      </c>
      <c r="H45" s="81" t="s">
        <v>229</v>
      </c>
      <c r="I45" s="81"/>
    </row>
    <row r="46" spans="1:9" x14ac:dyDescent="0.3">
      <c r="A46" s="183" t="s">
        <v>219</v>
      </c>
      <c r="B46" s="81" t="s">
        <v>230</v>
      </c>
      <c r="C46" s="81" t="s">
        <v>148</v>
      </c>
      <c r="D46" s="143">
        <v>9000</v>
      </c>
      <c r="E46" s="143"/>
      <c r="F46" s="143">
        <f t="shared" si="0"/>
        <v>5534826</v>
      </c>
      <c r="G46" s="81" t="s">
        <v>150</v>
      </c>
      <c r="H46" s="81" t="s">
        <v>221</v>
      </c>
      <c r="I46" s="81"/>
    </row>
    <row r="47" spans="1:9" x14ac:dyDescent="0.3">
      <c r="A47" s="184" t="s">
        <v>219</v>
      </c>
      <c r="B47" s="81" t="s">
        <v>235</v>
      </c>
      <c r="C47" s="81" t="s">
        <v>96</v>
      </c>
      <c r="D47" s="143">
        <v>4000</v>
      </c>
      <c r="E47" s="143"/>
      <c r="F47" s="143">
        <f t="shared" si="0"/>
        <v>5530826</v>
      </c>
      <c r="G47" s="81" t="s">
        <v>154</v>
      </c>
      <c r="H47" s="81" t="s">
        <v>222</v>
      </c>
      <c r="I47" s="81"/>
    </row>
    <row r="48" spans="1:9" x14ac:dyDescent="0.3">
      <c r="A48" s="184" t="s">
        <v>248</v>
      </c>
      <c r="B48" s="81" t="s">
        <v>95</v>
      </c>
      <c r="C48" s="81" t="s">
        <v>148</v>
      </c>
      <c r="D48" s="143">
        <v>75000</v>
      </c>
      <c r="E48" s="143"/>
      <c r="F48" s="143">
        <f t="shared" si="0"/>
        <v>5455826</v>
      </c>
      <c r="G48" s="81" t="s">
        <v>150</v>
      </c>
      <c r="H48" s="81" t="s">
        <v>249</v>
      </c>
      <c r="I48" s="81"/>
    </row>
    <row r="49" spans="1:9" x14ac:dyDescent="0.3">
      <c r="A49" s="184" t="s">
        <v>248</v>
      </c>
      <c r="B49" s="81" t="s">
        <v>95</v>
      </c>
      <c r="C49" s="81" t="s">
        <v>96</v>
      </c>
      <c r="D49" s="143">
        <v>100000</v>
      </c>
      <c r="E49" s="143"/>
      <c r="F49" s="143">
        <f t="shared" si="0"/>
        <v>5355826</v>
      </c>
      <c r="G49" s="81" t="s">
        <v>154</v>
      </c>
      <c r="H49" s="81" t="s">
        <v>250</v>
      </c>
      <c r="I49" s="81"/>
    </row>
    <row r="50" spans="1:9" x14ac:dyDescent="0.3">
      <c r="A50" s="184" t="s">
        <v>248</v>
      </c>
      <c r="B50" s="81" t="s">
        <v>95</v>
      </c>
      <c r="C50" s="81" t="s">
        <v>228</v>
      </c>
      <c r="D50" s="143">
        <v>30000</v>
      </c>
      <c r="E50" s="143"/>
      <c r="F50" s="143">
        <f t="shared" si="0"/>
        <v>5325826</v>
      </c>
      <c r="G50" s="81" t="s">
        <v>226</v>
      </c>
      <c r="H50" s="81" t="s">
        <v>251</v>
      </c>
      <c r="I50" s="81"/>
    </row>
    <row r="51" spans="1:9" x14ac:dyDescent="0.3">
      <c r="A51" s="184" t="s">
        <v>248</v>
      </c>
      <c r="B51" s="81" t="s">
        <v>95</v>
      </c>
      <c r="C51" s="81" t="s">
        <v>96</v>
      </c>
      <c r="D51" s="143">
        <v>105000</v>
      </c>
      <c r="E51" s="143"/>
      <c r="F51" s="143">
        <f t="shared" si="0"/>
        <v>5220826</v>
      </c>
      <c r="G51" s="81" t="s">
        <v>98</v>
      </c>
      <c r="H51" s="81" t="s">
        <v>252</v>
      </c>
      <c r="I51" s="81"/>
    </row>
    <row r="52" spans="1:9" x14ac:dyDescent="0.3">
      <c r="A52" s="184" t="s">
        <v>248</v>
      </c>
      <c r="B52" s="81" t="s">
        <v>95</v>
      </c>
      <c r="C52" s="81" t="s">
        <v>96</v>
      </c>
      <c r="D52" s="143">
        <v>97000</v>
      </c>
      <c r="E52" s="143"/>
      <c r="F52" s="143">
        <f t="shared" si="0"/>
        <v>5123826</v>
      </c>
      <c r="G52" s="81" t="s">
        <v>97</v>
      </c>
      <c r="H52" s="81" t="s">
        <v>224</v>
      </c>
      <c r="I52" s="81"/>
    </row>
    <row r="53" spans="1:9" x14ac:dyDescent="0.3">
      <c r="A53" s="184" t="s">
        <v>248</v>
      </c>
      <c r="B53" s="81" t="s">
        <v>129</v>
      </c>
      <c r="C53" s="81" t="s">
        <v>148</v>
      </c>
      <c r="D53" s="143"/>
      <c r="E53" s="143">
        <v>2000</v>
      </c>
      <c r="F53" s="143">
        <f t="shared" si="0"/>
        <v>5125826</v>
      </c>
      <c r="G53" s="81" t="s">
        <v>150</v>
      </c>
      <c r="H53" s="81" t="s">
        <v>249</v>
      </c>
      <c r="I53" s="81"/>
    </row>
    <row r="54" spans="1:9" x14ac:dyDescent="0.3">
      <c r="A54" s="184" t="s">
        <v>248</v>
      </c>
      <c r="B54" s="81" t="s">
        <v>129</v>
      </c>
      <c r="C54" s="81" t="s">
        <v>96</v>
      </c>
      <c r="D54" s="143"/>
      <c r="E54" s="143">
        <v>2000</v>
      </c>
      <c r="F54" s="143">
        <f t="shared" si="0"/>
        <v>5127826</v>
      </c>
      <c r="G54" s="81" t="s">
        <v>154</v>
      </c>
      <c r="H54" s="81" t="s">
        <v>250</v>
      </c>
      <c r="I54" s="81"/>
    </row>
    <row r="55" spans="1:9" x14ac:dyDescent="0.3">
      <c r="A55" s="184" t="s">
        <v>248</v>
      </c>
      <c r="B55" s="81" t="s">
        <v>263</v>
      </c>
      <c r="C55" s="81" t="s">
        <v>96</v>
      </c>
      <c r="D55" s="143">
        <v>24000</v>
      </c>
      <c r="E55" s="143"/>
      <c r="F55" s="143">
        <f t="shared" si="0"/>
        <v>5103826</v>
      </c>
      <c r="G55" s="81" t="s">
        <v>98</v>
      </c>
      <c r="H55" s="81" t="s">
        <v>252</v>
      </c>
      <c r="I55" s="81"/>
    </row>
    <row r="56" spans="1:9" x14ac:dyDescent="0.3">
      <c r="A56" s="184" t="s">
        <v>248</v>
      </c>
      <c r="B56" s="81" t="s">
        <v>129</v>
      </c>
      <c r="C56" s="81" t="s">
        <v>96</v>
      </c>
      <c r="D56" s="143"/>
      <c r="E56" s="143">
        <v>1000</v>
      </c>
      <c r="F56" s="143">
        <f t="shared" si="0"/>
        <v>5104826</v>
      </c>
      <c r="G56" s="81" t="s">
        <v>97</v>
      </c>
      <c r="H56" s="81" t="s">
        <v>224</v>
      </c>
      <c r="I56" s="81"/>
    </row>
    <row r="57" spans="1:9" x14ac:dyDescent="0.3">
      <c r="A57" s="184" t="s">
        <v>270</v>
      </c>
      <c r="B57" s="81" t="s">
        <v>95</v>
      </c>
      <c r="C57" s="81" t="s">
        <v>228</v>
      </c>
      <c r="D57" s="143">
        <v>30000</v>
      </c>
      <c r="E57" s="143"/>
      <c r="F57" s="143">
        <f t="shared" si="0"/>
        <v>5074826</v>
      </c>
      <c r="G57" s="81" t="s">
        <v>226</v>
      </c>
      <c r="H57" s="81" t="s">
        <v>271</v>
      </c>
      <c r="I57" s="81"/>
    </row>
    <row r="58" spans="1:9" x14ac:dyDescent="0.3">
      <c r="A58" s="184" t="s">
        <v>270</v>
      </c>
      <c r="B58" s="81" t="s">
        <v>95</v>
      </c>
      <c r="C58" s="81" t="s">
        <v>96</v>
      </c>
      <c r="D58" s="143">
        <v>88000</v>
      </c>
      <c r="E58" s="143"/>
      <c r="F58" s="143">
        <f t="shared" si="0"/>
        <v>4986826</v>
      </c>
      <c r="G58" s="81" t="s">
        <v>98</v>
      </c>
      <c r="H58" s="81" t="s">
        <v>272</v>
      </c>
      <c r="I58" s="81"/>
    </row>
    <row r="59" spans="1:9" x14ac:dyDescent="0.3">
      <c r="A59" s="184" t="s">
        <v>270</v>
      </c>
      <c r="B59" s="81" t="s">
        <v>95</v>
      </c>
      <c r="C59" s="81" t="s">
        <v>96</v>
      </c>
      <c r="D59" s="143">
        <v>106000</v>
      </c>
      <c r="E59" s="143"/>
      <c r="F59" s="143">
        <f t="shared" si="0"/>
        <v>4880826</v>
      </c>
      <c r="G59" s="81" t="s">
        <v>154</v>
      </c>
      <c r="H59" s="81" t="s">
        <v>273</v>
      </c>
      <c r="I59" s="81"/>
    </row>
    <row r="60" spans="1:9" x14ac:dyDescent="0.3">
      <c r="A60" s="184" t="s">
        <v>270</v>
      </c>
      <c r="B60" s="81" t="s">
        <v>95</v>
      </c>
      <c r="C60" s="81" t="s">
        <v>96</v>
      </c>
      <c r="D60" s="143">
        <v>88000</v>
      </c>
      <c r="E60" s="143"/>
      <c r="F60" s="143">
        <f t="shared" si="0"/>
        <v>4792826</v>
      </c>
      <c r="G60" s="81" t="s">
        <v>97</v>
      </c>
      <c r="H60" s="81" t="s">
        <v>264</v>
      </c>
      <c r="I60" s="81"/>
    </row>
    <row r="61" spans="1:9" x14ac:dyDescent="0.3">
      <c r="A61" s="184" t="s">
        <v>270</v>
      </c>
      <c r="B61" s="81" t="s">
        <v>95</v>
      </c>
      <c r="C61" s="81" t="s">
        <v>96</v>
      </c>
      <c r="D61" s="143">
        <v>75000</v>
      </c>
      <c r="E61" s="143"/>
      <c r="F61" s="143">
        <f t="shared" si="0"/>
        <v>4717826</v>
      </c>
      <c r="G61" s="81" t="s">
        <v>150</v>
      </c>
      <c r="H61" s="81" t="s">
        <v>274</v>
      </c>
      <c r="I61" s="81"/>
    </row>
    <row r="62" spans="1:9" x14ac:dyDescent="0.3">
      <c r="A62" s="184" t="s">
        <v>270</v>
      </c>
      <c r="B62" s="81" t="s">
        <v>95</v>
      </c>
      <c r="C62" s="81" t="s">
        <v>147</v>
      </c>
      <c r="D62" s="187">
        <v>195000</v>
      </c>
      <c r="E62" s="143"/>
      <c r="F62" s="143">
        <f t="shared" si="0"/>
        <v>4522826</v>
      </c>
      <c r="G62" s="81" t="s">
        <v>181</v>
      </c>
      <c r="H62" s="81" t="s">
        <v>285</v>
      </c>
      <c r="I62" s="81"/>
    </row>
    <row r="63" spans="1:9" x14ac:dyDescent="0.3">
      <c r="A63" s="184" t="s">
        <v>270</v>
      </c>
      <c r="B63" s="81" t="s">
        <v>129</v>
      </c>
      <c r="C63" s="81" t="s">
        <v>96</v>
      </c>
      <c r="D63" s="143"/>
      <c r="E63" s="143">
        <v>4000</v>
      </c>
      <c r="F63" s="143">
        <f t="shared" si="0"/>
        <v>4526826</v>
      </c>
      <c r="G63" s="81" t="s">
        <v>97</v>
      </c>
      <c r="H63" s="81" t="s">
        <v>264</v>
      </c>
      <c r="I63" s="81"/>
    </row>
    <row r="64" spans="1:9" x14ac:dyDescent="0.3">
      <c r="A64" s="184" t="s">
        <v>270</v>
      </c>
      <c r="B64" s="81" t="s">
        <v>129</v>
      </c>
      <c r="C64" s="81" t="s">
        <v>96</v>
      </c>
      <c r="D64" s="143"/>
      <c r="E64" s="143">
        <v>2000</v>
      </c>
      <c r="F64" s="143">
        <f t="shared" si="0"/>
        <v>4528826</v>
      </c>
      <c r="G64" s="81" t="s">
        <v>98</v>
      </c>
      <c r="H64" s="81" t="s">
        <v>272</v>
      </c>
      <c r="I64" s="81"/>
    </row>
    <row r="65" spans="1:9" x14ac:dyDescent="0.3">
      <c r="A65" s="184" t="s">
        <v>270</v>
      </c>
      <c r="B65" s="81" t="s">
        <v>129</v>
      </c>
      <c r="C65" s="81" t="s">
        <v>148</v>
      </c>
      <c r="D65" s="143"/>
      <c r="E65" s="143">
        <v>4000</v>
      </c>
      <c r="F65" s="143">
        <f t="shared" si="0"/>
        <v>4532826</v>
      </c>
      <c r="G65" s="81" t="s">
        <v>150</v>
      </c>
      <c r="H65" s="81" t="s">
        <v>274</v>
      </c>
      <c r="I65" s="81"/>
    </row>
    <row r="66" spans="1:9" x14ac:dyDescent="0.3">
      <c r="A66" s="184" t="s">
        <v>284</v>
      </c>
      <c r="B66" s="81" t="s">
        <v>95</v>
      </c>
      <c r="C66" s="81" t="s">
        <v>147</v>
      </c>
      <c r="D66" s="187">
        <v>200000</v>
      </c>
      <c r="E66" s="143"/>
      <c r="F66" s="143">
        <f t="shared" si="0"/>
        <v>4332826</v>
      </c>
      <c r="G66" s="81" t="s">
        <v>149</v>
      </c>
      <c r="H66" s="81" t="s">
        <v>307</v>
      </c>
      <c r="I66" s="81"/>
    </row>
    <row r="67" spans="1:9" x14ac:dyDescent="0.3">
      <c r="A67" s="184" t="s">
        <v>284</v>
      </c>
      <c r="B67" s="81" t="s">
        <v>95</v>
      </c>
      <c r="C67" s="81" t="s">
        <v>96</v>
      </c>
      <c r="D67" s="143">
        <v>100000</v>
      </c>
      <c r="E67" s="143"/>
      <c r="F67" s="143">
        <f t="shared" si="0"/>
        <v>4232826</v>
      </c>
      <c r="G67" s="81" t="s">
        <v>154</v>
      </c>
      <c r="H67" s="81" t="s">
        <v>286</v>
      </c>
      <c r="I67" s="81"/>
    </row>
    <row r="68" spans="1:9" x14ac:dyDescent="0.3">
      <c r="A68" s="184" t="s">
        <v>284</v>
      </c>
      <c r="B68" s="81" t="s">
        <v>95</v>
      </c>
      <c r="C68" s="81" t="s">
        <v>148</v>
      </c>
      <c r="D68" s="143">
        <v>50000</v>
      </c>
      <c r="E68" s="143"/>
      <c r="F68" s="143">
        <f t="shared" ref="F68:F131" si="1">F67-D68+E68</f>
        <v>4182826</v>
      </c>
      <c r="G68" s="81" t="s">
        <v>150</v>
      </c>
      <c r="H68" s="81" t="s">
        <v>287</v>
      </c>
      <c r="I68" s="81"/>
    </row>
    <row r="69" spans="1:9" x14ac:dyDescent="0.3">
      <c r="A69" s="184" t="s">
        <v>284</v>
      </c>
      <c r="B69" s="81" t="s">
        <v>95</v>
      </c>
      <c r="C69" s="81" t="s">
        <v>228</v>
      </c>
      <c r="D69" s="143">
        <v>30000</v>
      </c>
      <c r="E69" s="143"/>
      <c r="F69" s="143">
        <f t="shared" si="1"/>
        <v>4152826</v>
      </c>
      <c r="G69" s="81" t="s">
        <v>226</v>
      </c>
      <c r="H69" s="81" t="s">
        <v>288</v>
      </c>
      <c r="I69" s="81"/>
    </row>
    <row r="70" spans="1:9" x14ac:dyDescent="0.3">
      <c r="A70" s="184" t="s">
        <v>284</v>
      </c>
      <c r="B70" s="81" t="s">
        <v>95</v>
      </c>
      <c r="C70" s="81" t="s">
        <v>96</v>
      </c>
      <c r="D70" s="143">
        <v>82000</v>
      </c>
      <c r="E70" s="143"/>
      <c r="F70" s="143">
        <f t="shared" si="1"/>
        <v>4070826</v>
      </c>
      <c r="G70" s="81" t="s">
        <v>98</v>
      </c>
      <c r="H70" s="81" t="s">
        <v>289</v>
      </c>
      <c r="I70" s="81"/>
    </row>
    <row r="71" spans="1:9" x14ac:dyDescent="0.3">
      <c r="A71" s="184" t="s">
        <v>284</v>
      </c>
      <c r="B71" s="81" t="s">
        <v>95</v>
      </c>
      <c r="C71" s="81" t="s">
        <v>96</v>
      </c>
      <c r="D71" s="143">
        <v>85000</v>
      </c>
      <c r="E71" s="143"/>
      <c r="F71" s="143">
        <f t="shared" si="1"/>
        <v>3985826</v>
      </c>
      <c r="G71" s="81" t="s">
        <v>97</v>
      </c>
      <c r="H71" s="81" t="s">
        <v>265</v>
      </c>
      <c r="I71" s="81"/>
    </row>
    <row r="72" spans="1:9" x14ac:dyDescent="0.3">
      <c r="A72" s="184" t="s">
        <v>284</v>
      </c>
      <c r="B72" s="81" t="s">
        <v>95</v>
      </c>
      <c r="C72" s="81" t="s">
        <v>148</v>
      </c>
      <c r="D72" s="143">
        <v>48000</v>
      </c>
      <c r="E72" s="143"/>
      <c r="F72" s="143">
        <f t="shared" si="1"/>
        <v>3937826</v>
      </c>
      <c r="G72" s="81" t="s">
        <v>150</v>
      </c>
      <c r="H72" s="81" t="s">
        <v>290</v>
      </c>
      <c r="I72" s="81"/>
    </row>
    <row r="73" spans="1:9" x14ac:dyDescent="0.3">
      <c r="A73" s="184" t="s">
        <v>284</v>
      </c>
      <c r="B73" s="81" t="s">
        <v>129</v>
      </c>
      <c r="C73" s="81" t="s">
        <v>96</v>
      </c>
      <c r="D73" s="143"/>
      <c r="E73" s="143">
        <v>2000</v>
      </c>
      <c r="F73" s="143">
        <f t="shared" si="1"/>
        <v>3939826</v>
      </c>
      <c r="G73" s="81" t="s">
        <v>97</v>
      </c>
      <c r="H73" s="81" t="s">
        <v>265</v>
      </c>
      <c r="I73" s="81"/>
    </row>
    <row r="74" spans="1:9" x14ac:dyDescent="0.3">
      <c r="A74" s="184" t="s">
        <v>304</v>
      </c>
      <c r="B74" s="81" t="s">
        <v>230</v>
      </c>
      <c r="C74" s="81" t="s">
        <v>148</v>
      </c>
      <c r="D74" s="143">
        <v>8000</v>
      </c>
      <c r="E74" s="143"/>
      <c r="F74" s="143">
        <f t="shared" si="1"/>
        <v>3931826</v>
      </c>
      <c r="G74" s="81" t="s">
        <v>150</v>
      </c>
      <c r="H74" s="81" t="s">
        <v>290</v>
      </c>
      <c r="I74" s="81"/>
    </row>
    <row r="75" spans="1:9" x14ac:dyDescent="0.3">
      <c r="A75" s="184" t="s">
        <v>304</v>
      </c>
      <c r="B75" s="81" t="s">
        <v>95</v>
      </c>
      <c r="C75" s="81" t="s">
        <v>147</v>
      </c>
      <c r="D75" s="143">
        <v>70000</v>
      </c>
      <c r="E75" s="143"/>
      <c r="F75" s="143">
        <f t="shared" si="1"/>
        <v>3861826</v>
      </c>
      <c r="G75" s="81" t="s">
        <v>149</v>
      </c>
      <c r="H75" s="81" t="s">
        <v>308</v>
      </c>
      <c r="I75" s="81"/>
    </row>
    <row r="76" spans="1:9" x14ac:dyDescent="0.3">
      <c r="A76" s="184" t="s">
        <v>304</v>
      </c>
      <c r="B76" s="81" t="s">
        <v>95</v>
      </c>
      <c r="C76" s="81" t="s">
        <v>147</v>
      </c>
      <c r="D76" s="143">
        <v>40000</v>
      </c>
      <c r="E76" s="143"/>
      <c r="F76" s="143">
        <f t="shared" si="1"/>
        <v>3821826</v>
      </c>
      <c r="G76" s="81" t="s">
        <v>149</v>
      </c>
      <c r="H76" s="81" t="s">
        <v>331</v>
      </c>
      <c r="I76" s="81"/>
    </row>
    <row r="77" spans="1:9" x14ac:dyDescent="0.3">
      <c r="A77" s="184" t="s">
        <v>304</v>
      </c>
      <c r="B77" s="81" t="s">
        <v>95</v>
      </c>
      <c r="C77" s="81" t="s">
        <v>96</v>
      </c>
      <c r="D77" s="143">
        <v>104000</v>
      </c>
      <c r="E77" s="143"/>
      <c r="F77" s="143">
        <f t="shared" si="1"/>
        <v>3717826</v>
      </c>
      <c r="G77" s="81" t="s">
        <v>154</v>
      </c>
      <c r="H77" s="81" t="s">
        <v>309</v>
      </c>
      <c r="I77" s="81"/>
    </row>
    <row r="78" spans="1:9" x14ac:dyDescent="0.3">
      <c r="A78" s="184" t="s">
        <v>304</v>
      </c>
      <c r="B78" s="81" t="s">
        <v>95</v>
      </c>
      <c r="C78" s="81" t="s">
        <v>96</v>
      </c>
      <c r="D78" s="143">
        <v>87000</v>
      </c>
      <c r="E78" s="143"/>
      <c r="F78" s="143">
        <f t="shared" si="1"/>
        <v>3630826</v>
      </c>
      <c r="G78" s="81" t="s">
        <v>97</v>
      </c>
      <c r="H78" s="81" t="s">
        <v>266</v>
      </c>
      <c r="I78" s="81"/>
    </row>
    <row r="79" spans="1:9" x14ac:dyDescent="0.3">
      <c r="A79" s="184" t="s">
        <v>304</v>
      </c>
      <c r="B79" s="81" t="s">
        <v>95</v>
      </c>
      <c r="C79" s="81" t="s">
        <v>96</v>
      </c>
      <c r="D79" s="143">
        <v>94000</v>
      </c>
      <c r="E79" s="143"/>
      <c r="F79" s="143">
        <f t="shared" si="1"/>
        <v>3536826</v>
      </c>
      <c r="G79" s="81" t="s">
        <v>98</v>
      </c>
      <c r="H79" s="81" t="s">
        <v>310</v>
      </c>
      <c r="I79" s="81"/>
    </row>
    <row r="80" spans="1:9" x14ac:dyDescent="0.3">
      <c r="A80" s="184" t="s">
        <v>304</v>
      </c>
      <c r="B80" s="81" t="s">
        <v>95</v>
      </c>
      <c r="C80" s="81" t="s">
        <v>228</v>
      </c>
      <c r="D80" s="143">
        <v>32000</v>
      </c>
      <c r="E80" s="143"/>
      <c r="F80" s="143">
        <f t="shared" si="1"/>
        <v>3504826</v>
      </c>
      <c r="G80" s="81" t="s">
        <v>226</v>
      </c>
      <c r="H80" s="81" t="s">
        <v>311</v>
      </c>
      <c r="I80" s="81"/>
    </row>
    <row r="81" spans="1:9" x14ac:dyDescent="0.3">
      <c r="A81" s="184" t="s">
        <v>304</v>
      </c>
      <c r="B81" s="81" t="s">
        <v>312</v>
      </c>
      <c r="C81" s="81" t="s">
        <v>147</v>
      </c>
      <c r="D81" s="143"/>
      <c r="E81" s="143">
        <v>12148000</v>
      </c>
      <c r="F81" s="143">
        <f t="shared" si="1"/>
        <v>15652826</v>
      </c>
      <c r="G81" s="81"/>
      <c r="H81" s="81" t="s">
        <v>574</v>
      </c>
      <c r="I81" s="81"/>
    </row>
    <row r="82" spans="1:9" x14ac:dyDescent="0.3">
      <c r="A82" s="183" t="s">
        <v>304</v>
      </c>
      <c r="B82" s="81" t="s">
        <v>317</v>
      </c>
      <c r="C82" s="81" t="s">
        <v>228</v>
      </c>
      <c r="D82" s="143">
        <v>4000</v>
      </c>
      <c r="E82" s="143"/>
      <c r="F82" s="143">
        <f t="shared" si="1"/>
        <v>15648826</v>
      </c>
      <c r="G82" s="81" t="s">
        <v>226</v>
      </c>
      <c r="H82" s="81" t="s">
        <v>311</v>
      </c>
      <c r="I82" s="81"/>
    </row>
    <row r="83" spans="1:9" x14ac:dyDescent="0.3">
      <c r="A83" s="184" t="s">
        <v>304</v>
      </c>
      <c r="B83" s="81" t="s">
        <v>129</v>
      </c>
      <c r="C83" s="81" t="s">
        <v>96</v>
      </c>
      <c r="D83" s="143"/>
      <c r="E83" s="143">
        <v>1000</v>
      </c>
      <c r="F83" s="143">
        <f t="shared" si="1"/>
        <v>15649826</v>
      </c>
      <c r="G83" s="81" t="s">
        <v>97</v>
      </c>
      <c r="H83" s="81" t="s">
        <v>266</v>
      </c>
      <c r="I83" s="81"/>
    </row>
    <row r="84" spans="1:9" x14ac:dyDescent="0.3">
      <c r="A84" s="183" t="s">
        <v>304</v>
      </c>
      <c r="B84" s="81" t="s">
        <v>129</v>
      </c>
      <c r="C84" s="81" t="s">
        <v>147</v>
      </c>
      <c r="D84" s="143"/>
      <c r="E84" s="143">
        <v>20000</v>
      </c>
      <c r="F84" s="143">
        <f t="shared" si="1"/>
        <v>15669826</v>
      </c>
      <c r="G84" s="81" t="s">
        <v>149</v>
      </c>
      <c r="H84" s="81" t="s">
        <v>308</v>
      </c>
      <c r="I84" s="81"/>
    </row>
    <row r="85" spans="1:9" x14ac:dyDescent="0.3">
      <c r="A85" s="184" t="s">
        <v>326</v>
      </c>
      <c r="B85" s="81" t="s">
        <v>129</v>
      </c>
      <c r="C85" s="81" t="s">
        <v>147</v>
      </c>
      <c r="D85" s="143"/>
      <c r="E85" s="143">
        <v>5000</v>
      </c>
      <c r="F85" s="143">
        <f t="shared" si="1"/>
        <v>15674826</v>
      </c>
      <c r="G85" s="81" t="s">
        <v>149</v>
      </c>
      <c r="H85" s="81" t="s">
        <v>308</v>
      </c>
      <c r="I85" s="81"/>
    </row>
    <row r="86" spans="1:9" x14ac:dyDescent="0.3">
      <c r="A86" s="184" t="s">
        <v>326</v>
      </c>
      <c r="B86" s="81" t="s">
        <v>129</v>
      </c>
      <c r="C86" s="81" t="s">
        <v>147</v>
      </c>
      <c r="D86" s="143"/>
      <c r="E86" s="143">
        <v>5000</v>
      </c>
      <c r="F86" s="143">
        <f t="shared" si="1"/>
        <v>15679826</v>
      </c>
      <c r="G86" s="81" t="s">
        <v>149</v>
      </c>
      <c r="H86" s="81" t="s">
        <v>308</v>
      </c>
      <c r="I86" s="81"/>
    </row>
    <row r="87" spans="1:9" x14ac:dyDescent="0.3">
      <c r="A87" s="183" t="s">
        <v>326</v>
      </c>
      <c r="B87" s="81" t="s">
        <v>95</v>
      </c>
      <c r="C87" s="81" t="s">
        <v>96</v>
      </c>
      <c r="D87" s="143">
        <v>98000</v>
      </c>
      <c r="E87" s="143"/>
      <c r="F87" s="143">
        <f t="shared" si="1"/>
        <v>15581826</v>
      </c>
      <c r="G87" s="81" t="s">
        <v>154</v>
      </c>
      <c r="H87" s="81" t="s">
        <v>327</v>
      </c>
      <c r="I87" s="81"/>
    </row>
    <row r="88" spans="1:9" x14ac:dyDescent="0.3">
      <c r="A88" s="183" t="s">
        <v>326</v>
      </c>
      <c r="B88" s="81" t="s">
        <v>95</v>
      </c>
      <c r="C88" s="81" t="s">
        <v>228</v>
      </c>
      <c r="D88" s="143">
        <v>32000</v>
      </c>
      <c r="E88" s="143"/>
      <c r="F88" s="143">
        <f t="shared" si="1"/>
        <v>15549826</v>
      </c>
      <c r="G88" s="81" t="s">
        <v>226</v>
      </c>
      <c r="H88" s="81" t="s">
        <v>328</v>
      </c>
      <c r="I88" s="81"/>
    </row>
    <row r="89" spans="1:9" x14ac:dyDescent="0.3">
      <c r="A89" s="183" t="s">
        <v>326</v>
      </c>
      <c r="B89" s="81" t="s">
        <v>95</v>
      </c>
      <c r="C89" s="81" t="s">
        <v>148</v>
      </c>
      <c r="D89" s="143">
        <v>60000</v>
      </c>
      <c r="E89" s="143"/>
      <c r="F89" s="143">
        <f t="shared" si="1"/>
        <v>15489826</v>
      </c>
      <c r="G89" s="81" t="s">
        <v>150</v>
      </c>
      <c r="H89" s="81" t="s">
        <v>329</v>
      </c>
      <c r="I89" s="81"/>
    </row>
    <row r="90" spans="1:9" x14ac:dyDescent="0.3">
      <c r="A90" s="183" t="s">
        <v>326</v>
      </c>
      <c r="B90" s="81" t="s">
        <v>95</v>
      </c>
      <c r="C90" s="81" t="s">
        <v>96</v>
      </c>
      <c r="D90" s="143">
        <v>92000</v>
      </c>
      <c r="E90" s="143"/>
      <c r="F90" s="143">
        <f t="shared" si="1"/>
        <v>15397826</v>
      </c>
      <c r="G90" s="81" t="s">
        <v>98</v>
      </c>
      <c r="H90" s="81" t="s">
        <v>330</v>
      </c>
      <c r="I90" s="81"/>
    </row>
    <row r="91" spans="1:9" x14ac:dyDescent="0.3">
      <c r="A91" s="183" t="s">
        <v>326</v>
      </c>
      <c r="B91" s="81" t="s">
        <v>95</v>
      </c>
      <c r="C91" s="81" t="s">
        <v>96</v>
      </c>
      <c r="D91" s="143">
        <v>130000</v>
      </c>
      <c r="E91" s="143"/>
      <c r="F91" s="143">
        <f t="shared" si="1"/>
        <v>15267826</v>
      </c>
      <c r="G91" s="81" t="s">
        <v>97</v>
      </c>
      <c r="H91" s="81" t="s">
        <v>347</v>
      </c>
      <c r="I91" s="81"/>
    </row>
    <row r="92" spans="1:9" x14ac:dyDescent="0.3">
      <c r="A92" s="183" t="s">
        <v>326</v>
      </c>
      <c r="B92" s="81" t="s">
        <v>95</v>
      </c>
      <c r="C92" s="81" t="s">
        <v>147</v>
      </c>
      <c r="D92" s="187">
        <v>195000</v>
      </c>
      <c r="E92" s="143"/>
      <c r="F92" s="143">
        <f t="shared" si="1"/>
        <v>15072826</v>
      </c>
      <c r="G92" s="81" t="s">
        <v>181</v>
      </c>
      <c r="H92" s="81" t="s">
        <v>332</v>
      </c>
      <c r="I92" s="81"/>
    </row>
    <row r="93" spans="1:9" x14ac:dyDescent="0.3">
      <c r="A93" s="183" t="s">
        <v>326</v>
      </c>
      <c r="B93" s="81" t="s">
        <v>95</v>
      </c>
      <c r="C93" s="81" t="s">
        <v>147</v>
      </c>
      <c r="D93" s="187">
        <v>214000</v>
      </c>
      <c r="E93" s="143"/>
      <c r="F93" s="143">
        <f t="shared" si="1"/>
        <v>14858826</v>
      </c>
      <c r="G93" s="81" t="s">
        <v>149</v>
      </c>
      <c r="H93" s="81" t="s">
        <v>333</v>
      </c>
      <c r="I93" s="81"/>
    </row>
    <row r="94" spans="1:9" x14ac:dyDescent="0.3">
      <c r="A94" s="183" t="s">
        <v>326</v>
      </c>
      <c r="B94" s="81" t="s">
        <v>95</v>
      </c>
      <c r="C94" s="81" t="s">
        <v>147</v>
      </c>
      <c r="D94" s="187">
        <v>50000</v>
      </c>
      <c r="E94" s="143"/>
      <c r="F94" s="143">
        <f t="shared" si="1"/>
        <v>14808826</v>
      </c>
      <c r="G94" s="81" t="s">
        <v>149</v>
      </c>
      <c r="H94" s="81" t="s">
        <v>334</v>
      </c>
      <c r="I94" s="81"/>
    </row>
    <row r="95" spans="1:9" x14ac:dyDescent="0.3">
      <c r="A95" s="183" t="s">
        <v>326</v>
      </c>
      <c r="B95" s="81" t="s">
        <v>95</v>
      </c>
      <c r="C95" s="81" t="s">
        <v>147</v>
      </c>
      <c r="D95" s="187">
        <v>210000</v>
      </c>
      <c r="E95" s="143"/>
      <c r="F95" s="143">
        <f t="shared" si="1"/>
        <v>14598826</v>
      </c>
      <c r="G95" s="81" t="s">
        <v>149</v>
      </c>
      <c r="H95" s="81" t="s">
        <v>335</v>
      </c>
      <c r="I95" s="81"/>
    </row>
    <row r="96" spans="1:9" x14ac:dyDescent="0.3">
      <c r="A96" s="183" t="s">
        <v>326</v>
      </c>
      <c r="B96" s="81" t="s">
        <v>95</v>
      </c>
      <c r="C96" s="81" t="s">
        <v>147</v>
      </c>
      <c r="D96" s="187">
        <v>38000</v>
      </c>
      <c r="E96" s="143"/>
      <c r="F96" s="143">
        <f t="shared" si="1"/>
        <v>14560826</v>
      </c>
      <c r="G96" s="81" t="s">
        <v>149</v>
      </c>
      <c r="H96" s="81" t="s">
        <v>336</v>
      </c>
      <c r="I96" s="81"/>
    </row>
    <row r="97" spans="1:9" x14ac:dyDescent="0.3">
      <c r="A97" s="183" t="s">
        <v>326</v>
      </c>
      <c r="B97" s="81" t="s">
        <v>95</v>
      </c>
      <c r="C97" s="81" t="s">
        <v>147</v>
      </c>
      <c r="D97" s="187">
        <v>20000</v>
      </c>
      <c r="E97" s="143"/>
      <c r="F97" s="143">
        <f t="shared" si="1"/>
        <v>14540826</v>
      </c>
      <c r="G97" s="81" t="s">
        <v>149</v>
      </c>
      <c r="H97" s="81" t="s">
        <v>391</v>
      </c>
      <c r="I97" s="81"/>
    </row>
    <row r="98" spans="1:9" x14ac:dyDescent="0.3">
      <c r="A98" s="184" t="s">
        <v>326</v>
      </c>
      <c r="B98" s="81" t="s">
        <v>230</v>
      </c>
      <c r="C98" s="81" t="s">
        <v>148</v>
      </c>
      <c r="D98" s="143">
        <v>1000</v>
      </c>
      <c r="E98" s="143"/>
      <c r="F98" s="143">
        <f t="shared" si="1"/>
        <v>14539826</v>
      </c>
      <c r="G98" s="81" t="s">
        <v>150</v>
      </c>
      <c r="H98" s="81" t="s">
        <v>329</v>
      </c>
      <c r="I98" s="81"/>
    </row>
    <row r="99" spans="1:9" x14ac:dyDescent="0.3">
      <c r="A99" s="184" t="s">
        <v>326</v>
      </c>
      <c r="B99" s="81" t="s">
        <v>129</v>
      </c>
      <c r="C99" s="81" t="s">
        <v>96</v>
      </c>
      <c r="D99" s="143"/>
      <c r="E99" s="143">
        <v>5000</v>
      </c>
      <c r="F99" s="143">
        <f t="shared" si="1"/>
        <v>14544826</v>
      </c>
      <c r="G99" s="81" t="s">
        <v>97</v>
      </c>
      <c r="H99" s="81" t="s">
        <v>347</v>
      </c>
      <c r="I99" s="81"/>
    </row>
    <row r="100" spans="1:9" x14ac:dyDescent="0.3">
      <c r="A100" s="184" t="s">
        <v>326</v>
      </c>
      <c r="B100" s="81" t="s">
        <v>129</v>
      </c>
      <c r="C100" s="81" t="s">
        <v>96</v>
      </c>
      <c r="D100" s="143"/>
      <c r="E100" s="143">
        <v>3000</v>
      </c>
      <c r="F100" s="143">
        <f t="shared" si="1"/>
        <v>14547826</v>
      </c>
      <c r="G100" s="81" t="s">
        <v>98</v>
      </c>
      <c r="H100" s="81" t="s">
        <v>330</v>
      </c>
      <c r="I100" s="81"/>
    </row>
    <row r="101" spans="1:9" x14ac:dyDescent="0.3">
      <c r="A101" s="184" t="s">
        <v>356</v>
      </c>
      <c r="B101" s="81" t="s">
        <v>95</v>
      </c>
      <c r="C101" s="81" t="s">
        <v>96</v>
      </c>
      <c r="D101" s="143">
        <v>118000</v>
      </c>
      <c r="E101" s="143"/>
      <c r="F101" s="143">
        <f t="shared" si="1"/>
        <v>14429826</v>
      </c>
      <c r="G101" s="81" t="s">
        <v>154</v>
      </c>
      <c r="H101" s="81" t="s">
        <v>357</v>
      </c>
      <c r="I101" s="81"/>
    </row>
    <row r="102" spans="1:9" x14ac:dyDescent="0.3">
      <c r="A102" s="184" t="s">
        <v>356</v>
      </c>
      <c r="B102" s="81" t="s">
        <v>95</v>
      </c>
      <c r="C102" s="81" t="s">
        <v>96</v>
      </c>
      <c r="D102" s="187">
        <v>101000</v>
      </c>
      <c r="E102" s="143"/>
      <c r="F102" s="143">
        <f t="shared" si="1"/>
        <v>14328826</v>
      </c>
      <c r="G102" s="81" t="s">
        <v>98</v>
      </c>
      <c r="H102" s="81" t="s">
        <v>358</v>
      </c>
      <c r="I102" s="81"/>
    </row>
    <row r="103" spans="1:9" x14ac:dyDescent="0.3">
      <c r="A103" s="184" t="s">
        <v>356</v>
      </c>
      <c r="B103" s="81" t="s">
        <v>95</v>
      </c>
      <c r="C103" s="81" t="s">
        <v>148</v>
      </c>
      <c r="D103" s="143">
        <v>50000</v>
      </c>
      <c r="E103" s="143"/>
      <c r="F103" s="143">
        <f t="shared" si="1"/>
        <v>14278826</v>
      </c>
      <c r="G103" s="81" t="s">
        <v>150</v>
      </c>
      <c r="H103" s="81" t="s">
        <v>359</v>
      </c>
      <c r="I103" s="81"/>
    </row>
    <row r="104" spans="1:9" x14ac:dyDescent="0.3">
      <c r="A104" s="184" t="s">
        <v>356</v>
      </c>
      <c r="B104" s="81" t="s">
        <v>95</v>
      </c>
      <c r="C104" s="81" t="s">
        <v>96</v>
      </c>
      <c r="D104" s="143">
        <v>107000</v>
      </c>
      <c r="E104" s="143"/>
      <c r="F104" s="143">
        <f t="shared" si="1"/>
        <v>14171826</v>
      </c>
      <c r="G104" s="81" t="s">
        <v>97</v>
      </c>
      <c r="H104" s="81" t="s">
        <v>354</v>
      </c>
      <c r="I104" s="81"/>
    </row>
    <row r="105" spans="1:9" x14ac:dyDescent="0.3">
      <c r="A105" s="184" t="s">
        <v>356</v>
      </c>
      <c r="B105" s="81" t="s">
        <v>95</v>
      </c>
      <c r="C105" s="81" t="s">
        <v>228</v>
      </c>
      <c r="D105" s="143">
        <v>32000</v>
      </c>
      <c r="E105" s="143"/>
      <c r="F105" s="143">
        <f t="shared" si="1"/>
        <v>14139826</v>
      </c>
      <c r="G105" s="81" t="s">
        <v>226</v>
      </c>
      <c r="H105" s="81" t="s">
        <v>360</v>
      </c>
      <c r="I105" s="81"/>
    </row>
    <row r="106" spans="1:9" x14ac:dyDescent="0.3">
      <c r="A106" s="184" t="s">
        <v>356</v>
      </c>
      <c r="B106" s="81" t="s">
        <v>95</v>
      </c>
      <c r="C106" s="81" t="s">
        <v>147</v>
      </c>
      <c r="D106" s="187">
        <v>82900</v>
      </c>
      <c r="E106" s="143"/>
      <c r="F106" s="143">
        <f t="shared" si="1"/>
        <v>14056926</v>
      </c>
      <c r="G106" s="81" t="s">
        <v>149</v>
      </c>
      <c r="H106" s="81" t="s">
        <v>361</v>
      </c>
      <c r="I106" s="81"/>
    </row>
    <row r="107" spans="1:9" x14ac:dyDescent="0.3">
      <c r="A107" s="184" t="s">
        <v>356</v>
      </c>
      <c r="B107" s="81" t="s">
        <v>95</v>
      </c>
      <c r="C107" s="81" t="s">
        <v>96</v>
      </c>
      <c r="D107" s="143">
        <v>215000</v>
      </c>
      <c r="E107" s="143"/>
      <c r="F107" s="143">
        <f t="shared" si="1"/>
        <v>13841926</v>
      </c>
      <c r="G107" s="81" t="s">
        <v>98</v>
      </c>
      <c r="H107" s="81" t="s">
        <v>362</v>
      </c>
      <c r="I107" s="81"/>
    </row>
    <row r="108" spans="1:9" x14ac:dyDescent="0.3">
      <c r="A108" s="184" t="s">
        <v>356</v>
      </c>
      <c r="B108" s="81" t="s">
        <v>95</v>
      </c>
      <c r="C108" s="81" t="s">
        <v>96</v>
      </c>
      <c r="D108" s="143">
        <v>550000</v>
      </c>
      <c r="E108" s="143"/>
      <c r="F108" s="143">
        <f t="shared" si="1"/>
        <v>13291926</v>
      </c>
      <c r="G108" s="81" t="s">
        <v>98</v>
      </c>
      <c r="H108" s="81" t="s">
        <v>493</v>
      </c>
      <c r="I108" s="81"/>
    </row>
    <row r="109" spans="1:9" x14ac:dyDescent="0.3">
      <c r="A109" s="184" t="s">
        <v>356</v>
      </c>
      <c r="B109" s="81" t="s">
        <v>129</v>
      </c>
      <c r="C109" s="81" t="s">
        <v>96</v>
      </c>
      <c r="D109" s="143"/>
      <c r="E109" s="143">
        <v>2000</v>
      </c>
      <c r="F109" s="143">
        <f t="shared" si="1"/>
        <v>13293926</v>
      </c>
      <c r="G109" s="81" t="s">
        <v>154</v>
      </c>
      <c r="H109" s="81" t="s">
        <v>357</v>
      </c>
      <c r="I109" s="81"/>
    </row>
    <row r="110" spans="1:9" x14ac:dyDescent="0.3">
      <c r="A110" s="184" t="s">
        <v>356</v>
      </c>
      <c r="B110" s="81" t="s">
        <v>129</v>
      </c>
      <c r="C110" s="81" t="s">
        <v>96</v>
      </c>
      <c r="D110" s="143"/>
      <c r="E110" s="143">
        <v>4000</v>
      </c>
      <c r="F110" s="143">
        <f t="shared" si="1"/>
        <v>13297926</v>
      </c>
      <c r="G110" s="81" t="s">
        <v>97</v>
      </c>
      <c r="H110" s="81" t="s">
        <v>354</v>
      </c>
      <c r="I110" s="81"/>
    </row>
    <row r="111" spans="1:9" x14ac:dyDescent="0.3">
      <c r="A111" s="184" t="s">
        <v>384</v>
      </c>
      <c r="B111" s="81" t="s">
        <v>95</v>
      </c>
      <c r="C111" s="81" t="s">
        <v>148</v>
      </c>
      <c r="D111" s="143">
        <v>20000</v>
      </c>
      <c r="E111" s="143"/>
      <c r="F111" s="143">
        <f t="shared" si="1"/>
        <v>13277926</v>
      </c>
      <c r="G111" s="81" t="s">
        <v>150</v>
      </c>
      <c r="H111" s="81" t="s">
        <v>385</v>
      </c>
      <c r="I111" s="81"/>
    </row>
    <row r="112" spans="1:9" x14ac:dyDescent="0.3">
      <c r="A112" s="184" t="s">
        <v>384</v>
      </c>
      <c r="B112" s="81" t="s">
        <v>95</v>
      </c>
      <c r="C112" s="81" t="s">
        <v>96</v>
      </c>
      <c r="D112" s="187">
        <v>108000</v>
      </c>
      <c r="E112" s="143"/>
      <c r="F112" s="143">
        <f t="shared" si="1"/>
        <v>13169926</v>
      </c>
      <c r="G112" s="81" t="s">
        <v>154</v>
      </c>
      <c r="H112" s="81" t="s">
        <v>386</v>
      </c>
      <c r="I112" s="81"/>
    </row>
    <row r="113" spans="1:9" x14ac:dyDescent="0.3">
      <c r="A113" s="184" t="s">
        <v>384</v>
      </c>
      <c r="B113" s="81" t="s">
        <v>95</v>
      </c>
      <c r="C113" s="81" t="s">
        <v>96</v>
      </c>
      <c r="D113" s="143">
        <v>98000</v>
      </c>
      <c r="E113" s="143"/>
      <c r="F113" s="143">
        <f t="shared" si="1"/>
        <v>13071926</v>
      </c>
      <c r="G113" s="81" t="s">
        <v>97</v>
      </c>
      <c r="H113" s="81" t="s">
        <v>387</v>
      </c>
      <c r="I113" s="81"/>
    </row>
    <row r="114" spans="1:9" x14ac:dyDescent="0.3">
      <c r="A114" s="184" t="s">
        <v>384</v>
      </c>
      <c r="B114" s="81" t="s">
        <v>95</v>
      </c>
      <c r="C114" s="81" t="s">
        <v>228</v>
      </c>
      <c r="D114" s="143">
        <v>32000</v>
      </c>
      <c r="E114" s="143"/>
      <c r="F114" s="143">
        <f t="shared" si="1"/>
        <v>13039926</v>
      </c>
      <c r="G114" s="81" t="s">
        <v>226</v>
      </c>
      <c r="H114" s="81" t="s">
        <v>388</v>
      </c>
      <c r="I114" s="81"/>
    </row>
    <row r="115" spans="1:9" x14ac:dyDescent="0.3">
      <c r="A115" s="184" t="s">
        <v>384</v>
      </c>
      <c r="B115" s="81" t="s">
        <v>95</v>
      </c>
      <c r="C115" s="81" t="s">
        <v>96</v>
      </c>
      <c r="D115" s="187">
        <v>730000</v>
      </c>
      <c r="E115" s="143"/>
      <c r="F115" s="143">
        <f t="shared" si="1"/>
        <v>12309926</v>
      </c>
      <c r="G115" s="81" t="s">
        <v>154</v>
      </c>
      <c r="H115" s="81" t="s">
        <v>389</v>
      </c>
      <c r="I115" s="81"/>
    </row>
    <row r="116" spans="1:9" x14ac:dyDescent="0.3">
      <c r="A116" s="184" t="s">
        <v>384</v>
      </c>
      <c r="B116" s="81" t="s">
        <v>95</v>
      </c>
      <c r="C116" s="81" t="s">
        <v>228</v>
      </c>
      <c r="D116" s="187">
        <v>12000</v>
      </c>
      <c r="E116" s="143"/>
      <c r="F116" s="143">
        <f t="shared" si="1"/>
        <v>12297926</v>
      </c>
      <c r="G116" s="81" t="s">
        <v>226</v>
      </c>
      <c r="H116" s="81" t="s">
        <v>390</v>
      </c>
      <c r="I116" s="81"/>
    </row>
    <row r="117" spans="1:9" x14ac:dyDescent="0.3">
      <c r="A117" s="184" t="s">
        <v>384</v>
      </c>
      <c r="B117" s="81" t="s">
        <v>95</v>
      </c>
      <c r="C117" s="81" t="s">
        <v>147</v>
      </c>
      <c r="D117" s="187">
        <v>270000</v>
      </c>
      <c r="E117" s="143"/>
      <c r="F117" s="143">
        <f t="shared" si="1"/>
        <v>12027926</v>
      </c>
      <c r="G117" s="81" t="s">
        <v>149</v>
      </c>
      <c r="H117" s="81" t="s">
        <v>392</v>
      </c>
      <c r="I117" s="81"/>
    </row>
    <row r="118" spans="1:9" x14ac:dyDescent="0.3">
      <c r="A118" s="184" t="s">
        <v>384</v>
      </c>
      <c r="B118" s="81" t="s">
        <v>95</v>
      </c>
      <c r="C118" s="81" t="s">
        <v>147</v>
      </c>
      <c r="D118" s="143">
        <v>16000</v>
      </c>
      <c r="E118" s="143"/>
      <c r="F118" s="143">
        <f t="shared" si="1"/>
        <v>12011926</v>
      </c>
      <c r="G118" s="81" t="s">
        <v>149</v>
      </c>
      <c r="H118" s="81" t="s">
        <v>393</v>
      </c>
      <c r="I118" s="81"/>
    </row>
    <row r="119" spans="1:9" x14ac:dyDescent="0.3">
      <c r="A119" s="184" t="s">
        <v>384</v>
      </c>
      <c r="B119" s="81" t="s">
        <v>95</v>
      </c>
      <c r="C119" s="81" t="s">
        <v>147</v>
      </c>
      <c r="D119" s="143">
        <v>100000</v>
      </c>
      <c r="E119" s="143"/>
      <c r="F119" s="143">
        <f t="shared" si="1"/>
        <v>11911926</v>
      </c>
      <c r="G119" s="81" t="s">
        <v>149</v>
      </c>
      <c r="H119" s="81" t="s">
        <v>416</v>
      </c>
      <c r="I119" s="81"/>
    </row>
    <row r="120" spans="1:9" x14ac:dyDescent="0.3">
      <c r="A120" s="184" t="s">
        <v>384</v>
      </c>
      <c r="B120" s="81" t="s">
        <v>129</v>
      </c>
      <c r="C120" s="81" t="s">
        <v>228</v>
      </c>
      <c r="D120" s="143"/>
      <c r="E120" s="143">
        <v>4000</v>
      </c>
      <c r="F120" s="143">
        <f t="shared" si="1"/>
        <v>11915926</v>
      </c>
      <c r="G120" s="81" t="s">
        <v>226</v>
      </c>
      <c r="H120" s="81" t="s">
        <v>390</v>
      </c>
      <c r="I120" s="81"/>
    </row>
    <row r="121" spans="1:9" x14ac:dyDescent="0.3">
      <c r="A121" s="184" t="s">
        <v>384</v>
      </c>
      <c r="B121" s="81" t="s">
        <v>129</v>
      </c>
      <c r="C121" s="81" t="s">
        <v>147</v>
      </c>
      <c r="D121" s="143"/>
      <c r="E121" s="143">
        <v>60000</v>
      </c>
      <c r="F121" s="143">
        <f t="shared" si="1"/>
        <v>11975926</v>
      </c>
      <c r="G121" s="81" t="s">
        <v>149</v>
      </c>
      <c r="H121" s="81" t="s">
        <v>392</v>
      </c>
      <c r="I121" s="81"/>
    </row>
    <row r="122" spans="1:9" x14ac:dyDescent="0.3">
      <c r="A122" s="184" t="s">
        <v>384</v>
      </c>
      <c r="B122" s="81" t="s">
        <v>129</v>
      </c>
      <c r="C122" s="81" t="s">
        <v>147</v>
      </c>
      <c r="D122" s="143"/>
      <c r="E122" s="143">
        <v>40000</v>
      </c>
      <c r="F122" s="143">
        <f t="shared" si="1"/>
        <v>12015926</v>
      </c>
      <c r="G122" s="81" t="s">
        <v>149</v>
      </c>
      <c r="H122" s="81" t="s">
        <v>416</v>
      </c>
      <c r="I122" s="81"/>
    </row>
    <row r="123" spans="1:9" x14ac:dyDescent="0.3">
      <c r="A123" s="184" t="s">
        <v>452</v>
      </c>
      <c r="B123" s="81" t="s">
        <v>129</v>
      </c>
      <c r="C123" s="81" t="s">
        <v>96</v>
      </c>
      <c r="D123" s="143"/>
      <c r="E123" s="143">
        <v>2000</v>
      </c>
      <c r="F123" s="143">
        <f t="shared" si="1"/>
        <v>12017926</v>
      </c>
      <c r="G123" s="81" t="s">
        <v>97</v>
      </c>
      <c r="H123" s="81" t="s">
        <v>387</v>
      </c>
      <c r="I123" s="81"/>
    </row>
    <row r="124" spans="1:9" x14ac:dyDescent="0.3">
      <c r="A124" s="184" t="s">
        <v>452</v>
      </c>
      <c r="B124" s="81" t="s">
        <v>95</v>
      </c>
      <c r="C124" s="81" t="s">
        <v>96</v>
      </c>
      <c r="D124" s="143">
        <v>92000</v>
      </c>
      <c r="E124" s="143"/>
      <c r="F124" s="143">
        <f t="shared" si="1"/>
        <v>11925926</v>
      </c>
      <c r="G124" s="81" t="s">
        <v>97</v>
      </c>
      <c r="H124" s="81" t="s">
        <v>451</v>
      </c>
      <c r="I124" s="81"/>
    </row>
    <row r="125" spans="1:9" x14ac:dyDescent="0.3">
      <c r="A125" s="184" t="s">
        <v>452</v>
      </c>
      <c r="B125" s="81" t="s">
        <v>95</v>
      </c>
      <c r="C125" s="81" t="s">
        <v>148</v>
      </c>
      <c r="D125" s="143">
        <v>20000</v>
      </c>
      <c r="E125" s="143"/>
      <c r="F125" s="143">
        <f t="shared" si="1"/>
        <v>11905926</v>
      </c>
      <c r="G125" s="81" t="s">
        <v>150</v>
      </c>
      <c r="H125" s="81" t="s">
        <v>456</v>
      </c>
      <c r="I125" s="81"/>
    </row>
    <row r="126" spans="1:9" x14ac:dyDescent="0.3">
      <c r="A126" s="184" t="s">
        <v>452</v>
      </c>
      <c r="B126" s="81" t="s">
        <v>95</v>
      </c>
      <c r="C126" s="81" t="s">
        <v>228</v>
      </c>
      <c r="D126" s="143">
        <v>44000</v>
      </c>
      <c r="E126" s="143"/>
      <c r="F126" s="143">
        <f t="shared" si="1"/>
        <v>11861926</v>
      </c>
      <c r="G126" s="81" t="s">
        <v>226</v>
      </c>
      <c r="H126" s="81" t="s">
        <v>457</v>
      </c>
      <c r="I126" s="81"/>
    </row>
    <row r="127" spans="1:9" x14ac:dyDescent="0.3">
      <c r="A127" s="184" t="s">
        <v>452</v>
      </c>
      <c r="B127" s="81" t="s">
        <v>95</v>
      </c>
      <c r="C127" s="81" t="s">
        <v>96</v>
      </c>
      <c r="D127" s="187">
        <v>93000</v>
      </c>
      <c r="E127" s="143"/>
      <c r="F127" s="143">
        <f t="shared" si="1"/>
        <v>11768926</v>
      </c>
      <c r="G127" s="81" t="s">
        <v>98</v>
      </c>
      <c r="H127" s="81" t="s">
        <v>363</v>
      </c>
      <c r="I127" s="81"/>
    </row>
    <row r="128" spans="1:9" x14ac:dyDescent="0.3">
      <c r="A128" s="184" t="s">
        <v>452</v>
      </c>
      <c r="B128" s="81" t="s">
        <v>95</v>
      </c>
      <c r="C128" s="81" t="s">
        <v>147</v>
      </c>
      <c r="D128" s="187">
        <v>15000</v>
      </c>
      <c r="E128" s="143"/>
      <c r="F128" s="143">
        <f t="shared" si="1"/>
        <v>11753926</v>
      </c>
      <c r="G128" s="81" t="s">
        <v>149</v>
      </c>
      <c r="H128" s="81" t="s">
        <v>459</v>
      </c>
      <c r="I128" s="81"/>
    </row>
    <row r="129" spans="1:9" x14ac:dyDescent="0.3">
      <c r="A129" s="184" t="s">
        <v>452</v>
      </c>
      <c r="B129" s="81" t="s">
        <v>129</v>
      </c>
      <c r="C129" s="81" t="s">
        <v>96</v>
      </c>
      <c r="D129" s="143"/>
      <c r="E129" s="143">
        <v>1000</v>
      </c>
      <c r="F129" s="143">
        <f t="shared" si="1"/>
        <v>11754926</v>
      </c>
      <c r="G129" s="81" t="s">
        <v>98</v>
      </c>
      <c r="H129" s="81" t="s">
        <v>363</v>
      </c>
      <c r="I129" s="81"/>
    </row>
    <row r="130" spans="1:9" x14ac:dyDescent="0.3">
      <c r="A130" s="184" t="s">
        <v>452</v>
      </c>
      <c r="B130" s="81" t="s">
        <v>129</v>
      </c>
      <c r="C130" s="81" t="s">
        <v>228</v>
      </c>
      <c r="D130" s="143"/>
      <c r="E130" s="143">
        <v>4000</v>
      </c>
      <c r="F130" s="143">
        <f t="shared" si="1"/>
        <v>11758926</v>
      </c>
      <c r="G130" s="81" t="s">
        <v>226</v>
      </c>
      <c r="H130" s="81" t="s">
        <v>457</v>
      </c>
      <c r="I130" s="81"/>
    </row>
    <row r="131" spans="1:9" x14ac:dyDescent="0.3">
      <c r="A131" s="184" t="s">
        <v>471</v>
      </c>
      <c r="B131" s="81" t="s">
        <v>95</v>
      </c>
      <c r="C131" s="81" t="s">
        <v>96</v>
      </c>
      <c r="D131" s="143">
        <v>85000</v>
      </c>
      <c r="E131" s="143"/>
      <c r="F131" s="143">
        <f t="shared" si="1"/>
        <v>11673926</v>
      </c>
      <c r="G131" s="81" t="s">
        <v>98</v>
      </c>
      <c r="H131" s="81" t="s">
        <v>458</v>
      </c>
      <c r="I131" s="81"/>
    </row>
    <row r="132" spans="1:9" x14ac:dyDescent="0.3">
      <c r="A132" s="184" t="s">
        <v>471</v>
      </c>
      <c r="B132" s="81" t="s">
        <v>95</v>
      </c>
      <c r="C132" s="81" t="s">
        <v>96</v>
      </c>
      <c r="D132" s="143">
        <v>97000</v>
      </c>
      <c r="E132" s="143"/>
      <c r="F132" s="143">
        <f t="shared" ref="F132:F171" si="2">F131-D132+E132</f>
        <v>11576926</v>
      </c>
      <c r="G132" s="81" t="s">
        <v>97</v>
      </c>
      <c r="H132" s="81" t="s">
        <v>472</v>
      </c>
      <c r="I132" s="81"/>
    </row>
    <row r="133" spans="1:9" x14ac:dyDescent="0.3">
      <c r="A133" s="184" t="s">
        <v>471</v>
      </c>
      <c r="B133" s="81" t="s">
        <v>95</v>
      </c>
      <c r="C133" s="81" t="s">
        <v>228</v>
      </c>
      <c r="D133" s="143">
        <v>32000</v>
      </c>
      <c r="E133" s="143"/>
      <c r="F133" s="143">
        <f t="shared" si="2"/>
        <v>11544926</v>
      </c>
      <c r="G133" s="81" t="s">
        <v>226</v>
      </c>
      <c r="H133" s="81" t="s">
        <v>473</v>
      </c>
      <c r="I133" s="81"/>
    </row>
    <row r="134" spans="1:9" x14ac:dyDescent="0.3">
      <c r="A134" s="184" t="s">
        <v>484</v>
      </c>
      <c r="B134" s="81" t="s">
        <v>95</v>
      </c>
      <c r="C134" s="81" t="s">
        <v>96</v>
      </c>
      <c r="D134" s="143">
        <v>166000</v>
      </c>
      <c r="E134" s="143"/>
      <c r="F134" s="143">
        <f t="shared" si="2"/>
        <v>11378926</v>
      </c>
      <c r="G134" s="81" t="s">
        <v>98</v>
      </c>
      <c r="H134" s="81" t="s">
        <v>463</v>
      </c>
      <c r="I134" s="81"/>
    </row>
    <row r="135" spans="1:9" x14ac:dyDescent="0.3">
      <c r="A135" s="184" t="s">
        <v>484</v>
      </c>
      <c r="B135" s="81" t="s">
        <v>95</v>
      </c>
      <c r="C135" s="81" t="s">
        <v>228</v>
      </c>
      <c r="D135" s="143">
        <v>32000</v>
      </c>
      <c r="E135" s="143"/>
      <c r="F135" s="143">
        <f t="shared" si="2"/>
        <v>11346926</v>
      </c>
      <c r="G135" s="81" t="s">
        <v>226</v>
      </c>
      <c r="H135" s="81" t="s">
        <v>485</v>
      </c>
      <c r="I135" s="81"/>
    </row>
    <row r="136" spans="1:9" x14ac:dyDescent="0.3">
      <c r="A136" s="184" t="s">
        <v>484</v>
      </c>
      <c r="B136" s="81" t="s">
        <v>95</v>
      </c>
      <c r="C136" s="81" t="s">
        <v>96</v>
      </c>
      <c r="D136" s="143">
        <v>176000</v>
      </c>
      <c r="E136" s="143"/>
      <c r="F136" s="143">
        <f t="shared" si="2"/>
        <v>11170926</v>
      </c>
      <c r="G136" s="81" t="s">
        <v>97</v>
      </c>
      <c r="H136" s="81" t="s">
        <v>486</v>
      </c>
      <c r="I136" s="81"/>
    </row>
    <row r="137" spans="1:9" x14ac:dyDescent="0.3">
      <c r="A137" s="184" t="s">
        <v>484</v>
      </c>
      <c r="B137" s="81" t="s">
        <v>95</v>
      </c>
      <c r="C137" s="81" t="s">
        <v>96</v>
      </c>
      <c r="D137" s="143">
        <v>140000</v>
      </c>
      <c r="E137" s="143"/>
      <c r="F137" s="143">
        <f t="shared" si="2"/>
        <v>11030926</v>
      </c>
      <c r="G137" s="81" t="s">
        <v>97</v>
      </c>
      <c r="H137" s="81" t="s">
        <v>487</v>
      </c>
      <c r="I137" s="81"/>
    </row>
    <row r="138" spans="1:9" x14ac:dyDescent="0.3">
      <c r="A138" s="184" t="s">
        <v>484</v>
      </c>
      <c r="B138" s="81" t="s">
        <v>95</v>
      </c>
      <c r="C138" s="81" t="s">
        <v>147</v>
      </c>
      <c r="D138" s="187">
        <v>93000</v>
      </c>
      <c r="E138" s="143"/>
      <c r="F138" s="143">
        <f t="shared" si="2"/>
        <v>10937926</v>
      </c>
      <c r="G138" s="81" t="s">
        <v>149</v>
      </c>
      <c r="H138" s="81" t="s">
        <v>488</v>
      </c>
      <c r="I138" s="81"/>
    </row>
    <row r="139" spans="1:9" x14ac:dyDescent="0.3">
      <c r="A139" s="184" t="s">
        <v>510</v>
      </c>
      <c r="B139" s="81" t="s">
        <v>95</v>
      </c>
      <c r="C139" s="81" t="s">
        <v>148</v>
      </c>
      <c r="D139" s="143">
        <v>20000</v>
      </c>
      <c r="E139" s="143"/>
      <c r="F139" s="143">
        <f t="shared" si="2"/>
        <v>10917926</v>
      </c>
      <c r="G139" s="81" t="s">
        <v>150</v>
      </c>
      <c r="H139" s="81" t="s">
        <v>511</v>
      </c>
      <c r="I139" s="81"/>
    </row>
    <row r="140" spans="1:9" x14ac:dyDescent="0.3">
      <c r="A140" s="184" t="s">
        <v>510</v>
      </c>
      <c r="B140" s="81" t="s">
        <v>95</v>
      </c>
      <c r="C140" s="81" t="s">
        <v>147</v>
      </c>
      <c r="D140" s="187">
        <v>195000</v>
      </c>
      <c r="E140" s="143"/>
      <c r="F140" s="143">
        <f t="shared" si="2"/>
        <v>10722926</v>
      </c>
      <c r="G140" s="81" t="s">
        <v>181</v>
      </c>
      <c r="H140" s="81" t="s">
        <v>513</v>
      </c>
      <c r="I140" s="81"/>
    </row>
    <row r="141" spans="1:9" x14ac:dyDescent="0.3">
      <c r="A141" s="184" t="s">
        <v>510</v>
      </c>
      <c r="B141" s="81" t="s">
        <v>95</v>
      </c>
      <c r="C141" s="81" t="s">
        <v>96</v>
      </c>
      <c r="D141" s="187">
        <v>83000</v>
      </c>
      <c r="E141" s="143"/>
      <c r="F141" s="143">
        <f t="shared" si="2"/>
        <v>10639926</v>
      </c>
      <c r="G141" s="81" t="s">
        <v>98</v>
      </c>
      <c r="H141" s="81" t="s">
        <v>464</v>
      </c>
      <c r="I141" s="81"/>
    </row>
    <row r="142" spans="1:9" x14ac:dyDescent="0.3">
      <c r="A142" s="184" t="s">
        <v>510</v>
      </c>
      <c r="B142" s="81" t="s">
        <v>95</v>
      </c>
      <c r="C142" s="81" t="s">
        <v>96</v>
      </c>
      <c r="D142" s="187">
        <v>121000</v>
      </c>
      <c r="E142" s="143"/>
      <c r="F142" s="143">
        <f t="shared" si="2"/>
        <v>10518926</v>
      </c>
      <c r="G142" s="81" t="s">
        <v>97</v>
      </c>
      <c r="H142" s="81" t="s">
        <v>495</v>
      </c>
      <c r="I142" s="81"/>
    </row>
    <row r="143" spans="1:9" x14ac:dyDescent="0.3">
      <c r="A143" s="184" t="s">
        <v>510</v>
      </c>
      <c r="B143" s="81" t="s">
        <v>95</v>
      </c>
      <c r="C143" s="81" t="s">
        <v>96</v>
      </c>
      <c r="D143" s="187">
        <v>745000</v>
      </c>
      <c r="E143" s="143"/>
      <c r="F143" s="143">
        <f t="shared" si="2"/>
        <v>9773926</v>
      </c>
      <c r="G143" s="81" t="s">
        <v>98</v>
      </c>
      <c r="H143" s="81" t="s">
        <v>465</v>
      </c>
      <c r="I143" s="81"/>
    </row>
    <row r="144" spans="1:9" x14ac:dyDescent="0.3">
      <c r="A144" s="184" t="s">
        <v>510</v>
      </c>
      <c r="B144" s="81" t="s">
        <v>95</v>
      </c>
      <c r="C144" s="81" t="s">
        <v>96</v>
      </c>
      <c r="D144" s="187">
        <v>716000</v>
      </c>
      <c r="E144" s="143"/>
      <c r="F144" s="143">
        <f t="shared" si="2"/>
        <v>9057926</v>
      </c>
      <c r="G144" s="81" t="s">
        <v>97</v>
      </c>
      <c r="H144" s="81" t="s">
        <v>603</v>
      </c>
      <c r="I144" s="81"/>
    </row>
    <row r="145" spans="1:9" x14ac:dyDescent="0.3">
      <c r="A145" s="184" t="s">
        <v>510</v>
      </c>
      <c r="B145" s="81" t="s">
        <v>95</v>
      </c>
      <c r="C145" s="81" t="s">
        <v>228</v>
      </c>
      <c r="D145" s="143">
        <v>32000</v>
      </c>
      <c r="E145" s="143"/>
      <c r="F145" s="143">
        <f t="shared" si="2"/>
        <v>9025926</v>
      </c>
      <c r="G145" s="81" t="s">
        <v>226</v>
      </c>
      <c r="H145" s="81" t="s">
        <v>512</v>
      </c>
      <c r="I145" s="81"/>
    </row>
    <row r="146" spans="1:9" x14ac:dyDescent="0.3">
      <c r="A146" s="184" t="s">
        <v>510</v>
      </c>
      <c r="B146" s="81" t="s">
        <v>129</v>
      </c>
      <c r="C146" s="81" t="s">
        <v>148</v>
      </c>
      <c r="D146" s="143"/>
      <c r="E146" s="143">
        <v>5000</v>
      </c>
      <c r="F146" s="143">
        <f t="shared" si="2"/>
        <v>9030926</v>
      </c>
      <c r="G146" s="81" t="s">
        <v>150</v>
      </c>
      <c r="H146" s="81" t="s">
        <v>511</v>
      </c>
      <c r="I146" s="81"/>
    </row>
    <row r="147" spans="1:9" x14ac:dyDescent="0.3">
      <c r="A147" s="184" t="s">
        <v>547</v>
      </c>
      <c r="B147" s="81" t="s">
        <v>95</v>
      </c>
      <c r="C147" s="81" t="s">
        <v>147</v>
      </c>
      <c r="D147" s="143">
        <v>90000</v>
      </c>
      <c r="E147" s="143"/>
      <c r="F147" s="143">
        <f t="shared" si="2"/>
        <v>8940926</v>
      </c>
      <c r="G147" s="81" t="s">
        <v>156</v>
      </c>
      <c r="H147" s="81" t="s">
        <v>556</v>
      </c>
      <c r="I147" s="81"/>
    </row>
    <row r="148" spans="1:9" x14ac:dyDescent="0.3">
      <c r="A148" s="183" t="s">
        <v>547</v>
      </c>
      <c r="B148" s="81" t="s">
        <v>95</v>
      </c>
      <c r="C148" s="81" t="s">
        <v>147</v>
      </c>
      <c r="D148" s="143">
        <v>1550000</v>
      </c>
      <c r="E148" s="143"/>
      <c r="F148" s="143">
        <f t="shared" si="2"/>
        <v>7390926</v>
      </c>
      <c r="G148" s="81" t="s">
        <v>149</v>
      </c>
      <c r="H148" s="81" t="s">
        <v>563</v>
      </c>
      <c r="I148" s="81"/>
    </row>
    <row r="149" spans="1:9" x14ac:dyDescent="0.3">
      <c r="A149" s="183" t="s">
        <v>547</v>
      </c>
      <c r="B149" s="81" t="s">
        <v>95</v>
      </c>
      <c r="C149" s="81" t="s">
        <v>228</v>
      </c>
      <c r="D149" s="143">
        <v>32000</v>
      </c>
      <c r="E149" s="143"/>
      <c r="F149" s="143">
        <f t="shared" si="2"/>
        <v>7358926</v>
      </c>
      <c r="G149" s="81" t="s">
        <v>226</v>
      </c>
      <c r="H149" s="81" t="s">
        <v>549</v>
      </c>
      <c r="I149" s="81"/>
    </row>
    <row r="150" spans="1:9" x14ac:dyDescent="0.3">
      <c r="A150" s="183" t="s">
        <v>547</v>
      </c>
      <c r="B150" s="81" t="s">
        <v>95</v>
      </c>
      <c r="C150" s="81" t="s">
        <v>148</v>
      </c>
      <c r="D150" s="143">
        <v>15000</v>
      </c>
      <c r="E150" s="143"/>
      <c r="F150" s="143">
        <f t="shared" si="2"/>
        <v>7343926</v>
      </c>
      <c r="G150" s="81" t="s">
        <v>150</v>
      </c>
      <c r="H150" s="81" t="s">
        <v>550</v>
      </c>
      <c r="I150" s="81"/>
    </row>
    <row r="151" spans="1:9" x14ac:dyDescent="0.3">
      <c r="A151" s="183" t="s">
        <v>547</v>
      </c>
      <c r="B151" s="81" t="s">
        <v>95</v>
      </c>
      <c r="C151" s="81" t="s">
        <v>147</v>
      </c>
      <c r="D151" s="143">
        <v>75000</v>
      </c>
      <c r="E151" s="143"/>
      <c r="F151" s="143">
        <f t="shared" si="2"/>
        <v>7268926</v>
      </c>
      <c r="G151" s="81" t="s">
        <v>149</v>
      </c>
      <c r="H151" s="81" t="s">
        <v>548</v>
      </c>
      <c r="I151" s="81"/>
    </row>
    <row r="152" spans="1:9" x14ac:dyDescent="0.3">
      <c r="A152" s="183" t="s">
        <v>689</v>
      </c>
      <c r="B152" s="81" t="s">
        <v>688</v>
      </c>
      <c r="C152" s="81" t="s">
        <v>147</v>
      </c>
      <c r="D152" s="143">
        <v>2000</v>
      </c>
      <c r="E152" s="143"/>
      <c r="F152" s="143">
        <f t="shared" si="2"/>
        <v>7266926</v>
      </c>
      <c r="G152" s="81" t="s">
        <v>156</v>
      </c>
      <c r="H152" s="81" t="s">
        <v>229</v>
      </c>
      <c r="I152" s="81"/>
    </row>
    <row r="153" spans="1:9" x14ac:dyDescent="0.3">
      <c r="A153" s="183" t="s">
        <v>554</v>
      </c>
      <c r="B153" s="81" t="s">
        <v>95</v>
      </c>
      <c r="C153" s="81" t="s">
        <v>147</v>
      </c>
      <c r="D153" s="143">
        <v>64000</v>
      </c>
      <c r="E153" s="143"/>
      <c r="F153" s="143">
        <f t="shared" si="2"/>
        <v>7202926</v>
      </c>
      <c r="G153" s="81" t="s">
        <v>149</v>
      </c>
      <c r="H153" s="81" t="s">
        <v>551</v>
      </c>
      <c r="I153" s="81"/>
    </row>
    <row r="154" spans="1:9" x14ac:dyDescent="0.3">
      <c r="A154" s="183" t="s">
        <v>554</v>
      </c>
      <c r="B154" s="81" t="s">
        <v>95</v>
      </c>
      <c r="C154" s="81" t="s">
        <v>147</v>
      </c>
      <c r="D154" s="143">
        <v>75000</v>
      </c>
      <c r="E154" s="143"/>
      <c r="F154" s="143">
        <f t="shared" si="2"/>
        <v>7127926</v>
      </c>
      <c r="G154" s="81" t="s">
        <v>149</v>
      </c>
      <c r="H154" s="81" t="s">
        <v>552</v>
      </c>
      <c r="I154" s="81"/>
    </row>
    <row r="155" spans="1:9" x14ac:dyDescent="0.3">
      <c r="A155" s="183" t="s">
        <v>554</v>
      </c>
      <c r="B155" s="81" t="s">
        <v>95</v>
      </c>
      <c r="C155" s="81" t="s">
        <v>148</v>
      </c>
      <c r="D155" s="143">
        <v>35000</v>
      </c>
      <c r="E155" s="143"/>
      <c r="F155" s="143">
        <f t="shared" si="2"/>
        <v>7092926</v>
      </c>
      <c r="G155" s="81" t="s">
        <v>150</v>
      </c>
      <c r="H155" s="81" t="s">
        <v>555</v>
      </c>
      <c r="I155" s="81"/>
    </row>
    <row r="156" spans="1:9" x14ac:dyDescent="0.3">
      <c r="A156" s="184" t="s">
        <v>554</v>
      </c>
      <c r="B156" s="81" t="s">
        <v>129</v>
      </c>
      <c r="C156" s="81" t="s">
        <v>148</v>
      </c>
      <c r="D156" s="143"/>
      <c r="E156" s="143">
        <v>5000</v>
      </c>
      <c r="F156" s="143">
        <f t="shared" si="2"/>
        <v>7097926</v>
      </c>
      <c r="G156" s="81" t="s">
        <v>150</v>
      </c>
      <c r="H156" s="81" t="s">
        <v>550</v>
      </c>
      <c r="I156" s="81"/>
    </row>
    <row r="157" spans="1:9" x14ac:dyDescent="0.3">
      <c r="A157" s="184" t="s">
        <v>554</v>
      </c>
      <c r="B157" s="81" t="s">
        <v>129</v>
      </c>
      <c r="C157" s="81" t="s">
        <v>147</v>
      </c>
      <c r="D157" s="143"/>
      <c r="E157" s="143">
        <v>8500</v>
      </c>
      <c r="F157" s="143">
        <f t="shared" si="2"/>
        <v>7106426</v>
      </c>
      <c r="G157" s="81" t="s">
        <v>149</v>
      </c>
      <c r="H157" s="81" t="s">
        <v>551</v>
      </c>
      <c r="I157" s="81"/>
    </row>
    <row r="158" spans="1:9" x14ac:dyDescent="0.3">
      <c r="A158" s="184" t="s">
        <v>554</v>
      </c>
      <c r="B158" s="81" t="s">
        <v>578</v>
      </c>
      <c r="C158" s="81" t="s">
        <v>147</v>
      </c>
      <c r="D158" s="143">
        <v>10000</v>
      </c>
      <c r="E158" s="143"/>
      <c r="F158" s="143">
        <f t="shared" si="2"/>
        <v>7096426</v>
      </c>
      <c r="G158" s="81" t="s">
        <v>149</v>
      </c>
      <c r="H158" s="81" t="s">
        <v>551</v>
      </c>
      <c r="I158" s="81"/>
    </row>
    <row r="159" spans="1:9" x14ac:dyDescent="0.3">
      <c r="A159" s="183" t="s">
        <v>580</v>
      </c>
      <c r="B159" s="81" t="s">
        <v>95</v>
      </c>
      <c r="C159" s="81" t="s">
        <v>148</v>
      </c>
      <c r="D159" s="143">
        <v>55000</v>
      </c>
      <c r="E159" s="143"/>
      <c r="F159" s="143">
        <f t="shared" si="2"/>
        <v>7041426</v>
      </c>
      <c r="G159" s="81" t="s">
        <v>150</v>
      </c>
      <c r="H159" s="81" t="s">
        <v>566</v>
      </c>
      <c r="I159" s="81"/>
    </row>
    <row r="160" spans="1:9" x14ac:dyDescent="0.3">
      <c r="A160" s="183" t="s">
        <v>580</v>
      </c>
      <c r="B160" s="81" t="s">
        <v>95</v>
      </c>
      <c r="C160" s="81" t="s">
        <v>147</v>
      </c>
      <c r="D160" s="187">
        <v>30000</v>
      </c>
      <c r="E160" s="143"/>
      <c r="F160" s="143">
        <f t="shared" si="2"/>
        <v>7011426</v>
      </c>
      <c r="G160" s="81" t="s">
        <v>149</v>
      </c>
      <c r="H160" s="81" t="s">
        <v>553</v>
      </c>
      <c r="I160" s="81"/>
    </row>
    <row r="161" spans="1:9" x14ac:dyDescent="0.3">
      <c r="A161" s="183" t="s">
        <v>580</v>
      </c>
      <c r="B161" s="81" t="s">
        <v>95</v>
      </c>
      <c r="C161" s="81" t="s">
        <v>147</v>
      </c>
      <c r="D161" s="187">
        <v>24000</v>
      </c>
      <c r="E161" s="143"/>
      <c r="F161" s="143">
        <f t="shared" si="2"/>
        <v>6987426</v>
      </c>
      <c r="G161" s="81" t="s">
        <v>149</v>
      </c>
      <c r="H161" s="81" t="s">
        <v>574</v>
      </c>
      <c r="I161" s="81"/>
    </row>
    <row r="162" spans="1:9" x14ac:dyDescent="0.3">
      <c r="A162" s="183" t="s">
        <v>582</v>
      </c>
      <c r="B162" s="81" t="s">
        <v>129</v>
      </c>
      <c r="C162" s="81" t="s">
        <v>148</v>
      </c>
      <c r="D162" s="187"/>
      <c r="E162" s="143">
        <v>30000</v>
      </c>
      <c r="F162" s="143">
        <f t="shared" si="2"/>
        <v>7017426</v>
      </c>
      <c r="G162" s="81" t="s">
        <v>786</v>
      </c>
      <c r="H162" s="81" t="s">
        <v>566</v>
      </c>
      <c r="I162" s="81"/>
    </row>
    <row r="163" spans="1:9" x14ac:dyDescent="0.3">
      <c r="A163" s="183" t="s">
        <v>582</v>
      </c>
      <c r="B163" s="81" t="s">
        <v>95</v>
      </c>
      <c r="C163" s="81" t="s">
        <v>147</v>
      </c>
      <c r="D163" s="143">
        <v>300000</v>
      </c>
      <c r="E163" s="143"/>
      <c r="F163" s="143">
        <f t="shared" si="2"/>
        <v>6717426</v>
      </c>
      <c r="G163" s="81" t="s">
        <v>156</v>
      </c>
      <c r="H163" s="81" t="s">
        <v>581</v>
      </c>
      <c r="I163" s="81"/>
    </row>
    <row r="164" spans="1:9" x14ac:dyDescent="0.3">
      <c r="A164" s="183" t="s">
        <v>582</v>
      </c>
      <c r="B164" s="81" t="s">
        <v>95</v>
      </c>
      <c r="C164" s="81" t="s">
        <v>147</v>
      </c>
      <c r="D164" s="187">
        <v>35000</v>
      </c>
      <c r="E164" s="143"/>
      <c r="F164" s="143">
        <f t="shared" si="2"/>
        <v>6682426</v>
      </c>
      <c r="G164" s="81" t="s">
        <v>149</v>
      </c>
      <c r="H164" s="81" t="s">
        <v>575</v>
      </c>
      <c r="I164" s="81"/>
    </row>
    <row r="165" spans="1:9" x14ac:dyDescent="0.3">
      <c r="A165" s="183" t="s">
        <v>582</v>
      </c>
      <c r="B165" s="81" t="s">
        <v>95</v>
      </c>
      <c r="C165" s="81" t="s">
        <v>147</v>
      </c>
      <c r="D165" s="187">
        <v>4000</v>
      </c>
      <c r="E165" s="143"/>
      <c r="F165" s="143">
        <f t="shared" si="2"/>
        <v>6678426</v>
      </c>
      <c r="G165" s="81" t="s">
        <v>149</v>
      </c>
      <c r="H165" s="81" t="s">
        <v>576</v>
      </c>
      <c r="I165" s="81"/>
    </row>
    <row r="166" spans="1:9" x14ac:dyDescent="0.3">
      <c r="A166" s="183" t="s">
        <v>582</v>
      </c>
      <c r="B166" s="81" t="s">
        <v>95</v>
      </c>
      <c r="C166" s="81" t="s">
        <v>228</v>
      </c>
      <c r="D166" s="143">
        <v>23000</v>
      </c>
      <c r="E166" s="143"/>
      <c r="F166" s="143">
        <f t="shared" si="2"/>
        <v>6655426</v>
      </c>
      <c r="G166" s="81" t="s">
        <v>583</v>
      </c>
      <c r="H166" s="81" t="s">
        <v>584</v>
      </c>
      <c r="I166" s="81"/>
    </row>
    <row r="167" spans="1:9" x14ac:dyDescent="0.3">
      <c r="A167" s="184" t="s">
        <v>582</v>
      </c>
      <c r="B167" s="81" t="s">
        <v>230</v>
      </c>
      <c r="C167" s="81" t="s">
        <v>148</v>
      </c>
      <c r="D167" s="143">
        <v>20000</v>
      </c>
      <c r="E167" s="143"/>
      <c r="F167" s="143">
        <f t="shared" si="2"/>
        <v>6635426</v>
      </c>
      <c r="G167" s="81" t="s">
        <v>150</v>
      </c>
      <c r="H167" s="81" t="s">
        <v>566</v>
      </c>
      <c r="I167" s="81"/>
    </row>
    <row r="168" spans="1:9" x14ac:dyDescent="0.3">
      <c r="A168" s="184" t="s">
        <v>582</v>
      </c>
      <c r="B168" s="81" t="s">
        <v>129</v>
      </c>
      <c r="C168" s="81" t="s">
        <v>148</v>
      </c>
      <c r="D168" s="143"/>
      <c r="E168" s="143">
        <v>8000</v>
      </c>
      <c r="F168" s="143">
        <f t="shared" si="2"/>
        <v>6643426</v>
      </c>
      <c r="G168" s="81" t="s">
        <v>150</v>
      </c>
      <c r="H168" s="81" t="s">
        <v>624</v>
      </c>
      <c r="I168" s="81"/>
    </row>
    <row r="169" spans="1:9" x14ac:dyDescent="0.3">
      <c r="A169" s="184" t="s">
        <v>582</v>
      </c>
      <c r="B169" s="81" t="s">
        <v>129</v>
      </c>
      <c r="C169" s="81" t="s">
        <v>96</v>
      </c>
      <c r="D169" s="143"/>
      <c r="E169" s="143">
        <v>15000</v>
      </c>
      <c r="F169" s="143">
        <f t="shared" si="2"/>
        <v>6658426</v>
      </c>
      <c r="G169" s="81" t="s">
        <v>154</v>
      </c>
      <c r="H169" s="81" t="s">
        <v>389</v>
      </c>
      <c r="I169" s="81"/>
    </row>
    <row r="170" spans="1:9" x14ac:dyDescent="0.3">
      <c r="A170" s="184" t="s">
        <v>582</v>
      </c>
      <c r="B170" s="81" t="s">
        <v>738</v>
      </c>
      <c r="C170" s="81" t="s">
        <v>96</v>
      </c>
      <c r="D170" s="143">
        <v>10000</v>
      </c>
      <c r="E170" s="143"/>
      <c r="F170" s="143">
        <f t="shared" si="2"/>
        <v>6648426</v>
      </c>
      <c r="G170" s="81" t="s">
        <v>97</v>
      </c>
      <c r="H170" s="81" t="s">
        <v>660</v>
      </c>
      <c r="I170" s="81"/>
    </row>
    <row r="171" spans="1:9" ht="15" thickBot="1" x14ac:dyDescent="0.35">
      <c r="A171" s="184" t="s">
        <v>582</v>
      </c>
      <c r="B171" s="81" t="s">
        <v>129</v>
      </c>
      <c r="C171" s="81" t="s">
        <v>96</v>
      </c>
      <c r="D171" s="143"/>
      <c r="E171" s="143">
        <v>14775</v>
      </c>
      <c r="F171" s="143">
        <f t="shared" si="2"/>
        <v>6663201</v>
      </c>
      <c r="G171" s="81" t="s">
        <v>98</v>
      </c>
      <c r="H171" s="81" t="s">
        <v>465</v>
      </c>
      <c r="I171" s="81"/>
    </row>
    <row r="172" spans="1:9" ht="15" thickBot="1" x14ac:dyDescent="0.35">
      <c r="A172" s="81"/>
      <c r="B172" s="81"/>
      <c r="C172" s="175"/>
      <c r="D172" s="178">
        <f>SUM(D3:D171)</f>
        <v>15073900</v>
      </c>
      <c r="E172" s="179">
        <f>SUM(E2:E171)+F2</f>
        <v>21737101</v>
      </c>
      <c r="F172" s="180">
        <f>E172-D172</f>
        <v>6663201</v>
      </c>
      <c r="G172" s="177"/>
      <c r="H172" s="81"/>
      <c r="I172" s="81"/>
    </row>
  </sheetData>
  <autoFilter ref="A1:H172" xr:uid="{D46C687E-C34B-4487-9121-E5B7FDAB6B93}"/>
  <phoneticPr fontId="32" type="noConversion"/>
  <pageMargins left="0.7" right="0.7" top="0.78740157499999996" bottom="0.78740157499999996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A468C-A749-4FCC-B5E7-AE76EE047D90}">
  <dimension ref="A1:K32"/>
  <sheetViews>
    <sheetView topLeftCell="E18" workbookViewId="0">
      <selection activeCell="I29" sqref="I29"/>
    </sheetView>
  </sheetViews>
  <sheetFormatPr defaultRowHeight="14.4" x14ac:dyDescent="0.3"/>
  <cols>
    <col min="1" max="10" width="17.5546875" customWidth="1"/>
    <col min="11" max="11" width="21.77734375" customWidth="1"/>
  </cols>
  <sheetData>
    <row r="1" spans="1:11" ht="27.6" x14ac:dyDescent="0.3">
      <c r="A1" s="84" t="s">
        <v>11</v>
      </c>
      <c r="B1" s="85" t="s">
        <v>12</v>
      </c>
      <c r="C1" s="85" t="s">
        <v>792</v>
      </c>
      <c r="D1" s="85" t="s">
        <v>13</v>
      </c>
      <c r="E1" s="86" t="s">
        <v>14</v>
      </c>
      <c r="F1" s="86" t="s">
        <v>851</v>
      </c>
      <c r="G1" s="85"/>
      <c r="H1" s="85" t="s">
        <v>798</v>
      </c>
      <c r="I1" s="87" t="s">
        <v>15</v>
      </c>
      <c r="J1" s="6" t="s">
        <v>16</v>
      </c>
      <c r="K1" s="323"/>
    </row>
    <row r="2" spans="1:11" x14ac:dyDescent="0.3">
      <c r="A2" s="7" t="s">
        <v>149</v>
      </c>
      <c r="B2" s="7" t="s">
        <v>783</v>
      </c>
      <c r="C2" s="8">
        <f>Lydia!F2</f>
        <v>149050</v>
      </c>
      <c r="D2" s="9">
        <f>'Individual received'!D11+GETPIVOTDATA("Spent ",'Airtime Summary'!$A$44,"Name","Lydia")</f>
        <v>4314400</v>
      </c>
      <c r="E2" s="9">
        <f>GETPIVOTDATA("Sum of Spent  in national currency",'Individual costs'!$A$3,"Name","Lydia")</f>
        <v>4256400</v>
      </c>
      <c r="F2" s="9">
        <f>Advances!C6</f>
        <v>9000000</v>
      </c>
      <c r="G2" s="8"/>
      <c r="H2" s="10">
        <f>Lydia!F122+Advances!C8</f>
        <v>9207050</v>
      </c>
      <c r="I2" s="11">
        <f>C2+D2-E2+F2-G2</f>
        <v>9207050</v>
      </c>
      <c r="J2" s="12">
        <f>H2-I2</f>
        <v>0</v>
      </c>
    </row>
    <row r="3" spans="1:11" x14ac:dyDescent="0.3">
      <c r="A3" s="7" t="s">
        <v>156</v>
      </c>
      <c r="B3" s="7" t="s">
        <v>783</v>
      </c>
      <c r="C3" s="8">
        <f>Mary!F2</f>
        <v>0</v>
      </c>
      <c r="D3" s="9">
        <f>'Individual received'!D12+GETPIVOTDATA("Spent ",'Airtime Summary'!$A$44,"Name","Mary")</f>
        <v>688000</v>
      </c>
      <c r="E3" s="9">
        <f>GETPIVOTDATA("Sum of Spent  in national currency",'Individual costs'!$A$3,"Name","Mary")</f>
        <v>688000</v>
      </c>
      <c r="F3" s="9"/>
      <c r="G3" s="8"/>
      <c r="H3" s="10"/>
      <c r="I3" s="11">
        <f t="shared" ref="I3:I13" si="0">C3+D3-E3+F3-G3</f>
        <v>0</v>
      </c>
      <c r="J3" s="12">
        <f t="shared" ref="J3:J14" si="1">H3-I3</f>
        <v>0</v>
      </c>
    </row>
    <row r="4" spans="1:11" x14ac:dyDescent="0.3">
      <c r="A4" s="7" t="s">
        <v>150</v>
      </c>
      <c r="B4" s="7" t="s">
        <v>148</v>
      </c>
      <c r="C4" s="8">
        <f>Raff!F2</f>
        <v>-20000</v>
      </c>
      <c r="D4" s="9">
        <f>'Individual received'!D14+GETPIVOTDATA("Spent ",'Airtime Summary'!$A$44,"Name","Raff")</f>
        <v>888000</v>
      </c>
      <c r="E4" s="9">
        <f>GETPIVOTDATA("Sum of Spent  in national currency",'Individual costs'!$A$3,"Name","Raff")</f>
        <v>868000</v>
      </c>
      <c r="F4" s="9"/>
      <c r="G4" s="8"/>
      <c r="H4" s="10">
        <f>Raff!F75</f>
        <v>0</v>
      </c>
      <c r="I4" s="11">
        <f t="shared" si="0"/>
        <v>0</v>
      </c>
      <c r="J4" s="12">
        <f t="shared" si="1"/>
        <v>0</v>
      </c>
    </row>
    <row r="5" spans="1:11" x14ac:dyDescent="0.3">
      <c r="A5" s="7" t="s">
        <v>226</v>
      </c>
      <c r="B5" s="7" t="s">
        <v>228</v>
      </c>
      <c r="C5" s="8">
        <f>Babra!F2</f>
        <v>0</v>
      </c>
      <c r="D5" s="9">
        <f>'Individual received'!D5+GETPIVOTDATA("Spent ",'Airtime Summary'!$A$44,"Name","Babra")</f>
        <v>480000</v>
      </c>
      <c r="E5" s="9">
        <f>GETPIVOTDATA("Sum of Spent  in national currency",'Individual costs'!$A$3,"Name","Babra")</f>
        <v>480000</v>
      </c>
      <c r="F5" s="9"/>
      <c r="G5" s="8"/>
      <c r="H5" s="10">
        <f>Babra!F47</f>
        <v>0</v>
      </c>
      <c r="I5" s="11">
        <f t="shared" si="0"/>
        <v>0</v>
      </c>
      <c r="J5" s="12">
        <f t="shared" si="1"/>
        <v>0</v>
      </c>
    </row>
    <row r="6" spans="1:11" x14ac:dyDescent="0.3">
      <c r="A6" s="7" t="s">
        <v>583</v>
      </c>
      <c r="B6" s="7" t="s">
        <v>228</v>
      </c>
      <c r="C6" s="8">
        <f>Phillip!F2</f>
        <v>0</v>
      </c>
      <c r="D6" s="9">
        <f>'Individual received'!D13+GETPIVOTDATA("Spent ",'Airtime Summary'!$A$44,"Name",)</f>
        <v>23000</v>
      </c>
      <c r="E6" s="9">
        <f>GETPIVOTDATA("Sum of Spent  in national currency",'Individual costs'!$A$3,"Name","Phillip")</f>
        <v>23000</v>
      </c>
      <c r="F6" s="9"/>
      <c r="G6" s="8"/>
      <c r="H6" s="10"/>
      <c r="I6" s="11">
        <f t="shared" si="0"/>
        <v>0</v>
      </c>
      <c r="J6" s="12">
        <f t="shared" si="1"/>
        <v>0</v>
      </c>
    </row>
    <row r="7" spans="1:11" x14ac:dyDescent="0.3">
      <c r="A7" s="7" t="s">
        <v>154</v>
      </c>
      <c r="B7" s="7" t="s">
        <v>96</v>
      </c>
      <c r="C7" s="8">
        <v>-13785</v>
      </c>
      <c r="D7" s="9">
        <f>'Individual received'!D10+GETPIVOTDATA("Spent ",'Airtime Summary'!$A$44,"Name","i93")</f>
        <v>1945000</v>
      </c>
      <c r="E7" s="9">
        <f>GETPIVOTDATA("Sum of Spent  in national currency",'Individual costs'!$A$3,"Name","i93")</f>
        <v>1850450</v>
      </c>
      <c r="F7" s="9"/>
      <c r="G7" s="8"/>
      <c r="H7" s="10">
        <f>'i93'!F122</f>
        <v>80765</v>
      </c>
      <c r="I7" s="11">
        <f t="shared" si="0"/>
        <v>80765</v>
      </c>
      <c r="J7" s="12">
        <f t="shared" si="1"/>
        <v>0</v>
      </c>
    </row>
    <row r="8" spans="1:11" x14ac:dyDescent="0.3">
      <c r="A8" s="7" t="s">
        <v>98</v>
      </c>
      <c r="B8" s="7" t="s">
        <v>96</v>
      </c>
      <c r="C8" s="8">
        <v>-39975</v>
      </c>
      <c r="D8" s="9">
        <f>'Individual received'!D6+GETPIVOTDATA("Spent ",'Airtime Summary'!$A$44,"Name","i04")</f>
        <v>3405225</v>
      </c>
      <c r="E8" s="9">
        <f>GETPIVOTDATA("Sum of Spent  in national currency",'Individual costs'!$A$3,"Name","i04")</f>
        <v>3377325</v>
      </c>
      <c r="F8" s="9"/>
      <c r="G8" s="8"/>
      <c r="H8" s="10">
        <f>'i04'!F187</f>
        <v>-12075</v>
      </c>
      <c r="I8" s="11">
        <f>C8+D8-E8+F8-G8</f>
        <v>-12075</v>
      </c>
      <c r="J8" s="12">
        <f t="shared" si="1"/>
        <v>0</v>
      </c>
    </row>
    <row r="9" spans="1:11" x14ac:dyDescent="0.3">
      <c r="A9" s="7" t="s">
        <v>97</v>
      </c>
      <c r="B9" s="7" t="s">
        <v>96</v>
      </c>
      <c r="C9" s="8">
        <f>'i69'!F2</f>
        <v>-17575</v>
      </c>
      <c r="D9" s="9">
        <f>'Individual received'!D9+GETPIVOTDATA("Spent ",'Airtime Summary'!$A$44,"Name","i69")</f>
        <v>2774000</v>
      </c>
      <c r="E9" s="9">
        <f>GETPIVOTDATA("Sum of Spent  in national currency",'Individual costs'!$A$3,"Name","i69")</f>
        <v>2772785</v>
      </c>
      <c r="F9" s="9"/>
      <c r="G9" s="8"/>
      <c r="H9" s="10">
        <f>'i69'!F207</f>
        <v>-16360</v>
      </c>
      <c r="I9" s="11">
        <f t="shared" si="0"/>
        <v>-16360</v>
      </c>
      <c r="J9" s="12">
        <f t="shared" si="1"/>
        <v>0</v>
      </c>
    </row>
    <row r="10" spans="1:11" x14ac:dyDescent="0.3">
      <c r="A10" s="7" t="s">
        <v>152</v>
      </c>
      <c r="B10" s="7" t="s">
        <v>96</v>
      </c>
      <c r="C10" s="8">
        <f>'i41'!F2</f>
        <v>0</v>
      </c>
      <c r="D10" s="9">
        <f>'Individual received'!D7+GETPIVOTDATA("Spent ",'Airtime Summary'!$A$44,"Name","i41")</f>
        <v>148000</v>
      </c>
      <c r="E10" s="9">
        <f>GETPIVOTDATA("Sum of Spent  in national currency",'Individual costs'!$A$3,"Name","i41")</f>
        <v>148000</v>
      </c>
      <c r="F10" s="9"/>
      <c r="G10" s="8"/>
      <c r="H10" s="10"/>
      <c r="I10" s="11">
        <f t="shared" si="0"/>
        <v>0</v>
      </c>
      <c r="J10" s="12">
        <f t="shared" si="1"/>
        <v>0</v>
      </c>
    </row>
    <row r="11" spans="1:11" x14ac:dyDescent="0.3">
      <c r="A11" s="7" t="s">
        <v>181</v>
      </c>
      <c r="B11" s="7"/>
      <c r="C11" s="8">
        <f>'Airtime Summary'!F2</f>
        <v>55000</v>
      </c>
      <c r="D11" s="9"/>
      <c r="E11" s="9"/>
      <c r="F11" s="9"/>
      <c r="G11" s="8"/>
      <c r="H11" s="10">
        <f>'Airtime Summary'!F40</f>
        <v>25000</v>
      </c>
      <c r="I11" s="11">
        <f>'Airtime Summary'!F41</f>
        <v>25000</v>
      </c>
      <c r="J11" s="12">
        <f t="shared" si="1"/>
        <v>0</v>
      </c>
    </row>
    <row r="12" spans="1:11" x14ac:dyDescent="0.3">
      <c r="A12" s="7" t="s">
        <v>842</v>
      </c>
      <c r="B12" s="7" t="s">
        <v>96</v>
      </c>
      <c r="C12" s="8">
        <v>7000</v>
      </c>
      <c r="D12" s="9">
        <v>0</v>
      </c>
      <c r="E12" s="9">
        <v>0</v>
      </c>
      <c r="F12" s="9"/>
      <c r="G12" s="8"/>
      <c r="H12" s="10">
        <f>C12</f>
        <v>7000</v>
      </c>
      <c r="I12" s="11">
        <f t="shared" si="0"/>
        <v>7000</v>
      </c>
      <c r="J12" s="12">
        <f t="shared" si="1"/>
        <v>0</v>
      </c>
    </row>
    <row r="13" spans="1:11" x14ac:dyDescent="0.3">
      <c r="A13" s="7" t="s">
        <v>843</v>
      </c>
      <c r="B13" s="7" t="s">
        <v>96</v>
      </c>
      <c r="C13" s="8">
        <v>1000</v>
      </c>
      <c r="D13" s="9">
        <v>0</v>
      </c>
      <c r="E13" s="9">
        <v>0</v>
      </c>
      <c r="F13" s="9"/>
      <c r="G13" s="8"/>
      <c r="H13" s="10">
        <f>C13</f>
        <v>1000</v>
      </c>
      <c r="I13" s="11">
        <f t="shared" si="0"/>
        <v>1000</v>
      </c>
      <c r="J13" s="12">
        <f t="shared" si="1"/>
        <v>0</v>
      </c>
    </row>
    <row r="14" spans="1:11" x14ac:dyDescent="0.3">
      <c r="A14" s="7" t="s">
        <v>785</v>
      </c>
      <c r="B14" s="7" t="s">
        <v>96</v>
      </c>
      <c r="C14" s="8">
        <f>'i42'!F2</f>
        <v>27000</v>
      </c>
      <c r="D14" s="9">
        <v>0</v>
      </c>
      <c r="E14" s="9">
        <v>0</v>
      </c>
      <c r="F14" s="9"/>
      <c r="G14" s="8"/>
      <c r="H14" s="10">
        <f>'i42'!F4</f>
        <v>27000</v>
      </c>
      <c r="I14" s="11">
        <f>C14+D14-E14+F14-G14</f>
        <v>27000</v>
      </c>
      <c r="J14" s="12">
        <f t="shared" si="1"/>
        <v>0</v>
      </c>
    </row>
    <row r="15" spans="1:11" x14ac:dyDescent="0.3">
      <c r="A15" s="7" t="s">
        <v>793</v>
      </c>
      <c r="B15" s="7" t="s">
        <v>96</v>
      </c>
      <c r="C15" s="8">
        <f>'i22'!F2</f>
        <v>30000</v>
      </c>
      <c r="D15" s="9">
        <f>'Individual received'!B17+GETPIVOTDATA("Spent ",'Airtime Summary'!$A$44,"Name",)</f>
        <v>0</v>
      </c>
      <c r="E15" s="9">
        <v>0</v>
      </c>
      <c r="F15" s="9"/>
      <c r="G15" s="8"/>
      <c r="H15" s="10">
        <f>'i22'!F2</f>
        <v>30000</v>
      </c>
      <c r="I15" s="11">
        <f t="shared" ref="I15:I16" si="2">C15+D15-E15+F15-G15</f>
        <v>30000</v>
      </c>
      <c r="J15" s="12">
        <f>H15-I15</f>
        <v>0</v>
      </c>
    </row>
    <row r="16" spans="1:11" x14ac:dyDescent="0.3">
      <c r="A16" s="7" t="s">
        <v>786</v>
      </c>
      <c r="B16" s="7" t="s">
        <v>96</v>
      </c>
      <c r="C16" s="8">
        <f>'i43'!F2</f>
        <v>30000</v>
      </c>
      <c r="D16" s="9">
        <f>'Individual received'!D8</f>
        <v>-30000</v>
      </c>
      <c r="E16" s="9">
        <f>'Individual received'!D16</f>
        <v>0</v>
      </c>
      <c r="F16" s="9"/>
      <c r="G16" s="8"/>
      <c r="H16" s="10">
        <f>'i43'!F4</f>
        <v>0</v>
      </c>
      <c r="I16" s="11">
        <f t="shared" si="2"/>
        <v>0</v>
      </c>
      <c r="J16" s="12">
        <f>H16-I16</f>
        <v>0</v>
      </c>
    </row>
    <row r="17" spans="1:10" x14ac:dyDescent="0.3">
      <c r="A17" s="7" t="s">
        <v>784</v>
      </c>
      <c r="B17" s="7" t="s">
        <v>148</v>
      </c>
      <c r="C17" s="8">
        <f>Ashiraf!F2</f>
        <v>43000</v>
      </c>
      <c r="D17" s="9">
        <f>'Individual costs'!B17</f>
        <v>0</v>
      </c>
      <c r="E17" s="9">
        <f>'Individual costs'!C23</f>
        <v>0</v>
      </c>
      <c r="F17" s="9"/>
      <c r="G17" s="8"/>
      <c r="H17" s="10">
        <f>Ashiraf!F5</f>
        <v>43000</v>
      </c>
      <c r="I17" s="11">
        <f>C17+D17-E17+F17-G17</f>
        <v>43000</v>
      </c>
      <c r="J17" s="12">
        <f>H17-I17</f>
        <v>0</v>
      </c>
    </row>
    <row r="18" spans="1:10" x14ac:dyDescent="0.3">
      <c r="A18" s="247"/>
      <c r="B18" s="14"/>
      <c r="C18" s="15"/>
      <c r="D18" s="15"/>
      <c r="E18" s="16"/>
      <c r="F18" s="81"/>
      <c r="G18" s="81"/>
      <c r="H18" s="15"/>
      <c r="I18" s="17"/>
      <c r="J18" s="12"/>
    </row>
    <row r="19" spans="1:10" x14ac:dyDescent="0.3">
      <c r="A19" s="18" t="s">
        <v>19</v>
      </c>
      <c r="B19" s="19"/>
      <c r="C19" s="20">
        <f>SUM(C2:C18)</f>
        <v>250715</v>
      </c>
      <c r="D19" s="20">
        <f>SUM(D2:D18)</f>
        <v>14635625</v>
      </c>
      <c r="E19" s="20">
        <f>SUM(E2:E18)</f>
        <v>14463960</v>
      </c>
      <c r="F19" s="19"/>
      <c r="G19" s="21"/>
      <c r="H19" s="22">
        <f>SUM(H2:H18)</f>
        <v>9392380</v>
      </c>
      <c r="I19" s="23">
        <f>SUM(I2:I18)</f>
        <v>9392380</v>
      </c>
      <c r="J19" s="24">
        <f>H19-I19</f>
        <v>0</v>
      </c>
    </row>
    <row r="20" spans="1:10" x14ac:dyDescent="0.3">
      <c r="A20" s="25"/>
      <c r="B20" s="26"/>
      <c r="C20" s="27"/>
      <c r="D20" s="28"/>
      <c r="E20" s="28"/>
      <c r="F20" s="82" t="s">
        <v>17</v>
      </c>
      <c r="G20" s="83" t="s">
        <v>18</v>
      </c>
      <c r="H20" s="27"/>
      <c r="I20" s="29"/>
      <c r="J20" s="12"/>
    </row>
    <row r="21" spans="1:10" x14ac:dyDescent="0.3">
      <c r="A21" s="30" t="s">
        <v>787</v>
      </c>
      <c r="B21" s="31"/>
      <c r="C21" s="32">
        <f>'Bank journal'!F15</f>
        <v>21930524</v>
      </c>
      <c r="D21" s="33">
        <f>'Bank journal'!E16</f>
        <v>56622240</v>
      </c>
      <c r="E21" s="32">
        <f>GETPIVOTDATA("Sum of Spent  in national currency",'Individual costs'!$A$3,"Name","Bank UGX")</f>
        <v>4000</v>
      </c>
      <c r="F21" s="32"/>
      <c r="G21" s="32">
        <f>'Bank journal'!D17+'Bank journal'!D19</f>
        <v>37096000</v>
      </c>
      <c r="H21" s="33">
        <f>'Bank reconciliation UGX'!D36</f>
        <v>41452764</v>
      </c>
      <c r="I21" s="34">
        <f>C21+D21-E21+F21-G21</f>
        <v>41452764</v>
      </c>
      <c r="J21" s="12">
        <f>H21-I21</f>
        <v>0</v>
      </c>
    </row>
    <row r="22" spans="1:10" x14ac:dyDescent="0.3">
      <c r="A22" s="30" t="s">
        <v>788</v>
      </c>
      <c r="B22" s="31"/>
      <c r="C22" s="32">
        <f>'Bank journal'!F24</f>
        <v>1576208</v>
      </c>
      <c r="D22" s="33"/>
      <c r="E22" s="32">
        <f>GETPIVOTDATA("Sum of Spent  in national currency",'Individual costs'!$A$3,"Name","Bank Opp")</f>
        <v>12633000</v>
      </c>
      <c r="F22" s="32">
        <f>'Bank journal'!E25+'Bank journal'!E36</f>
        <v>37096000</v>
      </c>
      <c r="G22" s="32">
        <f>'Bank journal'!D26+'Bank journal'!D37</f>
        <v>21148000</v>
      </c>
      <c r="H22" s="33">
        <f>' UGX Operational Account'!D46</f>
        <v>4891208</v>
      </c>
      <c r="I22" s="34">
        <f>C22+D22-E22+F22-G22</f>
        <v>4891208</v>
      </c>
      <c r="J22" s="12">
        <f>H22-I22</f>
        <v>0</v>
      </c>
    </row>
    <row r="23" spans="1:10" x14ac:dyDescent="0.3">
      <c r="A23" s="88" t="s">
        <v>20</v>
      </c>
      <c r="B23" s="89"/>
      <c r="C23" s="89">
        <f t="shared" ref="C23:I23" si="3">SUM(C21:C22)</f>
        <v>23506732</v>
      </c>
      <c r="D23" s="89">
        <f t="shared" si="3"/>
        <v>56622240</v>
      </c>
      <c r="E23" s="89">
        <f t="shared" si="3"/>
        <v>12637000</v>
      </c>
      <c r="F23" s="89">
        <f>F21+F22</f>
        <v>37096000</v>
      </c>
      <c r="G23" s="89">
        <f>SUM(G21:G22)</f>
        <v>58244000</v>
      </c>
      <c r="H23" s="89">
        <f t="shared" si="3"/>
        <v>46343972</v>
      </c>
      <c r="I23" s="90">
        <f t="shared" si="3"/>
        <v>46343972</v>
      </c>
      <c r="J23" s="24">
        <f>H23-I23</f>
        <v>0</v>
      </c>
    </row>
    <row r="24" spans="1:10" x14ac:dyDescent="0.3">
      <c r="A24" s="35" t="s">
        <v>21</v>
      </c>
      <c r="B24" s="36"/>
      <c r="C24" s="36"/>
      <c r="D24" s="37"/>
      <c r="E24" s="38"/>
      <c r="F24" s="36"/>
      <c r="G24" s="36"/>
      <c r="H24" s="36"/>
      <c r="I24" s="39"/>
      <c r="J24" s="40"/>
    </row>
    <row r="25" spans="1:10" ht="15" thickBot="1" x14ac:dyDescent="0.35">
      <c r="A25" s="41"/>
      <c r="B25" s="42"/>
      <c r="C25" s="42"/>
      <c r="D25" s="42"/>
      <c r="E25" s="42"/>
      <c r="F25" s="42"/>
      <c r="G25" s="42"/>
      <c r="H25" s="42"/>
      <c r="I25" s="43"/>
      <c r="J25" s="12"/>
    </row>
    <row r="26" spans="1:10" ht="15" thickBot="1" x14ac:dyDescent="0.35">
      <c r="A26" s="44" t="s">
        <v>22</v>
      </c>
      <c r="B26" s="45"/>
      <c r="C26" s="45"/>
      <c r="D26" s="45"/>
      <c r="E26" s="45">
        <f>E19+E23</f>
        <v>27100960</v>
      </c>
      <c r="F26" s="45"/>
      <c r="G26" s="45"/>
      <c r="H26" s="45"/>
      <c r="I26" s="46"/>
      <c r="J26" s="47"/>
    </row>
    <row r="27" spans="1:10" x14ac:dyDescent="0.3">
      <c r="A27" s="48"/>
      <c r="B27" s="49"/>
      <c r="C27" s="49"/>
      <c r="D27" s="49"/>
      <c r="E27" s="49"/>
      <c r="F27" s="49"/>
      <c r="G27" s="49"/>
      <c r="H27" s="49"/>
      <c r="I27" s="50"/>
      <c r="J27" s="12"/>
    </row>
    <row r="28" spans="1:10" x14ac:dyDescent="0.3">
      <c r="A28" s="51" t="s">
        <v>23</v>
      </c>
      <c r="B28" s="52"/>
      <c r="C28" s="53">
        <f>'Cash journal'!F2</f>
        <v>9120826</v>
      </c>
      <c r="D28" s="54">
        <f>'Individual received'!C17</f>
        <v>468275</v>
      </c>
      <c r="E28" s="54">
        <f>GETPIVOTDATA("Sum of Spent ",'Individual received'!$A$3)</f>
        <v>15073900</v>
      </c>
      <c r="F28" s="54">
        <f>'Bank journal'!D26</f>
        <v>12148000</v>
      </c>
      <c r="G28" s="54"/>
      <c r="H28" s="54">
        <f>'Cash journal'!F172</f>
        <v>6663201</v>
      </c>
      <c r="I28" s="55">
        <f>C28+D28-E28+F28</f>
        <v>6663201</v>
      </c>
      <c r="J28" s="12">
        <f>H28-I28</f>
        <v>0</v>
      </c>
    </row>
    <row r="29" spans="1:10" ht="15" thickBot="1" x14ac:dyDescent="0.35">
      <c r="A29" s="56"/>
      <c r="B29" s="57"/>
      <c r="C29" s="57"/>
      <c r="D29" s="57"/>
      <c r="E29" s="57"/>
      <c r="F29" s="57"/>
      <c r="G29" s="57"/>
      <c r="H29" s="57"/>
      <c r="I29" s="57"/>
      <c r="J29" s="58"/>
    </row>
    <row r="30" spans="1:10" ht="15.6" x14ac:dyDescent="0.3">
      <c r="A30" s="59"/>
      <c r="B30" s="60"/>
      <c r="C30" s="61"/>
      <c r="D30" s="375" t="s">
        <v>24</v>
      </c>
      <c r="E30" s="375"/>
      <c r="F30" s="61"/>
      <c r="G30" s="61"/>
      <c r="H30" s="61"/>
      <c r="I30" s="62"/>
      <c r="J30" s="63"/>
    </row>
    <row r="31" spans="1:10" ht="46.8" x14ac:dyDescent="0.3">
      <c r="A31" s="64"/>
      <c r="B31" s="65"/>
      <c r="C31" s="66" t="s">
        <v>797</v>
      </c>
      <c r="D31" s="66" t="s">
        <v>34</v>
      </c>
      <c r="E31" s="66" t="s">
        <v>25</v>
      </c>
      <c r="F31" s="66"/>
      <c r="G31" s="66"/>
      <c r="H31" s="66" t="s">
        <v>791</v>
      </c>
      <c r="I31" s="66" t="s">
        <v>26</v>
      </c>
      <c r="J31" s="67" t="s">
        <v>27</v>
      </c>
    </row>
    <row r="32" spans="1:10" ht="31.8" thickBot="1" x14ac:dyDescent="0.35">
      <c r="A32" s="68" t="s">
        <v>28</v>
      </c>
      <c r="B32" s="69"/>
      <c r="C32" s="70">
        <f>C28+C23+C19</f>
        <v>32878273</v>
      </c>
      <c r="D32" s="70">
        <f>D21</f>
        <v>56622240</v>
      </c>
      <c r="E32" s="70">
        <f>E26</f>
        <v>27100960</v>
      </c>
      <c r="F32" s="71"/>
      <c r="G32" s="70"/>
      <c r="H32" s="70">
        <f>H28+H23+H19</f>
        <v>62399553</v>
      </c>
      <c r="I32" s="70">
        <f>C32+D32-E32+F32</f>
        <v>62399553</v>
      </c>
      <c r="J32" s="72">
        <f>H32-I32</f>
        <v>0</v>
      </c>
    </row>
  </sheetData>
  <mergeCells count="1">
    <mergeCell ref="D30:E30"/>
  </mergeCells>
  <phoneticPr fontId="32" type="noConversion"/>
  <pageMargins left="0.7" right="0.7" top="0.78740157499999996" bottom="0.78740157499999996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5BC85-7DC7-4640-AA31-927DC6D087F4}">
  <dimension ref="A1:J28"/>
  <sheetViews>
    <sheetView topLeftCell="A18" workbookViewId="0">
      <selection activeCell="F27" sqref="F27"/>
    </sheetView>
  </sheetViews>
  <sheetFormatPr defaultRowHeight="14.4" x14ac:dyDescent="0.3"/>
  <cols>
    <col min="1" max="10" width="17.5546875" customWidth="1"/>
  </cols>
  <sheetData>
    <row r="1" spans="1:10" ht="27.6" x14ac:dyDescent="0.3">
      <c r="A1" s="84" t="s">
        <v>11</v>
      </c>
      <c r="B1" s="85" t="s">
        <v>12</v>
      </c>
      <c r="C1" s="85" t="s">
        <v>30</v>
      </c>
      <c r="D1" s="85" t="s">
        <v>13</v>
      </c>
      <c r="E1" s="86" t="s">
        <v>14</v>
      </c>
      <c r="F1" s="86"/>
      <c r="G1" s="85"/>
      <c r="H1" s="85" t="s">
        <v>33</v>
      </c>
      <c r="I1" s="87" t="s">
        <v>15</v>
      </c>
      <c r="J1" s="6" t="s">
        <v>16</v>
      </c>
    </row>
    <row r="2" spans="1:10" x14ac:dyDescent="0.3">
      <c r="A2" s="7" t="s">
        <v>149</v>
      </c>
      <c r="B2" s="7"/>
      <c r="C2" s="8">
        <v>0</v>
      </c>
      <c r="D2" s="9">
        <v>0</v>
      </c>
      <c r="E2" s="9">
        <v>0</v>
      </c>
      <c r="F2" s="9"/>
      <c r="G2" s="8"/>
      <c r="H2" s="10"/>
      <c r="I2" s="11">
        <f>C2+D2-E2+F2-G2</f>
        <v>0</v>
      </c>
      <c r="J2" s="12">
        <f>H2-I2</f>
        <v>0</v>
      </c>
    </row>
    <row r="3" spans="1:10" x14ac:dyDescent="0.3">
      <c r="A3" s="7" t="s">
        <v>623</v>
      </c>
      <c r="B3" s="7"/>
      <c r="C3" s="8">
        <v>0</v>
      </c>
      <c r="D3" s="9">
        <v>0</v>
      </c>
      <c r="E3" s="9">
        <v>0</v>
      </c>
      <c r="F3" s="9"/>
      <c r="G3" s="8"/>
      <c r="H3" s="10"/>
      <c r="I3" s="11">
        <f t="shared" ref="I3:I10" si="0">C3+D3-E3+F3-G3</f>
        <v>0</v>
      </c>
      <c r="J3" s="12">
        <f t="shared" ref="J3:J11" si="1">H3-I3</f>
        <v>0</v>
      </c>
    </row>
    <row r="4" spans="1:10" x14ac:dyDescent="0.3">
      <c r="A4" s="7" t="s">
        <v>156</v>
      </c>
      <c r="B4" s="7"/>
      <c r="C4" s="8">
        <v>0</v>
      </c>
      <c r="D4" s="9">
        <v>0</v>
      </c>
      <c r="E4" s="9">
        <v>0</v>
      </c>
      <c r="F4" s="9"/>
      <c r="G4" s="8"/>
      <c r="H4" s="10"/>
      <c r="I4" s="11">
        <f t="shared" si="0"/>
        <v>0</v>
      </c>
      <c r="J4" s="12">
        <f t="shared" si="1"/>
        <v>0</v>
      </c>
    </row>
    <row r="5" spans="1:10" x14ac:dyDescent="0.3">
      <c r="A5" s="7" t="s">
        <v>150</v>
      </c>
      <c r="B5" s="7"/>
      <c r="C5" s="8">
        <v>0</v>
      </c>
      <c r="D5" s="9">
        <v>0</v>
      </c>
      <c r="E5" s="9">
        <v>0</v>
      </c>
      <c r="F5" s="9"/>
      <c r="G5" s="8"/>
      <c r="H5" s="10"/>
      <c r="I5" s="11">
        <f t="shared" si="0"/>
        <v>0</v>
      </c>
      <c r="J5" s="12">
        <f t="shared" si="1"/>
        <v>0</v>
      </c>
    </row>
    <row r="6" spans="1:10" x14ac:dyDescent="0.3">
      <c r="A6" s="7" t="s">
        <v>226</v>
      </c>
      <c r="B6" s="7"/>
      <c r="C6" s="8">
        <v>0</v>
      </c>
      <c r="D6" s="9">
        <v>0</v>
      </c>
      <c r="E6" s="9">
        <v>0</v>
      </c>
      <c r="F6" s="9"/>
      <c r="G6" s="8"/>
      <c r="H6" s="10"/>
      <c r="I6" s="11">
        <f t="shared" si="0"/>
        <v>0</v>
      </c>
      <c r="J6" s="12">
        <f t="shared" si="1"/>
        <v>0</v>
      </c>
    </row>
    <row r="7" spans="1:10" x14ac:dyDescent="0.3">
      <c r="A7" s="7" t="s">
        <v>583</v>
      </c>
      <c r="B7" s="7"/>
      <c r="C7" s="8">
        <v>0</v>
      </c>
      <c r="D7" s="9">
        <v>0</v>
      </c>
      <c r="E7" s="9">
        <v>0</v>
      </c>
      <c r="F7" s="9"/>
      <c r="G7" s="8"/>
      <c r="H7" s="10"/>
      <c r="I7" s="11">
        <f t="shared" si="0"/>
        <v>0</v>
      </c>
      <c r="J7" s="12">
        <f t="shared" si="1"/>
        <v>0</v>
      </c>
    </row>
    <row r="8" spans="1:10" x14ac:dyDescent="0.3">
      <c r="A8" s="7" t="s">
        <v>154</v>
      </c>
      <c r="B8" s="7"/>
      <c r="C8" s="8">
        <v>0</v>
      </c>
      <c r="D8" s="9">
        <v>0</v>
      </c>
      <c r="E8" s="9">
        <v>0</v>
      </c>
      <c r="F8" s="9"/>
      <c r="G8" s="8"/>
      <c r="H8" s="10"/>
      <c r="I8" s="11">
        <f t="shared" si="0"/>
        <v>0</v>
      </c>
      <c r="J8" s="12">
        <f t="shared" si="1"/>
        <v>0</v>
      </c>
    </row>
    <row r="9" spans="1:10" x14ac:dyDescent="0.3">
      <c r="A9" s="7" t="s">
        <v>98</v>
      </c>
      <c r="B9" s="7"/>
      <c r="C9" s="8">
        <v>0</v>
      </c>
      <c r="D9" s="9">
        <v>0</v>
      </c>
      <c r="E9" s="9">
        <v>0</v>
      </c>
      <c r="F9" s="9"/>
      <c r="G9" s="8"/>
      <c r="H9" s="10"/>
      <c r="I9" s="11">
        <f t="shared" si="0"/>
        <v>0</v>
      </c>
      <c r="J9" s="12">
        <f t="shared" si="1"/>
        <v>0</v>
      </c>
    </row>
    <row r="10" spans="1:10" x14ac:dyDescent="0.3">
      <c r="A10" s="7" t="s">
        <v>97</v>
      </c>
      <c r="B10" s="7"/>
      <c r="C10" s="8">
        <v>0</v>
      </c>
      <c r="D10" s="9">
        <v>0</v>
      </c>
      <c r="E10" s="9">
        <v>0</v>
      </c>
      <c r="F10" s="9"/>
      <c r="G10" s="8"/>
      <c r="H10" s="10"/>
      <c r="I10" s="11">
        <f t="shared" si="0"/>
        <v>0</v>
      </c>
      <c r="J10" s="12">
        <f t="shared" si="1"/>
        <v>0</v>
      </c>
    </row>
    <row r="11" spans="1:10" x14ac:dyDescent="0.3">
      <c r="A11" s="7" t="s">
        <v>29</v>
      </c>
      <c r="B11" s="7"/>
      <c r="C11" s="8"/>
      <c r="D11" s="9"/>
      <c r="E11" s="9"/>
      <c r="F11" s="9"/>
      <c r="G11" s="8"/>
      <c r="H11" s="10"/>
      <c r="I11" s="11">
        <f>C11+D11-E11+F11-G11</f>
        <v>0</v>
      </c>
      <c r="J11" s="12">
        <f t="shared" si="1"/>
        <v>0</v>
      </c>
    </row>
    <row r="12" spans="1:10" x14ac:dyDescent="0.3">
      <c r="A12" s="13"/>
      <c r="B12" s="14"/>
      <c r="C12" s="15"/>
      <c r="D12" s="15"/>
      <c r="E12" s="16"/>
      <c r="F12" s="81"/>
      <c r="G12" s="81"/>
      <c r="H12" s="15"/>
      <c r="I12" s="17"/>
      <c r="J12" s="12"/>
    </row>
    <row r="13" spans="1:10" x14ac:dyDescent="0.3">
      <c r="A13" s="18" t="s">
        <v>19</v>
      </c>
      <c r="B13" s="19"/>
      <c r="C13" s="20">
        <f>SUM(C2:C12)</f>
        <v>0</v>
      </c>
      <c r="D13" s="20">
        <f>SUM(D2:D12)</f>
        <v>0</v>
      </c>
      <c r="E13" s="20">
        <f>SUM(E2:E12)</f>
        <v>0</v>
      </c>
      <c r="F13" s="19"/>
      <c r="G13" s="21"/>
      <c r="H13" s="22">
        <f>SUM(H2:H12)</f>
        <v>0</v>
      </c>
      <c r="I13" s="23">
        <f>SUM(I2:I12)</f>
        <v>0</v>
      </c>
      <c r="J13" s="24">
        <f>H13-I13</f>
        <v>0</v>
      </c>
    </row>
    <row r="14" spans="1:10" x14ac:dyDescent="0.3">
      <c r="A14" s="25"/>
      <c r="B14" s="26"/>
      <c r="C14" s="27"/>
      <c r="D14" s="28"/>
      <c r="E14" s="28"/>
      <c r="F14" s="82" t="s">
        <v>17</v>
      </c>
      <c r="G14" s="83" t="s">
        <v>18</v>
      </c>
      <c r="H14" s="27"/>
      <c r="I14" s="29"/>
      <c r="J14" s="12"/>
    </row>
    <row r="15" spans="1:10" x14ac:dyDescent="0.3">
      <c r="A15" s="30" t="s">
        <v>789</v>
      </c>
      <c r="B15" s="31"/>
      <c r="C15" s="32">
        <f>'Bank journal'!F3</f>
        <v>25.6</v>
      </c>
      <c r="D15" s="33">
        <f>'Bank journal'!E4+'Bank reconciliation USD'!D31+'Bank reconciliation USD'!D32</f>
        <v>20325.45</v>
      </c>
      <c r="E15" s="32">
        <f>GETPIVOTDATA("Sum of Spent in $",'Individual costs'!$A$3,"Name","Bank USD")</f>
        <v>4531.62</v>
      </c>
      <c r="F15" s="32"/>
      <c r="G15" s="32">
        <f>'Bank journal'!D9</f>
        <v>15420</v>
      </c>
      <c r="H15" s="33">
        <f>'Bank reconciliation USD'!D39</f>
        <v>399.42999999999853</v>
      </c>
      <c r="I15" s="34">
        <f>'Bank reconciliation USD'!D39</f>
        <v>399.42999999999853</v>
      </c>
      <c r="J15" s="12">
        <f>H15-I15</f>
        <v>0</v>
      </c>
    </row>
    <row r="16" spans="1:10" x14ac:dyDescent="0.3">
      <c r="A16" s="88" t="s">
        <v>20</v>
      </c>
      <c r="B16" s="89"/>
      <c r="C16" s="89">
        <f>SUM(C15:C15)</f>
        <v>25.6</v>
      </c>
      <c r="D16" s="89">
        <f>SUM(D15:D15)</f>
        <v>20325.45</v>
      </c>
      <c r="E16" s="89">
        <f>SUM(E15:E15)</f>
        <v>4531.62</v>
      </c>
      <c r="F16" s="89">
        <f>SUM(F15:F15)</f>
        <v>0</v>
      </c>
      <c r="G16" s="89">
        <f>G15</f>
        <v>15420</v>
      </c>
      <c r="H16" s="89">
        <f>SUM(H15:H15)</f>
        <v>399.42999999999853</v>
      </c>
      <c r="I16" s="90">
        <f>SUM(I15:I15)</f>
        <v>399.42999999999853</v>
      </c>
      <c r="J16" s="24">
        <f>H16-I16</f>
        <v>0</v>
      </c>
    </row>
    <row r="17" spans="1:10" x14ac:dyDescent="0.3">
      <c r="A17" s="35" t="s">
        <v>21</v>
      </c>
      <c r="B17" s="36"/>
      <c r="C17" s="36"/>
      <c r="D17" s="37"/>
      <c r="E17" s="38"/>
      <c r="F17" s="36"/>
      <c r="G17" s="36"/>
      <c r="H17" s="36"/>
      <c r="I17" s="39"/>
      <c r="J17" s="40"/>
    </row>
    <row r="18" spans="1:10" ht="15" thickBot="1" x14ac:dyDescent="0.35">
      <c r="A18" s="41"/>
      <c r="B18" s="42"/>
      <c r="C18" s="42"/>
      <c r="D18" s="42"/>
      <c r="E18" s="42"/>
      <c r="F18" s="42"/>
      <c r="G18" s="42"/>
      <c r="H18" s="42"/>
      <c r="I18" s="43"/>
      <c r="J18" s="12"/>
    </row>
    <row r="19" spans="1:10" ht="15" thickBot="1" x14ac:dyDescent="0.35">
      <c r="A19" s="44" t="s">
        <v>22</v>
      </c>
      <c r="B19" s="45"/>
      <c r="C19" s="45"/>
      <c r="D19" s="45"/>
      <c r="E19" s="45">
        <f>E13+E16</f>
        <v>4531.62</v>
      </c>
      <c r="F19" s="45"/>
      <c r="G19" s="45"/>
      <c r="H19" s="45"/>
      <c r="I19" s="46"/>
      <c r="J19" s="47"/>
    </row>
    <row r="20" spans="1:10" x14ac:dyDescent="0.3">
      <c r="A20" s="48"/>
      <c r="B20" s="49"/>
      <c r="C20" s="49"/>
      <c r="D20" s="49"/>
      <c r="E20" s="49"/>
      <c r="F20" s="49"/>
      <c r="G20" s="49"/>
      <c r="H20" s="49"/>
      <c r="I20" s="50"/>
      <c r="J20" s="12"/>
    </row>
    <row r="21" spans="1:10" x14ac:dyDescent="0.3">
      <c r="A21" s="51" t="s">
        <v>23</v>
      </c>
      <c r="B21" s="52"/>
      <c r="C21" s="53">
        <f>'[1]USD-cash box '!$G$5</f>
        <v>5</v>
      </c>
      <c r="D21" s="54"/>
      <c r="E21" s="54"/>
      <c r="F21" s="54"/>
      <c r="G21" s="54"/>
      <c r="H21" s="54">
        <f>'[1]USD-cash box '!$G$5</f>
        <v>5</v>
      </c>
      <c r="I21" s="55">
        <f>C21+D21-E21+F21</f>
        <v>5</v>
      </c>
      <c r="J21" s="12">
        <f>H21-I21</f>
        <v>0</v>
      </c>
    </row>
    <row r="22" spans="1:10" ht="15" thickBot="1" x14ac:dyDescent="0.35">
      <c r="A22" s="56"/>
      <c r="B22" s="57"/>
      <c r="C22" s="57"/>
      <c r="D22" s="57"/>
      <c r="E22" s="57"/>
      <c r="F22" s="57"/>
      <c r="G22" s="57"/>
      <c r="H22" s="57"/>
      <c r="I22" s="57"/>
      <c r="J22" s="58"/>
    </row>
    <row r="23" spans="1:10" ht="15.6" x14ac:dyDescent="0.3">
      <c r="A23" s="59"/>
      <c r="B23" s="60"/>
      <c r="C23" s="61"/>
      <c r="D23" s="375" t="s">
        <v>24</v>
      </c>
      <c r="E23" s="375"/>
      <c r="F23" s="61"/>
      <c r="G23" s="61"/>
      <c r="H23" s="61"/>
      <c r="I23" s="62"/>
      <c r="J23" s="63"/>
    </row>
    <row r="24" spans="1:10" ht="46.8" x14ac:dyDescent="0.3">
      <c r="A24" s="64"/>
      <c r="B24" s="65"/>
      <c r="C24" s="66" t="s">
        <v>790</v>
      </c>
      <c r="D24" s="66" t="s">
        <v>34</v>
      </c>
      <c r="E24" s="66" t="s">
        <v>25</v>
      </c>
      <c r="F24" s="66"/>
      <c r="G24" s="66"/>
      <c r="H24" s="66" t="s">
        <v>791</v>
      </c>
      <c r="I24" s="66" t="s">
        <v>26</v>
      </c>
      <c r="J24" s="67" t="s">
        <v>27</v>
      </c>
    </row>
    <row r="25" spans="1:10" ht="31.8" thickBot="1" x14ac:dyDescent="0.35">
      <c r="A25" s="68" t="s">
        <v>28</v>
      </c>
      <c r="B25" s="69"/>
      <c r="C25" s="70">
        <f>C21+C16+C13</f>
        <v>30.6</v>
      </c>
      <c r="D25" s="70">
        <f>D15</f>
        <v>20325.45</v>
      </c>
      <c r="E25" s="70">
        <f>E19</f>
        <v>4531.62</v>
      </c>
      <c r="F25" s="71"/>
      <c r="G25" s="70">
        <f>G15</f>
        <v>15420</v>
      </c>
      <c r="H25" s="70">
        <f>H21+H16+H13</f>
        <v>404.42999999999853</v>
      </c>
      <c r="I25" s="70">
        <f>C25+D25-E25-G25</f>
        <v>404.43000000000029</v>
      </c>
      <c r="J25" s="12">
        <f>H25-I25</f>
        <v>-1.7621459846850485E-12</v>
      </c>
    </row>
    <row r="28" spans="1:10" x14ac:dyDescent="0.3">
      <c r="I28" s="170"/>
      <c r="J28" s="325"/>
    </row>
  </sheetData>
  <mergeCells count="1">
    <mergeCell ref="D23:E23"/>
  </mergeCells>
  <pageMargins left="0.7" right="0.7" top="0.78740157499999996" bottom="0.78740157499999996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258FD-D35E-4A3E-A894-009B981C71CB}">
  <dimension ref="A1:G44"/>
  <sheetViews>
    <sheetView topLeftCell="A16" workbookViewId="0">
      <selection activeCell="E11" sqref="E11"/>
    </sheetView>
  </sheetViews>
  <sheetFormatPr defaultRowHeight="14.4" x14ac:dyDescent="0.3"/>
  <cols>
    <col min="1" max="1" width="18.33203125" customWidth="1"/>
    <col min="2" max="2" width="6.33203125" customWidth="1"/>
    <col min="3" max="3" width="30.109375" customWidth="1"/>
    <col min="4" max="5" width="18.33203125" customWidth="1"/>
  </cols>
  <sheetData>
    <row r="1" spans="1:7" ht="18" x14ac:dyDescent="0.3">
      <c r="A1" s="328" t="s">
        <v>37</v>
      </c>
      <c r="B1" s="329"/>
      <c r="C1" s="330"/>
      <c r="D1" s="100"/>
      <c r="E1" s="101"/>
    </row>
    <row r="2" spans="1:7" ht="18" x14ac:dyDescent="0.3">
      <c r="A2" s="331" t="s">
        <v>38</v>
      </c>
      <c r="B2" s="329"/>
      <c r="C2" s="332" t="s">
        <v>767</v>
      </c>
      <c r="D2" s="100"/>
      <c r="E2" s="101"/>
    </row>
    <row r="3" spans="1:7" ht="18" x14ac:dyDescent="0.3">
      <c r="A3" s="331" t="s">
        <v>39</v>
      </c>
      <c r="B3" s="329"/>
      <c r="C3" s="333">
        <v>45658</v>
      </c>
      <c r="D3" s="100"/>
      <c r="E3" s="101"/>
    </row>
    <row r="4" spans="1:7" ht="18" x14ac:dyDescent="0.3">
      <c r="A4" s="328"/>
      <c r="B4" s="329"/>
      <c r="C4" s="330"/>
      <c r="D4" s="100"/>
      <c r="E4" s="101"/>
    </row>
    <row r="5" spans="1:7" ht="18" x14ac:dyDescent="0.3">
      <c r="A5" s="328"/>
      <c r="B5" s="329"/>
      <c r="C5" s="330" t="s">
        <v>850</v>
      </c>
      <c r="D5" s="100"/>
      <c r="E5" s="101"/>
    </row>
    <row r="6" spans="1:7" x14ac:dyDescent="0.3">
      <c r="A6" s="93"/>
      <c r="B6" s="98"/>
      <c r="C6" s="99"/>
      <c r="D6" s="100"/>
      <c r="E6" s="101"/>
    </row>
    <row r="7" spans="1:7" ht="16.2" thickBot="1" x14ac:dyDescent="0.35">
      <c r="A7" s="337"/>
      <c r="B7" s="338"/>
      <c r="C7" s="339" t="s">
        <v>852</v>
      </c>
      <c r="D7" s="340"/>
      <c r="E7" s="341"/>
    </row>
    <row r="8" spans="1:7" ht="16.2" thickBot="1" x14ac:dyDescent="0.35">
      <c r="A8" s="346" t="s">
        <v>853</v>
      </c>
      <c r="B8" s="356" t="s">
        <v>43</v>
      </c>
      <c r="C8" s="351" t="s">
        <v>854</v>
      </c>
      <c r="D8" s="348" t="s">
        <v>855</v>
      </c>
      <c r="E8" s="347" t="s">
        <v>856</v>
      </c>
      <c r="F8" s="336"/>
      <c r="G8" s="336"/>
    </row>
    <row r="9" spans="1:7" ht="15.6" x14ac:dyDescent="0.3">
      <c r="A9" s="353">
        <v>45658</v>
      </c>
      <c r="B9" s="357"/>
      <c r="C9" s="360" t="s">
        <v>857</v>
      </c>
      <c r="D9" s="361">
        <f>'Bank journal'!F3</f>
        <v>25.6</v>
      </c>
      <c r="E9" s="362"/>
      <c r="F9" s="336"/>
      <c r="G9" s="336"/>
    </row>
    <row r="10" spans="1:7" ht="15.6" x14ac:dyDescent="0.3">
      <c r="A10" s="354">
        <v>45671</v>
      </c>
      <c r="B10" s="358">
        <v>1</v>
      </c>
      <c r="C10" s="352" t="s">
        <v>858</v>
      </c>
      <c r="D10" s="363">
        <v>20000</v>
      </c>
      <c r="E10" s="364"/>
      <c r="F10" s="336"/>
      <c r="G10" s="336"/>
    </row>
    <row r="11" spans="1:7" ht="15.6" x14ac:dyDescent="0.3">
      <c r="A11" s="354">
        <v>45672</v>
      </c>
      <c r="B11" s="358">
        <v>2</v>
      </c>
      <c r="C11" s="352" t="s">
        <v>859</v>
      </c>
      <c r="D11" s="363"/>
      <c r="E11" s="364">
        <v>4500</v>
      </c>
      <c r="F11" s="336"/>
      <c r="G11" s="336"/>
    </row>
    <row r="12" spans="1:7" ht="16.2" thickBot="1" x14ac:dyDescent="0.35">
      <c r="A12" s="368">
        <v>45674</v>
      </c>
      <c r="B12" s="359">
        <v>3</v>
      </c>
      <c r="C12" s="367" t="s">
        <v>748</v>
      </c>
      <c r="D12" s="365"/>
      <c r="E12" s="366">
        <v>15420</v>
      </c>
      <c r="F12" s="336"/>
      <c r="G12" s="336"/>
    </row>
    <row r="13" spans="1:7" ht="16.2" thickBot="1" x14ac:dyDescent="0.35">
      <c r="A13" s="355"/>
      <c r="B13" s="356"/>
      <c r="C13" s="351"/>
      <c r="D13" s="350">
        <f>SUM(D9:D12)-SUM(E9:E12)</f>
        <v>105.59999999999854</v>
      </c>
      <c r="E13" s="349"/>
      <c r="F13" s="336"/>
      <c r="G13" s="336"/>
    </row>
    <row r="14" spans="1:7" ht="15.6" x14ac:dyDescent="0.3">
      <c r="A14" s="345"/>
      <c r="B14" s="341"/>
      <c r="C14" s="342"/>
      <c r="D14" s="343"/>
      <c r="E14" s="344"/>
      <c r="F14" s="336"/>
      <c r="G14" s="336"/>
    </row>
    <row r="15" spans="1:7" ht="15.6" x14ac:dyDescent="0.3">
      <c r="A15" s="345"/>
      <c r="B15" s="338"/>
      <c r="C15" s="342"/>
      <c r="D15" s="343"/>
      <c r="E15" s="344"/>
      <c r="F15" s="336"/>
      <c r="G15" s="336"/>
    </row>
    <row r="16" spans="1:7" x14ac:dyDescent="0.3">
      <c r="A16" s="93"/>
      <c r="B16" s="98"/>
      <c r="C16" s="334"/>
      <c r="D16" s="95"/>
      <c r="E16" s="335"/>
      <c r="F16" s="336"/>
      <c r="G16" s="336"/>
    </row>
    <row r="17" spans="1:5" ht="18" x14ac:dyDescent="0.35">
      <c r="B17" s="102"/>
      <c r="C17" s="103" t="s">
        <v>708</v>
      </c>
      <c r="D17" s="104"/>
      <c r="E17" s="104"/>
    </row>
    <row r="18" spans="1:5" ht="18.600000000000001" thickBot="1" x14ac:dyDescent="0.4">
      <c r="B18" s="102"/>
      <c r="C18" s="105" t="s">
        <v>615</v>
      </c>
      <c r="D18" s="104"/>
      <c r="E18" s="104"/>
    </row>
    <row r="19" spans="1:5" x14ac:dyDescent="0.3">
      <c r="A19" s="102"/>
      <c r="B19" s="102"/>
      <c r="C19" s="376" t="s">
        <v>40</v>
      </c>
      <c r="D19" s="377"/>
      <c r="E19" s="378"/>
    </row>
    <row r="20" spans="1:5" x14ac:dyDescent="0.3">
      <c r="A20" s="102"/>
      <c r="B20" s="102"/>
      <c r="C20" s="106" t="s">
        <v>41</v>
      </c>
      <c r="D20" s="379" t="s">
        <v>617</v>
      </c>
      <c r="E20" s="380"/>
    </row>
    <row r="21" spans="1:5" x14ac:dyDescent="0.3">
      <c r="A21" s="107"/>
      <c r="B21" s="102"/>
      <c r="C21" s="108"/>
      <c r="D21" s="381"/>
      <c r="E21" s="382"/>
    </row>
    <row r="22" spans="1:5" ht="22.5" customHeight="1" thickBot="1" x14ac:dyDescent="0.35">
      <c r="A22" s="102"/>
      <c r="B22" s="102"/>
      <c r="C22" s="109" t="s">
        <v>42</v>
      </c>
      <c r="D22" s="383" t="s">
        <v>618</v>
      </c>
      <c r="E22" s="384"/>
    </row>
    <row r="23" spans="1:5" ht="15" thickBot="1" x14ac:dyDescent="0.35">
      <c r="A23" s="102"/>
      <c r="B23" s="102"/>
      <c r="C23" s="102"/>
      <c r="D23" s="110"/>
      <c r="E23" s="110"/>
    </row>
    <row r="24" spans="1:5" ht="15" thickBot="1" x14ac:dyDescent="0.35">
      <c r="A24" s="111" t="s">
        <v>0</v>
      </c>
      <c r="B24" s="112" t="s">
        <v>43</v>
      </c>
      <c r="C24" s="113" t="s">
        <v>1</v>
      </c>
      <c r="D24" s="114" t="s">
        <v>44</v>
      </c>
      <c r="E24" s="115"/>
    </row>
    <row r="25" spans="1:5" x14ac:dyDescent="0.3">
      <c r="A25" s="116"/>
      <c r="B25" s="117"/>
      <c r="C25" s="118"/>
      <c r="D25" s="119"/>
      <c r="E25" s="120"/>
    </row>
    <row r="26" spans="1:5" x14ac:dyDescent="0.3">
      <c r="A26" s="121"/>
      <c r="B26" s="122"/>
      <c r="C26" s="123" t="s">
        <v>860</v>
      </c>
      <c r="D26" s="124">
        <f>D13</f>
        <v>105.59999999999854</v>
      </c>
      <c r="E26" s="120"/>
    </row>
    <row r="27" spans="1:5" x14ac:dyDescent="0.3">
      <c r="A27" s="121"/>
      <c r="B27" s="122"/>
      <c r="C27" s="125"/>
      <c r="D27" s="126"/>
      <c r="E27" s="120"/>
    </row>
    <row r="28" spans="1:5" x14ac:dyDescent="0.3">
      <c r="A28" s="121"/>
      <c r="B28" s="122"/>
      <c r="C28" s="125" t="s">
        <v>45</v>
      </c>
      <c r="D28" s="126"/>
      <c r="E28" s="120"/>
    </row>
    <row r="29" spans="1:5" x14ac:dyDescent="0.3">
      <c r="A29" s="121"/>
      <c r="B29" s="122"/>
      <c r="C29" s="123" t="s">
        <v>46</v>
      </c>
      <c r="D29" s="126"/>
      <c r="E29" s="120"/>
    </row>
    <row r="30" spans="1:5" x14ac:dyDescent="0.3">
      <c r="A30" s="121"/>
      <c r="B30" s="122"/>
      <c r="C30" s="125" t="s">
        <v>753</v>
      </c>
      <c r="D30" s="126"/>
      <c r="E30" s="120"/>
    </row>
    <row r="31" spans="1:5" x14ac:dyDescent="0.3">
      <c r="A31" s="121"/>
      <c r="B31" s="122"/>
      <c r="C31" s="203" t="s">
        <v>751</v>
      </c>
      <c r="D31" s="126">
        <v>5.25</v>
      </c>
      <c r="E31" s="120"/>
    </row>
    <row r="32" spans="1:5" x14ac:dyDescent="0.3">
      <c r="A32" s="121"/>
      <c r="B32" s="122"/>
      <c r="C32" s="203" t="s">
        <v>751</v>
      </c>
      <c r="D32" s="126">
        <v>320.2</v>
      </c>
      <c r="E32" s="120"/>
    </row>
    <row r="33" spans="1:5" x14ac:dyDescent="0.3">
      <c r="A33" s="121"/>
      <c r="B33" s="122"/>
      <c r="C33" s="225"/>
      <c r="D33" s="126"/>
      <c r="E33" s="120"/>
    </row>
    <row r="34" spans="1:5" x14ac:dyDescent="0.3">
      <c r="A34" s="121"/>
      <c r="B34" s="122"/>
      <c r="C34" s="125" t="s">
        <v>47</v>
      </c>
      <c r="D34" s="126"/>
      <c r="E34" s="120"/>
    </row>
    <row r="35" spans="1:5" x14ac:dyDescent="0.3">
      <c r="A35" s="121"/>
      <c r="B35" s="122"/>
      <c r="C35" s="123" t="s">
        <v>48</v>
      </c>
      <c r="D35" s="126"/>
      <c r="E35" s="120"/>
    </row>
    <row r="36" spans="1:5" x14ac:dyDescent="0.3">
      <c r="A36" s="127"/>
      <c r="B36" s="137">
        <v>17</v>
      </c>
      <c r="C36" s="81" t="s">
        <v>744</v>
      </c>
      <c r="D36" s="81">
        <v>-20</v>
      </c>
      <c r="E36" s="143"/>
    </row>
    <row r="37" spans="1:5" x14ac:dyDescent="0.3">
      <c r="A37" s="127"/>
      <c r="B37" s="137">
        <v>18</v>
      </c>
      <c r="C37" s="81" t="s">
        <v>745</v>
      </c>
      <c r="D37" s="81">
        <v>-8.7100000000000009</v>
      </c>
      <c r="E37" s="140"/>
    </row>
    <row r="38" spans="1:5" ht="15" thickBot="1" x14ac:dyDescent="0.35">
      <c r="A38" s="127"/>
      <c r="B38" s="137">
        <v>19</v>
      </c>
      <c r="C38" s="203" t="s">
        <v>746</v>
      </c>
      <c r="D38" s="81">
        <v>-2.91</v>
      </c>
      <c r="E38" s="218"/>
    </row>
    <row r="39" spans="1:5" ht="15" thickBot="1" x14ac:dyDescent="0.35">
      <c r="A39" s="128" t="s">
        <v>582</v>
      </c>
      <c r="B39" s="129"/>
      <c r="C39" s="130" t="s">
        <v>49</v>
      </c>
      <c r="D39" s="250">
        <f>SUM(D25:D38)</f>
        <v>399.42999999999853</v>
      </c>
      <c r="E39" s="132"/>
    </row>
    <row r="40" spans="1:5" ht="15" thickBot="1" x14ac:dyDescent="0.35">
      <c r="A40" s="102"/>
      <c r="B40" s="102"/>
      <c r="C40" s="111" t="s">
        <v>49</v>
      </c>
      <c r="D40" s="251"/>
      <c r="E40" s="133"/>
    </row>
    <row r="41" spans="1:5" ht="15" thickBot="1" x14ac:dyDescent="0.35">
      <c r="A41" s="102"/>
      <c r="B41" s="102"/>
      <c r="C41" s="102"/>
      <c r="D41" s="104"/>
      <c r="E41" s="134"/>
    </row>
    <row r="42" spans="1:5" ht="15" thickBot="1" x14ac:dyDescent="0.35">
      <c r="A42" s="102"/>
      <c r="B42" s="102"/>
      <c r="C42" s="135" t="s">
        <v>50</v>
      </c>
      <c r="D42" s="136">
        <f>D39-D40</f>
        <v>399.42999999999853</v>
      </c>
      <c r="E42" s="120"/>
    </row>
    <row r="43" spans="1:5" x14ac:dyDescent="0.3">
      <c r="A43" s="102"/>
      <c r="B43" s="102"/>
      <c r="C43" s="102" t="s">
        <v>51</v>
      </c>
      <c r="D43" s="104"/>
      <c r="E43" s="104"/>
    </row>
    <row r="44" spans="1:5" x14ac:dyDescent="0.3">
      <c r="A44" s="138" t="s">
        <v>52</v>
      </c>
      <c r="B44" s="138"/>
      <c r="C44" s="138"/>
      <c r="D44" s="138" t="s">
        <v>53</v>
      </c>
    </row>
  </sheetData>
  <mergeCells count="4">
    <mergeCell ref="C19:E19"/>
    <mergeCell ref="D20:E20"/>
    <mergeCell ref="D21:E21"/>
    <mergeCell ref="D22:E2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6E7AF-7D36-4E9C-AD10-D146D0ADBD1B}">
  <dimension ref="A1:E41"/>
  <sheetViews>
    <sheetView topLeftCell="A4" workbookViewId="0">
      <selection activeCell="D11" sqref="D11"/>
    </sheetView>
  </sheetViews>
  <sheetFormatPr defaultRowHeight="14.4" x14ac:dyDescent="0.3"/>
  <cols>
    <col min="1" max="1" width="18.33203125" customWidth="1"/>
    <col min="2" max="2" width="6.33203125" customWidth="1"/>
    <col min="3" max="3" width="30.109375" customWidth="1"/>
    <col min="4" max="5" width="18.33203125" customWidth="1"/>
  </cols>
  <sheetData>
    <row r="1" spans="1:5" x14ac:dyDescent="0.3">
      <c r="A1" s="93" t="s">
        <v>37</v>
      </c>
      <c r="B1" s="94"/>
      <c r="C1" s="94"/>
      <c r="D1" s="94"/>
      <c r="E1" s="94"/>
    </row>
    <row r="2" spans="1:5" x14ac:dyDescent="0.3">
      <c r="A2" s="95" t="s">
        <v>38</v>
      </c>
      <c r="B2" s="95"/>
      <c r="C2" s="95" t="s">
        <v>614</v>
      </c>
      <c r="D2" s="96"/>
      <c r="E2" s="95"/>
    </row>
    <row r="3" spans="1:5" x14ac:dyDescent="0.3">
      <c r="A3" s="95" t="s">
        <v>39</v>
      </c>
      <c r="B3" s="95"/>
      <c r="C3" s="97" t="s">
        <v>615</v>
      </c>
      <c r="D3" s="95"/>
      <c r="E3" s="95"/>
    </row>
    <row r="4" spans="1:5" x14ac:dyDescent="0.3">
      <c r="A4" s="98"/>
      <c r="B4" s="98"/>
      <c r="C4" s="327">
        <v>2025</v>
      </c>
      <c r="D4" s="100"/>
      <c r="E4" s="101"/>
    </row>
    <row r="5" spans="1:5" x14ac:dyDescent="0.3">
      <c r="A5" s="98"/>
      <c r="B5" s="98"/>
      <c r="C5" s="327"/>
      <c r="D5" s="100"/>
      <c r="E5" s="101"/>
    </row>
    <row r="6" spans="1:5" ht="18" x14ac:dyDescent="0.3">
      <c r="A6" s="328"/>
      <c r="B6" s="329"/>
      <c r="C6" s="330" t="s">
        <v>740</v>
      </c>
      <c r="D6" s="100"/>
      <c r="E6" s="101"/>
    </row>
    <row r="7" spans="1:5" x14ac:dyDescent="0.3">
      <c r="A7" s="93"/>
      <c r="B7" s="98"/>
      <c r="C7" s="99"/>
      <c r="D7" s="100"/>
      <c r="E7" s="101"/>
    </row>
    <row r="8" spans="1:5" ht="16.2" thickBot="1" x14ac:dyDescent="0.35">
      <c r="A8" s="337"/>
      <c r="B8" s="338"/>
      <c r="C8" s="339" t="s">
        <v>852</v>
      </c>
      <c r="D8" s="340"/>
      <c r="E8" s="341"/>
    </row>
    <row r="9" spans="1:5" ht="16.2" thickBot="1" x14ac:dyDescent="0.35">
      <c r="A9" s="346" t="s">
        <v>853</v>
      </c>
      <c r="B9" s="356" t="s">
        <v>43</v>
      </c>
      <c r="C9" s="351" t="s">
        <v>854</v>
      </c>
      <c r="D9" s="348" t="s">
        <v>855</v>
      </c>
      <c r="E9" s="347" t="s">
        <v>856</v>
      </c>
    </row>
    <row r="10" spans="1:5" ht="15.6" x14ac:dyDescent="0.3">
      <c r="A10" s="353">
        <v>45658</v>
      </c>
      <c r="B10" s="357"/>
      <c r="C10" s="360" t="s">
        <v>857</v>
      </c>
      <c r="D10" s="361">
        <f>'Bank journal'!F15</f>
        <v>21930524</v>
      </c>
      <c r="E10" s="362"/>
    </row>
    <row r="11" spans="1:5" ht="15.6" x14ac:dyDescent="0.3">
      <c r="A11" s="354">
        <v>45705</v>
      </c>
      <c r="B11" s="358">
        <v>1</v>
      </c>
      <c r="C11" s="352" t="s">
        <v>749</v>
      </c>
      <c r="D11" s="363">
        <v>56622240</v>
      </c>
      <c r="E11" s="364"/>
    </row>
    <row r="12" spans="1:5" ht="15.6" x14ac:dyDescent="0.3">
      <c r="A12" s="354">
        <v>45705</v>
      </c>
      <c r="B12" s="358">
        <v>2</v>
      </c>
      <c r="C12" s="352" t="s">
        <v>861</v>
      </c>
      <c r="D12" s="363"/>
      <c r="E12" s="364">
        <v>28096000</v>
      </c>
    </row>
    <row r="13" spans="1:5" ht="16.2" thickBot="1" x14ac:dyDescent="0.35">
      <c r="A13" s="354">
        <v>45687</v>
      </c>
      <c r="B13" s="358">
        <v>3</v>
      </c>
      <c r="C13" s="352" t="s">
        <v>861</v>
      </c>
      <c r="D13" s="363"/>
      <c r="E13" s="364">
        <v>9000000</v>
      </c>
    </row>
    <row r="14" spans="1:5" ht="16.2" thickBot="1" x14ac:dyDescent="0.35">
      <c r="A14" s="355"/>
      <c r="B14" s="356"/>
      <c r="C14" s="351"/>
      <c r="D14" s="350">
        <f>SUM(D10:D13)-SUM(E10:E13)</f>
        <v>41456764</v>
      </c>
      <c r="E14" s="349"/>
    </row>
    <row r="15" spans="1:5" x14ac:dyDescent="0.3">
      <c r="A15" s="98"/>
      <c r="B15" s="98"/>
      <c r="C15" s="327"/>
      <c r="D15" s="100"/>
      <c r="E15" s="101"/>
    </row>
    <row r="16" spans="1:5" ht="18" x14ac:dyDescent="0.35">
      <c r="A16" s="102"/>
      <c r="B16" s="102"/>
      <c r="C16" s="103" t="s">
        <v>54</v>
      </c>
      <c r="D16" s="104"/>
      <c r="E16" s="104"/>
    </row>
    <row r="17" spans="1:5" ht="18.600000000000001" thickBot="1" x14ac:dyDescent="0.4">
      <c r="A17" s="102"/>
      <c r="B17" s="102"/>
      <c r="C17" s="105"/>
      <c r="D17" s="104"/>
      <c r="E17" s="104"/>
    </row>
    <row r="18" spans="1:5" x14ac:dyDescent="0.3">
      <c r="A18" s="102"/>
      <c r="B18" s="102"/>
      <c r="C18" s="376" t="s">
        <v>40</v>
      </c>
      <c r="D18" s="377"/>
      <c r="E18" s="378"/>
    </row>
    <row r="19" spans="1:5" x14ac:dyDescent="0.3">
      <c r="A19" s="102"/>
      <c r="B19" s="102"/>
      <c r="C19" s="106" t="s">
        <v>41</v>
      </c>
      <c r="D19" s="379" t="s">
        <v>617</v>
      </c>
      <c r="E19" s="380"/>
    </row>
    <row r="20" spans="1:5" x14ac:dyDescent="0.3">
      <c r="A20" s="107"/>
      <c r="B20" s="102"/>
      <c r="C20" s="108"/>
      <c r="D20" s="381"/>
      <c r="E20" s="382"/>
    </row>
    <row r="21" spans="1:5" ht="22.5" customHeight="1" thickBot="1" x14ac:dyDescent="0.35">
      <c r="A21" s="102"/>
      <c r="B21" s="102"/>
      <c r="C21" s="109" t="s">
        <v>42</v>
      </c>
      <c r="D21" s="383" t="s">
        <v>618</v>
      </c>
      <c r="E21" s="384"/>
    </row>
    <row r="22" spans="1:5" ht="15" thickBot="1" x14ac:dyDescent="0.35">
      <c r="A22" s="102"/>
      <c r="B22" s="102"/>
      <c r="C22" s="102"/>
      <c r="D22" s="110"/>
      <c r="E22" s="110"/>
    </row>
    <row r="23" spans="1:5" ht="15" thickBot="1" x14ac:dyDescent="0.35">
      <c r="A23" s="111" t="s">
        <v>0</v>
      </c>
      <c r="B23" s="112" t="s">
        <v>43</v>
      </c>
      <c r="C23" s="113" t="s">
        <v>1</v>
      </c>
      <c r="D23" s="114" t="s">
        <v>44</v>
      </c>
      <c r="E23" s="115"/>
    </row>
    <row r="24" spans="1:5" x14ac:dyDescent="0.3">
      <c r="A24" s="116"/>
      <c r="B24" s="117"/>
      <c r="C24" s="118"/>
      <c r="D24" s="119"/>
      <c r="E24" s="120"/>
    </row>
    <row r="25" spans="1:5" x14ac:dyDescent="0.3">
      <c r="A25" s="121"/>
      <c r="B25" s="122"/>
      <c r="C25" s="123" t="s">
        <v>752</v>
      </c>
      <c r="D25" s="124">
        <f>D14</f>
        <v>41456764</v>
      </c>
      <c r="E25" s="120"/>
    </row>
    <row r="26" spans="1:5" x14ac:dyDescent="0.3">
      <c r="A26" s="121"/>
      <c r="B26" s="122"/>
      <c r="C26" s="125"/>
      <c r="D26" s="126"/>
      <c r="E26" s="120"/>
    </row>
    <row r="27" spans="1:5" x14ac:dyDescent="0.3">
      <c r="A27" s="121"/>
      <c r="B27" s="122"/>
      <c r="C27" s="125" t="s">
        <v>45</v>
      </c>
      <c r="D27" s="126"/>
      <c r="E27" s="120"/>
    </row>
    <row r="28" spans="1:5" x14ac:dyDescent="0.3">
      <c r="A28" s="121"/>
      <c r="B28" s="122"/>
      <c r="C28" s="123" t="s">
        <v>46</v>
      </c>
      <c r="D28" s="126"/>
      <c r="E28" s="120"/>
    </row>
    <row r="29" spans="1:5" x14ac:dyDescent="0.3">
      <c r="A29" s="121"/>
      <c r="B29" s="122"/>
      <c r="C29" s="125"/>
      <c r="D29" s="126"/>
      <c r="E29" s="120"/>
    </row>
    <row r="30" spans="1:5" x14ac:dyDescent="0.3">
      <c r="A30" s="121"/>
      <c r="B30" s="122"/>
      <c r="C30" s="125"/>
      <c r="D30" s="126"/>
      <c r="E30" s="120"/>
    </row>
    <row r="31" spans="1:5" x14ac:dyDescent="0.3">
      <c r="A31" s="121"/>
      <c r="B31" s="122"/>
      <c r="C31" s="125"/>
      <c r="D31" s="126"/>
      <c r="E31" s="120"/>
    </row>
    <row r="32" spans="1:5" x14ac:dyDescent="0.3">
      <c r="A32" s="121"/>
      <c r="B32" s="122"/>
      <c r="C32" s="125" t="s">
        <v>47</v>
      </c>
      <c r="D32" s="126"/>
      <c r="E32" s="120"/>
    </row>
    <row r="33" spans="1:5" x14ac:dyDescent="0.3">
      <c r="A33" s="121"/>
      <c r="B33" s="122"/>
      <c r="C33" s="123" t="s">
        <v>48</v>
      </c>
      <c r="D33" s="126"/>
      <c r="E33" s="120"/>
    </row>
    <row r="34" spans="1:5" x14ac:dyDescent="0.3">
      <c r="A34" s="127" t="s">
        <v>248</v>
      </c>
      <c r="B34" s="137"/>
      <c r="C34" s="125" t="s">
        <v>778</v>
      </c>
      <c r="D34" s="126">
        <v>-2000</v>
      </c>
      <c r="E34" s="120"/>
    </row>
    <row r="35" spans="1:5" ht="15" thickBot="1" x14ac:dyDescent="0.35">
      <c r="A35" s="127" t="s">
        <v>248</v>
      </c>
      <c r="B35" s="137"/>
      <c r="C35" s="125" t="s">
        <v>778</v>
      </c>
      <c r="D35" s="126">
        <v>-2000</v>
      </c>
      <c r="E35" s="120"/>
    </row>
    <row r="36" spans="1:5" ht="15" thickBot="1" x14ac:dyDescent="0.35">
      <c r="A36" s="128" t="s">
        <v>582</v>
      </c>
      <c r="B36" s="129"/>
      <c r="C36" s="130" t="s">
        <v>49</v>
      </c>
      <c r="D36" s="131">
        <f>SUM(D24:D35)</f>
        <v>41452764</v>
      </c>
      <c r="E36" s="132"/>
    </row>
    <row r="37" spans="1:5" ht="15" thickBot="1" x14ac:dyDescent="0.35">
      <c r="A37" s="102"/>
      <c r="B37" s="102"/>
      <c r="C37" s="111" t="s">
        <v>49</v>
      </c>
      <c r="D37" s="131">
        <v>41452764</v>
      </c>
      <c r="E37" s="133"/>
    </row>
    <row r="38" spans="1:5" ht="15" thickBot="1" x14ac:dyDescent="0.35">
      <c r="A38" s="102"/>
      <c r="B38" s="102"/>
      <c r="C38" s="102"/>
      <c r="D38" s="104"/>
      <c r="E38" s="134"/>
    </row>
    <row r="39" spans="1:5" ht="15" thickBot="1" x14ac:dyDescent="0.35">
      <c r="A39" s="102"/>
      <c r="B39" s="102"/>
      <c r="C39" s="135" t="s">
        <v>50</v>
      </c>
      <c r="D39" s="136">
        <f>D36-D37</f>
        <v>0</v>
      </c>
      <c r="E39" s="120"/>
    </row>
    <row r="40" spans="1:5" x14ac:dyDescent="0.3">
      <c r="A40" s="102"/>
      <c r="B40" s="102"/>
      <c r="C40" s="102" t="s">
        <v>51</v>
      </c>
      <c r="D40" s="104"/>
      <c r="E40" s="104"/>
    </row>
    <row r="41" spans="1:5" x14ac:dyDescent="0.3">
      <c r="A41" s="138" t="s">
        <v>52</v>
      </c>
      <c r="B41" s="138"/>
      <c r="C41" s="138"/>
      <c r="D41" s="138" t="s">
        <v>53</v>
      </c>
    </row>
  </sheetData>
  <mergeCells count="4">
    <mergeCell ref="C18:E18"/>
    <mergeCell ref="D19:E19"/>
    <mergeCell ref="D20:E20"/>
    <mergeCell ref="D21:E21"/>
  </mergeCells>
  <phoneticPr fontId="32" type="noConversion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143F8-E2C4-4C37-B719-2175FFE70570}">
  <dimension ref="A1:E50"/>
  <sheetViews>
    <sheetView topLeftCell="A25" workbookViewId="0">
      <selection activeCell="C55" sqref="C55"/>
    </sheetView>
  </sheetViews>
  <sheetFormatPr defaultRowHeight="14.4" x14ac:dyDescent="0.3"/>
  <cols>
    <col min="1" max="1" width="18.33203125" customWidth="1"/>
    <col min="2" max="2" width="6.33203125" customWidth="1"/>
    <col min="3" max="3" width="30.109375" customWidth="1"/>
    <col min="4" max="5" width="18.33203125" customWidth="1"/>
  </cols>
  <sheetData>
    <row r="1" spans="1:5" x14ac:dyDescent="0.3">
      <c r="A1" s="93" t="s">
        <v>37</v>
      </c>
      <c r="B1" s="94"/>
      <c r="C1" s="94"/>
      <c r="D1" s="94"/>
      <c r="E1" s="94"/>
    </row>
    <row r="2" spans="1:5" x14ac:dyDescent="0.3">
      <c r="A2" s="95" t="s">
        <v>38</v>
      </c>
      <c r="B2" s="95"/>
      <c r="C2" s="95" t="s">
        <v>614</v>
      </c>
      <c r="D2" s="96"/>
      <c r="E2" s="95"/>
    </row>
    <row r="3" spans="1:5" x14ac:dyDescent="0.3">
      <c r="A3" s="95" t="s">
        <v>39</v>
      </c>
      <c r="B3" s="95"/>
      <c r="C3" s="97" t="s">
        <v>615</v>
      </c>
      <c r="D3" s="95"/>
      <c r="E3" s="95"/>
    </row>
    <row r="4" spans="1:5" x14ac:dyDescent="0.3">
      <c r="A4" s="98"/>
      <c r="B4" s="98"/>
      <c r="C4" s="327">
        <v>2025</v>
      </c>
      <c r="D4" s="100"/>
      <c r="E4" s="101"/>
    </row>
    <row r="5" spans="1:5" x14ac:dyDescent="0.3">
      <c r="A5" s="98"/>
      <c r="B5" s="98"/>
      <c r="C5" s="327"/>
      <c r="D5" s="100"/>
      <c r="E5" s="101"/>
    </row>
    <row r="6" spans="1:5" ht="18" x14ac:dyDescent="0.3">
      <c r="A6" s="328"/>
      <c r="B6" s="329"/>
      <c r="C6" s="330" t="s">
        <v>862</v>
      </c>
      <c r="D6" s="100"/>
      <c r="E6" s="101"/>
    </row>
    <row r="7" spans="1:5" x14ac:dyDescent="0.3">
      <c r="A7" s="93"/>
      <c r="B7" s="98"/>
      <c r="C7" s="99"/>
      <c r="D7" s="100"/>
      <c r="E7" s="101"/>
    </row>
    <row r="8" spans="1:5" ht="16.2" thickBot="1" x14ac:dyDescent="0.35">
      <c r="A8" s="337"/>
      <c r="B8" s="338"/>
      <c r="C8" s="339" t="s">
        <v>852</v>
      </c>
      <c r="D8" s="340"/>
      <c r="E8" s="341"/>
    </row>
    <row r="9" spans="1:5" ht="16.2" thickBot="1" x14ac:dyDescent="0.35">
      <c r="A9" s="346" t="s">
        <v>853</v>
      </c>
      <c r="B9" s="356" t="s">
        <v>43</v>
      </c>
      <c r="C9" s="351" t="s">
        <v>854</v>
      </c>
      <c r="D9" s="348" t="s">
        <v>855</v>
      </c>
      <c r="E9" s="347" t="s">
        <v>856</v>
      </c>
    </row>
    <row r="10" spans="1:5" ht="15.6" x14ac:dyDescent="0.3">
      <c r="A10" s="353">
        <v>45658</v>
      </c>
      <c r="B10" s="357"/>
      <c r="C10" s="360" t="s">
        <v>857</v>
      </c>
      <c r="D10" s="361">
        <f>'Bank journal'!F24</f>
        <v>1576208</v>
      </c>
      <c r="E10" s="362"/>
    </row>
    <row r="11" spans="1:5" ht="15.6" x14ac:dyDescent="0.3">
      <c r="A11" s="354">
        <v>45674</v>
      </c>
      <c r="B11" s="358">
        <v>1</v>
      </c>
      <c r="C11" s="352" t="s">
        <v>869</v>
      </c>
      <c r="D11" s="363">
        <v>28096000</v>
      </c>
      <c r="E11" s="364"/>
    </row>
    <row r="12" spans="1:5" ht="15.6" x14ac:dyDescent="0.3">
      <c r="A12" s="354">
        <v>45674</v>
      </c>
      <c r="B12" s="358">
        <v>2</v>
      </c>
      <c r="C12" s="352" t="s">
        <v>863</v>
      </c>
      <c r="D12" s="363"/>
      <c r="E12" s="364">
        <v>12148000</v>
      </c>
    </row>
    <row r="13" spans="1:5" ht="15.6" x14ac:dyDescent="0.3">
      <c r="A13" s="354">
        <v>45682</v>
      </c>
      <c r="B13" s="358">
        <v>3</v>
      </c>
      <c r="C13" s="352" t="s">
        <v>864</v>
      </c>
      <c r="D13" s="363"/>
      <c r="E13" s="364">
        <v>4648000</v>
      </c>
    </row>
    <row r="14" spans="1:5" ht="15.6" x14ac:dyDescent="0.3">
      <c r="A14" s="354">
        <v>45682</v>
      </c>
      <c r="B14" s="358">
        <v>4</v>
      </c>
      <c r="C14" s="352" t="s">
        <v>865</v>
      </c>
      <c r="D14" s="363"/>
      <c r="E14" s="364">
        <v>1050000</v>
      </c>
    </row>
    <row r="15" spans="1:5" ht="15.6" x14ac:dyDescent="0.3">
      <c r="A15" s="354">
        <v>45682</v>
      </c>
      <c r="B15" s="358">
        <v>5</v>
      </c>
      <c r="C15" s="352" t="s">
        <v>866</v>
      </c>
      <c r="D15" s="363"/>
      <c r="E15" s="364">
        <v>2002000</v>
      </c>
    </row>
    <row r="16" spans="1:5" ht="15.6" x14ac:dyDescent="0.3">
      <c r="A16" s="354">
        <v>45682</v>
      </c>
      <c r="B16" s="358">
        <v>6</v>
      </c>
      <c r="C16" s="352" t="s">
        <v>868</v>
      </c>
      <c r="D16" s="363"/>
      <c r="E16" s="364">
        <v>1500000</v>
      </c>
    </row>
    <row r="17" spans="1:5" ht="15.6" x14ac:dyDescent="0.3">
      <c r="A17" s="354">
        <v>45682</v>
      </c>
      <c r="B17" s="358">
        <v>7</v>
      </c>
      <c r="C17" s="352" t="s">
        <v>867</v>
      </c>
      <c r="D17" s="363"/>
      <c r="E17" s="364">
        <v>1500000</v>
      </c>
    </row>
    <row r="18" spans="1:5" ht="15.6" x14ac:dyDescent="0.3">
      <c r="A18" s="354">
        <v>45687</v>
      </c>
      <c r="B18" s="358">
        <v>8</v>
      </c>
      <c r="C18" s="352" t="s">
        <v>869</v>
      </c>
      <c r="D18" s="363">
        <v>9000000</v>
      </c>
      <c r="E18" s="364"/>
    </row>
    <row r="19" spans="1:5" ht="15.6" x14ac:dyDescent="0.3">
      <c r="A19" s="354">
        <v>45687</v>
      </c>
      <c r="B19" s="358">
        <v>9</v>
      </c>
      <c r="C19" s="352" t="s">
        <v>870</v>
      </c>
      <c r="D19" s="363"/>
      <c r="E19" s="364">
        <v>9000000</v>
      </c>
    </row>
    <row r="20" spans="1:5" ht="16.2" thickBot="1" x14ac:dyDescent="0.35">
      <c r="A20" s="354">
        <v>45687</v>
      </c>
      <c r="B20" s="358">
        <v>10</v>
      </c>
      <c r="C20" s="352" t="s">
        <v>871</v>
      </c>
      <c r="D20" s="363"/>
      <c r="E20" s="364">
        <v>1888000</v>
      </c>
    </row>
    <row r="21" spans="1:5" ht="16.2" thickBot="1" x14ac:dyDescent="0.35">
      <c r="A21" s="355"/>
      <c r="B21" s="356"/>
      <c r="C21" s="351"/>
      <c r="D21" s="350">
        <f>SUM(D10:D20)-SUM(E10:E20)</f>
        <v>4936208</v>
      </c>
      <c r="E21" s="349"/>
    </row>
    <row r="23" spans="1:5" ht="18" x14ac:dyDescent="0.35">
      <c r="A23" s="102"/>
      <c r="B23" s="102"/>
      <c r="C23" s="103" t="s">
        <v>54</v>
      </c>
      <c r="D23" s="104"/>
      <c r="E23" s="104"/>
    </row>
    <row r="24" spans="1:5" ht="18" x14ac:dyDescent="0.35">
      <c r="A24" s="102"/>
      <c r="B24" s="102"/>
      <c r="C24" s="105"/>
      <c r="D24" s="104"/>
      <c r="E24" s="104"/>
    </row>
    <row r="25" spans="1:5" x14ac:dyDescent="0.3">
      <c r="A25" s="102"/>
      <c r="B25" s="102"/>
      <c r="C25" s="376" t="s">
        <v>40</v>
      </c>
      <c r="D25" s="377"/>
      <c r="E25" s="378"/>
    </row>
    <row r="26" spans="1:5" x14ac:dyDescent="0.3">
      <c r="A26" s="102"/>
      <c r="B26" s="102"/>
      <c r="C26" s="106" t="s">
        <v>41</v>
      </c>
      <c r="D26" s="379" t="s">
        <v>617</v>
      </c>
      <c r="E26" s="380"/>
    </row>
    <row r="27" spans="1:5" x14ac:dyDescent="0.3">
      <c r="A27" s="107"/>
      <c r="B27" s="102"/>
      <c r="C27" s="108"/>
      <c r="D27" s="381"/>
      <c r="E27" s="382"/>
    </row>
    <row r="28" spans="1:5" ht="22.5" customHeight="1" thickBot="1" x14ac:dyDescent="0.35">
      <c r="A28" s="102"/>
      <c r="B28" s="102"/>
      <c r="C28" s="109" t="s">
        <v>42</v>
      </c>
      <c r="D28" s="383" t="s">
        <v>618</v>
      </c>
      <c r="E28" s="384"/>
    </row>
    <row r="29" spans="1:5" ht="15" thickBot="1" x14ac:dyDescent="0.35">
      <c r="A29" s="102"/>
      <c r="B29" s="102"/>
      <c r="C29" s="102"/>
      <c r="D29" s="110"/>
      <c r="E29" s="110"/>
    </row>
    <row r="30" spans="1:5" ht="15" thickBot="1" x14ac:dyDescent="0.35">
      <c r="A30" s="111" t="s">
        <v>0</v>
      </c>
      <c r="B30" s="112" t="s">
        <v>43</v>
      </c>
      <c r="C30" s="113" t="s">
        <v>1</v>
      </c>
      <c r="D30" s="114" t="s">
        <v>44</v>
      </c>
      <c r="E30" s="115"/>
    </row>
    <row r="31" spans="1:5" x14ac:dyDescent="0.3">
      <c r="A31" s="116"/>
      <c r="B31" s="117"/>
      <c r="C31" s="118"/>
      <c r="D31" s="119"/>
      <c r="E31" s="120"/>
    </row>
    <row r="32" spans="1:5" x14ac:dyDescent="0.3">
      <c r="A32" s="121"/>
      <c r="B32" s="122"/>
      <c r="C32" s="123" t="s">
        <v>752</v>
      </c>
      <c r="D32" s="124">
        <f>D21</f>
        <v>4936208</v>
      </c>
      <c r="E32" s="120"/>
    </row>
    <row r="33" spans="1:5" x14ac:dyDescent="0.3">
      <c r="A33" s="121"/>
      <c r="B33" s="122"/>
      <c r="C33" s="125"/>
      <c r="D33" s="126"/>
      <c r="E33" s="120"/>
    </row>
    <row r="34" spans="1:5" x14ac:dyDescent="0.3">
      <c r="A34" s="121"/>
      <c r="B34" s="122"/>
      <c r="C34" s="125" t="s">
        <v>45</v>
      </c>
      <c r="D34" s="126"/>
      <c r="E34" s="120"/>
    </row>
    <row r="35" spans="1:5" x14ac:dyDescent="0.3">
      <c r="A35" s="121"/>
      <c r="B35" s="122"/>
      <c r="C35" s="123" t="s">
        <v>46</v>
      </c>
      <c r="D35" s="126"/>
      <c r="E35" s="120"/>
    </row>
    <row r="36" spans="1:5" x14ac:dyDescent="0.3">
      <c r="A36" s="121"/>
      <c r="B36" s="122"/>
      <c r="C36" s="123"/>
      <c r="D36" s="126"/>
      <c r="E36" s="120"/>
    </row>
    <row r="37" spans="1:5" x14ac:dyDescent="0.3">
      <c r="A37" s="121"/>
      <c r="B37" s="122"/>
      <c r="C37" s="125" t="s">
        <v>47</v>
      </c>
      <c r="D37" s="126"/>
      <c r="E37" s="120"/>
    </row>
    <row r="38" spans="1:5" x14ac:dyDescent="0.3">
      <c r="A38" s="121"/>
      <c r="B38" s="122"/>
      <c r="C38" s="123" t="s">
        <v>48</v>
      </c>
      <c r="D38" s="126"/>
      <c r="E38" s="120"/>
    </row>
    <row r="39" spans="1:5" x14ac:dyDescent="0.3">
      <c r="A39" s="127" t="s">
        <v>304</v>
      </c>
      <c r="B39" s="137">
        <v>11</v>
      </c>
      <c r="C39" s="125" t="s">
        <v>702</v>
      </c>
      <c r="D39" s="126">
        <v>-30000</v>
      </c>
      <c r="E39" s="120"/>
    </row>
    <row r="40" spans="1:5" x14ac:dyDescent="0.3">
      <c r="A40" s="127" t="s">
        <v>484</v>
      </c>
      <c r="B40" s="137">
        <v>12</v>
      </c>
      <c r="C40" s="125" t="s">
        <v>703</v>
      </c>
      <c r="D40" s="126">
        <v>-3000</v>
      </c>
      <c r="E40" s="120"/>
    </row>
    <row r="41" spans="1:5" x14ac:dyDescent="0.3">
      <c r="A41" s="127" t="s">
        <v>484</v>
      </c>
      <c r="B41" s="137">
        <v>13</v>
      </c>
      <c r="C41" s="125" t="s">
        <v>705</v>
      </c>
      <c r="D41" s="126">
        <v>-3000</v>
      </c>
      <c r="E41" s="120"/>
    </row>
    <row r="42" spans="1:5" x14ac:dyDescent="0.3">
      <c r="A42" s="127" t="s">
        <v>510</v>
      </c>
      <c r="B42" s="137">
        <v>14</v>
      </c>
      <c r="C42" s="125" t="s">
        <v>707</v>
      </c>
      <c r="D42" s="126">
        <v>-3000</v>
      </c>
      <c r="E42" s="120"/>
    </row>
    <row r="43" spans="1:5" x14ac:dyDescent="0.3">
      <c r="A43" s="127" t="s">
        <v>580</v>
      </c>
      <c r="B43" s="137">
        <v>15</v>
      </c>
      <c r="C43" s="125" t="s">
        <v>706</v>
      </c>
      <c r="D43" s="126">
        <v>-3000</v>
      </c>
      <c r="E43" s="120"/>
    </row>
    <row r="44" spans="1:5" ht="15" thickBot="1" x14ac:dyDescent="0.35">
      <c r="A44" s="127" t="s">
        <v>582</v>
      </c>
      <c r="B44" s="137">
        <v>16</v>
      </c>
      <c r="C44" s="125" t="s">
        <v>704</v>
      </c>
      <c r="D44" s="126">
        <v>-3000</v>
      </c>
      <c r="E44" s="120"/>
    </row>
    <row r="45" spans="1:5" ht="15" thickBot="1" x14ac:dyDescent="0.35">
      <c r="A45" s="128" t="s">
        <v>582</v>
      </c>
      <c r="B45" s="129"/>
      <c r="C45" s="130" t="s">
        <v>49</v>
      </c>
      <c r="D45" s="131">
        <f>SUM(D31:D44)</f>
        <v>4891208</v>
      </c>
      <c r="E45" s="132"/>
    </row>
    <row r="46" spans="1:5" ht="15" thickBot="1" x14ac:dyDescent="0.35">
      <c r="A46" s="102"/>
      <c r="B46" s="102"/>
      <c r="C46" s="111" t="s">
        <v>49</v>
      </c>
      <c r="D46" s="131">
        <v>4891208</v>
      </c>
      <c r="E46" s="133"/>
    </row>
    <row r="47" spans="1:5" ht="15" thickBot="1" x14ac:dyDescent="0.35">
      <c r="A47" s="102"/>
      <c r="B47" s="102"/>
      <c r="C47" s="102"/>
      <c r="D47" s="104"/>
      <c r="E47" s="120"/>
    </row>
    <row r="48" spans="1:5" ht="15" thickBot="1" x14ac:dyDescent="0.35">
      <c r="A48" s="102"/>
      <c r="B48" s="102"/>
      <c r="C48" s="135" t="s">
        <v>50</v>
      </c>
      <c r="D48" s="136">
        <f>D45-D46</f>
        <v>0</v>
      </c>
    </row>
    <row r="49" spans="1:5" x14ac:dyDescent="0.3">
      <c r="A49" s="102"/>
      <c r="B49" s="102"/>
      <c r="C49" s="102" t="s">
        <v>51</v>
      </c>
      <c r="D49" s="104"/>
      <c r="E49" s="104"/>
    </row>
    <row r="50" spans="1:5" x14ac:dyDescent="0.3">
      <c r="A50" s="138" t="s">
        <v>52</v>
      </c>
      <c r="B50" s="138"/>
      <c r="C50" s="138"/>
      <c r="D50" s="138" t="s">
        <v>53</v>
      </c>
    </row>
  </sheetData>
  <mergeCells count="4">
    <mergeCell ref="C25:E25"/>
    <mergeCell ref="D26:E26"/>
    <mergeCell ref="D27:E27"/>
    <mergeCell ref="D28:E28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655D7-F42E-4BE8-9434-610E465622F6}">
  <dimension ref="B1:F29"/>
  <sheetViews>
    <sheetView topLeftCell="A19" workbookViewId="0">
      <selection activeCell="I9" sqref="I9"/>
    </sheetView>
  </sheetViews>
  <sheetFormatPr defaultRowHeight="14.4" x14ac:dyDescent="0.3"/>
  <cols>
    <col min="1" max="1" width="2.88671875" customWidth="1"/>
    <col min="2" max="2" width="11.109375" customWidth="1"/>
    <col min="3" max="3" width="11.109375" style="78" customWidth="1"/>
    <col min="4" max="4" width="11.109375" style="145" customWidth="1"/>
    <col min="5" max="5" width="11.109375" customWidth="1"/>
    <col min="6" max="6" width="14.6640625" customWidth="1"/>
  </cols>
  <sheetData>
    <row r="1" spans="2:6" x14ac:dyDescent="0.3">
      <c r="B1" t="s">
        <v>66</v>
      </c>
      <c r="C1" s="283" t="s">
        <v>614</v>
      </c>
    </row>
    <row r="2" spans="2:6" x14ac:dyDescent="0.3">
      <c r="B2" t="s">
        <v>67</v>
      </c>
      <c r="C2" s="283" t="s">
        <v>824</v>
      </c>
    </row>
    <row r="3" spans="2:6" x14ac:dyDescent="0.3">
      <c r="B3" t="s">
        <v>68</v>
      </c>
      <c r="C3" s="284">
        <v>2025</v>
      </c>
    </row>
    <row r="5" spans="2:6" x14ac:dyDescent="0.3">
      <c r="B5" s="139" t="s">
        <v>55</v>
      </c>
      <c r="C5" s="143"/>
      <c r="D5" s="144"/>
      <c r="E5" s="81"/>
      <c r="F5" s="81"/>
    </row>
    <row r="6" spans="2:6" x14ac:dyDescent="0.3">
      <c r="B6" s="139"/>
      <c r="C6" s="143" t="s">
        <v>62</v>
      </c>
      <c r="D6" s="144"/>
      <c r="E6" s="81" t="s">
        <v>63</v>
      </c>
      <c r="F6" s="81"/>
    </row>
    <row r="7" spans="2:6" x14ac:dyDescent="0.3">
      <c r="B7" s="81"/>
      <c r="C7" s="143">
        <v>50000</v>
      </c>
      <c r="D7" s="144" t="s">
        <v>56</v>
      </c>
      <c r="E7" s="81">
        <v>60</v>
      </c>
      <c r="F7" s="140">
        <f t="shared" ref="F7:F12" si="0">C7*E7</f>
        <v>3000000</v>
      </c>
    </row>
    <row r="8" spans="2:6" x14ac:dyDescent="0.3">
      <c r="B8" s="81"/>
      <c r="C8" s="143">
        <v>20000</v>
      </c>
      <c r="D8" s="144" t="s">
        <v>56</v>
      </c>
      <c r="E8" s="81">
        <v>120</v>
      </c>
      <c r="F8" s="140">
        <f t="shared" si="0"/>
        <v>2400000</v>
      </c>
    </row>
    <row r="9" spans="2:6" x14ac:dyDescent="0.3">
      <c r="B9" s="81"/>
      <c r="C9" s="143">
        <v>10000</v>
      </c>
      <c r="D9" s="144" t="s">
        <v>56</v>
      </c>
      <c r="E9" s="81">
        <v>75</v>
      </c>
      <c r="F9" s="140">
        <f t="shared" si="0"/>
        <v>750000</v>
      </c>
    </row>
    <row r="10" spans="2:6" x14ac:dyDescent="0.3">
      <c r="B10" s="81"/>
      <c r="C10" s="143">
        <v>5000</v>
      </c>
      <c r="D10" s="144" t="s">
        <v>56</v>
      </c>
      <c r="E10" s="81">
        <v>102</v>
      </c>
      <c r="F10" s="140">
        <f t="shared" si="0"/>
        <v>510000</v>
      </c>
    </row>
    <row r="11" spans="2:6" x14ac:dyDescent="0.3">
      <c r="B11" s="81"/>
      <c r="C11" s="143">
        <v>2000</v>
      </c>
      <c r="D11" s="144" t="s">
        <v>56</v>
      </c>
      <c r="E11" s="81"/>
      <c r="F11" s="140">
        <f t="shared" si="0"/>
        <v>0</v>
      </c>
    </row>
    <row r="12" spans="2:6" x14ac:dyDescent="0.3">
      <c r="B12" s="81"/>
      <c r="C12" s="143">
        <v>1000</v>
      </c>
      <c r="D12" s="144" t="s">
        <v>56</v>
      </c>
      <c r="E12" s="81">
        <v>3</v>
      </c>
      <c r="F12" s="140">
        <f t="shared" si="0"/>
        <v>3000</v>
      </c>
    </row>
    <row r="13" spans="2:6" x14ac:dyDescent="0.3">
      <c r="B13" s="81"/>
      <c r="C13" s="143"/>
      <c r="D13" s="144"/>
      <c r="E13" s="81"/>
      <c r="F13" s="81"/>
    </row>
    <row r="14" spans="2:6" x14ac:dyDescent="0.3">
      <c r="B14" s="141" t="s">
        <v>57</v>
      </c>
      <c r="C14" s="143"/>
      <c r="D14" s="144"/>
      <c r="E14" s="81"/>
      <c r="F14" s="81"/>
    </row>
    <row r="15" spans="2:6" x14ac:dyDescent="0.3">
      <c r="B15" s="81"/>
      <c r="C15" s="143">
        <v>500</v>
      </c>
      <c r="D15" s="144" t="s">
        <v>56</v>
      </c>
      <c r="E15" s="81"/>
      <c r="F15" s="81">
        <f>C15*E15</f>
        <v>0</v>
      </c>
    </row>
    <row r="16" spans="2:6" x14ac:dyDescent="0.3">
      <c r="B16" s="81"/>
      <c r="C16" s="143">
        <v>200</v>
      </c>
      <c r="D16" s="144" t="s">
        <v>56</v>
      </c>
      <c r="E16" s="81">
        <v>1</v>
      </c>
      <c r="F16" s="81">
        <f>C16*E16</f>
        <v>200</v>
      </c>
    </row>
    <row r="17" spans="2:6" x14ac:dyDescent="0.3">
      <c r="B17" s="81"/>
      <c r="C17" s="143">
        <v>100</v>
      </c>
      <c r="D17" s="144" t="s">
        <v>56</v>
      </c>
      <c r="E17" s="81"/>
      <c r="F17" s="81">
        <f>C17*E17</f>
        <v>0</v>
      </c>
    </row>
    <row r="18" spans="2:6" x14ac:dyDescent="0.3">
      <c r="B18" s="81"/>
      <c r="C18" s="143">
        <v>50</v>
      </c>
      <c r="D18" s="144" t="s">
        <v>56</v>
      </c>
      <c r="E18" s="81"/>
      <c r="F18" s="81">
        <f>C18*E18</f>
        <v>0</v>
      </c>
    </row>
    <row r="19" spans="2:6" x14ac:dyDescent="0.3">
      <c r="B19" s="81"/>
      <c r="C19" s="143"/>
      <c r="D19" s="144"/>
      <c r="E19" s="81"/>
      <c r="F19" s="81"/>
    </row>
    <row r="20" spans="2:6" x14ac:dyDescent="0.3">
      <c r="B20" s="81"/>
      <c r="C20" s="143"/>
      <c r="D20" s="144"/>
      <c r="E20" s="81"/>
      <c r="F20" s="81"/>
    </row>
    <row r="21" spans="2:6" x14ac:dyDescent="0.3">
      <c r="B21" s="81"/>
      <c r="C21" s="143"/>
      <c r="D21" s="144"/>
      <c r="E21" s="81"/>
      <c r="F21" s="142">
        <f>SUM(F7:F18)</f>
        <v>6663200</v>
      </c>
    </row>
    <row r="22" spans="2:6" x14ac:dyDescent="0.3">
      <c r="B22" s="81"/>
      <c r="C22" s="143"/>
      <c r="D22" s="144"/>
      <c r="E22" s="81"/>
      <c r="F22" s="139"/>
    </row>
    <row r="23" spans="2:6" x14ac:dyDescent="0.3">
      <c r="B23" s="81" t="s">
        <v>58</v>
      </c>
      <c r="C23" s="143"/>
      <c r="D23" s="144"/>
      <c r="E23" s="81"/>
      <c r="F23" s="142">
        <f>F21</f>
        <v>6663200</v>
      </c>
    </row>
    <row r="24" spans="2:6" x14ac:dyDescent="0.3">
      <c r="B24" s="81" t="s">
        <v>59</v>
      </c>
      <c r="C24" s="143"/>
      <c r="D24" s="144"/>
      <c r="E24" s="81"/>
      <c r="F24" s="142">
        <f>'Cash journal'!F172</f>
        <v>6663201</v>
      </c>
    </row>
    <row r="25" spans="2:6" x14ac:dyDescent="0.3">
      <c r="B25" s="81" t="s">
        <v>60</v>
      </c>
      <c r="C25" s="143"/>
      <c r="D25" s="144"/>
      <c r="E25" s="81"/>
      <c r="F25" s="140">
        <f>F23-F24</f>
        <v>-1</v>
      </c>
    </row>
    <row r="27" spans="2:6" x14ac:dyDescent="0.3">
      <c r="B27" t="s">
        <v>61</v>
      </c>
    </row>
    <row r="29" spans="2:6" x14ac:dyDescent="0.3">
      <c r="B29" t="s">
        <v>64</v>
      </c>
      <c r="E29" t="s">
        <v>65</v>
      </c>
    </row>
  </sheetData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1196-7053-4C61-9507-96D258980156}">
  <dimension ref="A1:N40"/>
  <sheetViews>
    <sheetView workbookViewId="0">
      <selection activeCell="D10" sqref="D10"/>
    </sheetView>
  </sheetViews>
  <sheetFormatPr defaultRowHeight="14.4" x14ac:dyDescent="0.3"/>
  <cols>
    <col min="3" max="3" width="9.109375" bestFit="1" customWidth="1"/>
    <col min="4" max="13" width="9.6640625" bestFit="1" customWidth="1"/>
    <col min="14" max="14" width="9" bestFit="1" customWidth="1"/>
  </cols>
  <sheetData>
    <row r="1" spans="1:14" x14ac:dyDescent="0.3">
      <c r="D1" s="385" t="s">
        <v>840</v>
      </c>
      <c r="E1" s="385"/>
      <c r="F1" s="385"/>
      <c r="G1" s="385"/>
      <c r="H1" s="385"/>
      <c r="I1" s="385"/>
      <c r="J1" s="385"/>
    </row>
    <row r="2" spans="1:14" x14ac:dyDescent="0.3">
      <c r="D2" s="385"/>
      <c r="E2" s="385"/>
      <c r="F2" s="385"/>
      <c r="G2" s="385"/>
      <c r="H2" s="385"/>
      <c r="I2" s="385"/>
      <c r="J2" s="385"/>
    </row>
    <row r="4" spans="1:14" x14ac:dyDescent="0.3">
      <c r="A4" s="285"/>
      <c r="B4" s="2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7"/>
    </row>
    <row r="5" spans="1:14" x14ac:dyDescent="0.3">
      <c r="A5" s="287" t="s">
        <v>11</v>
      </c>
      <c r="B5" s="288"/>
      <c r="C5" s="289" t="s">
        <v>825</v>
      </c>
      <c r="D5" s="289" t="s">
        <v>826</v>
      </c>
      <c r="E5" s="289" t="s">
        <v>827</v>
      </c>
      <c r="F5" s="289" t="s">
        <v>84</v>
      </c>
      <c r="G5" s="289" t="s">
        <v>828</v>
      </c>
      <c r="H5" s="289" t="s">
        <v>86</v>
      </c>
      <c r="I5" s="289" t="s">
        <v>829</v>
      </c>
      <c r="J5" s="289" t="s">
        <v>830</v>
      </c>
      <c r="K5" s="289" t="s">
        <v>831</v>
      </c>
      <c r="L5" s="289" t="s">
        <v>832</v>
      </c>
      <c r="M5" s="289" t="s">
        <v>833</v>
      </c>
      <c r="N5" s="289" t="s">
        <v>834</v>
      </c>
    </row>
    <row r="6" spans="1:14" x14ac:dyDescent="0.3">
      <c r="A6" s="290" t="s">
        <v>149</v>
      </c>
      <c r="B6" s="291" t="s">
        <v>835</v>
      </c>
      <c r="C6" s="293">
        <v>9000000</v>
      </c>
      <c r="D6" s="293">
        <f>C8</f>
        <v>9000000</v>
      </c>
      <c r="E6" s="294"/>
      <c r="F6" s="293"/>
      <c r="G6" s="293"/>
      <c r="H6" s="293"/>
      <c r="I6" s="295"/>
      <c r="J6" s="293"/>
      <c r="K6" s="293"/>
      <c r="L6" s="293"/>
      <c r="M6" s="293"/>
      <c r="N6" s="293"/>
    </row>
    <row r="7" spans="1:14" x14ac:dyDescent="0.3">
      <c r="A7" s="296"/>
      <c r="B7" s="297" t="s">
        <v>836</v>
      </c>
      <c r="C7" s="298"/>
      <c r="D7" s="298"/>
      <c r="E7" s="298"/>
      <c r="F7" s="298">
        <v>0</v>
      </c>
      <c r="G7" s="298">
        <v>0</v>
      </c>
      <c r="H7" s="298">
        <v>0</v>
      </c>
      <c r="I7" s="298">
        <v>0</v>
      </c>
      <c r="J7" s="298">
        <v>0</v>
      </c>
      <c r="K7" s="298">
        <v>0</v>
      </c>
      <c r="L7" s="298">
        <v>0</v>
      </c>
      <c r="M7" s="298">
        <v>0</v>
      </c>
      <c r="N7" s="298">
        <v>0</v>
      </c>
    </row>
    <row r="8" spans="1:14" x14ac:dyDescent="0.3">
      <c r="A8" s="299"/>
      <c r="B8" s="300" t="s">
        <v>32</v>
      </c>
      <c r="C8" s="302">
        <f>C6-C7</f>
        <v>9000000</v>
      </c>
      <c r="D8" s="388">
        <f>D6-D7</f>
        <v>9000000</v>
      </c>
      <c r="E8" s="388">
        <f>E6+D8-E7</f>
        <v>9000000</v>
      </c>
      <c r="F8" s="388">
        <f>F6+E8-F7</f>
        <v>9000000</v>
      </c>
      <c r="G8" s="388">
        <f>G6+F8-G7</f>
        <v>9000000</v>
      </c>
      <c r="H8" s="388">
        <f>H6+G8-H7</f>
        <v>9000000</v>
      </c>
      <c r="I8" s="388">
        <f>I6+H8-I7</f>
        <v>9000000</v>
      </c>
      <c r="J8" s="388">
        <f t="shared" ref="J8:M8" si="0">J6+I8-J7</f>
        <v>9000000</v>
      </c>
      <c r="K8" s="388">
        <f t="shared" si="0"/>
        <v>9000000</v>
      </c>
      <c r="L8" s="388">
        <f t="shared" si="0"/>
        <v>9000000</v>
      </c>
      <c r="M8" s="388">
        <f t="shared" si="0"/>
        <v>9000000</v>
      </c>
      <c r="N8" s="388">
        <v>0</v>
      </c>
    </row>
    <row r="9" spans="1:14" x14ac:dyDescent="0.3">
      <c r="A9" s="287"/>
      <c r="B9" s="303" t="s">
        <v>835</v>
      </c>
      <c r="C9" s="304"/>
      <c r="D9" s="304"/>
      <c r="E9" s="305"/>
      <c r="F9" s="305"/>
      <c r="G9" s="304"/>
      <c r="H9" s="304"/>
      <c r="I9" s="305"/>
      <c r="J9" s="304"/>
      <c r="K9" s="304"/>
      <c r="L9" s="304"/>
      <c r="M9" s="304"/>
      <c r="N9" s="304"/>
    </row>
    <row r="10" spans="1:14" x14ac:dyDescent="0.3">
      <c r="A10" s="296"/>
      <c r="B10" s="297" t="s">
        <v>836</v>
      </c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</row>
    <row r="11" spans="1:14" x14ac:dyDescent="0.3">
      <c r="A11" s="299"/>
      <c r="B11" s="300" t="s">
        <v>32</v>
      </c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</row>
    <row r="12" spans="1:14" x14ac:dyDescent="0.3">
      <c r="A12" s="287"/>
      <c r="B12" s="303" t="s">
        <v>835</v>
      </c>
      <c r="C12" s="304"/>
      <c r="D12" s="304"/>
      <c r="E12" s="305"/>
      <c r="F12" s="305"/>
      <c r="G12" s="304"/>
      <c r="H12" s="304"/>
      <c r="I12" s="305"/>
      <c r="J12" s="304"/>
      <c r="K12" s="304"/>
      <c r="L12" s="304"/>
      <c r="M12" s="304"/>
      <c r="N12" s="304"/>
    </row>
    <row r="13" spans="1:14" x14ac:dyDescent="0.3">
      <c r="A13" s="296"/>
      <c r="B13" s="297" t="s">
        <v>836</v>
      </c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</row>
    <row r="14" spans="1:14" x14ac:dyDescent="0.3">
      <c r="A14" s="299"/>
      <c r="B14" s="300" t="s">
        <v>32</v>
      </c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</row>
    <row r="15" spans="1:14" x14ac:dyDescent="0.3">
      <c r="A15" s="287"/>
      <c r="B15" s="303" t="s">
        <v>835</v>
      </c>
      <c r="C15" s="304"/>
      <c r="D15" s="304"/>
      <c r="E15" s="305"/>
      <c r="F15" s="305"/>
      <c r="G15" s="304"/>
      <c r="H15" s="304"/>
      <c r="I15" s="305"/>
      <c r="J15" s="304"/>
      <c r="K15" s="304"/>
      <c r="L15" s="304"/>
      <c r="M15" s="304"/>
      <c r="N15" s="304"/>
    </row>
    <row r="16" spans="1:14" x14ac:dyDescent="0.3">
      <c r="A16" s="296"/>
      <c r="B16" s="297" t="s">
        <v>836</v>
      </c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</row>
    <row r="17" spans="1:14" x14ac:dyDescent="0.3">
      <c r="A17" s="299"/>
      <c r="B17" s="300" t="s">
        <v>32</v>
      </c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</row>
    <row r="18" spans="1:14" x14ac:dyDescent="0.3">
      <c r="A18" s="306"/>
      <c r="B18" s="306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</row>
    <row r="19" spans="1:14" x14ac:dyDescent="0.3">
      <c r="A19" s="306"/>
      <c r="B19" s="306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</row>
    <row r="20" spans="1:14" ht="21" x14ac:dyDescent="0.3">
      <c r="D20" s="310" t="s">
        <v>841</v>
      </c>
      <c r="E20" s="310"/>
      <c r="F20" s="310"/>
      <c r="G20" s="310"/>
      <c r="H20" s="310"/>
      <c r="I20" s="310"/>
      <c r="J20" s="310"/>
      <c r="K20" s="311"/>
    </row>
    <row r="21" spans="1:14" ht="21" x14ac:dyDescent="0.3">
      <c r="D21" s="310"/>
      <c r="E21" s="310"/>
      <c r="F21" s="310"/>
      <c r="G21" s="310"/>
      <c r="H21" s="310"/>
      <c r="I21" s="310"/>
      <c r="J21" s="310"/>
      <c r="K21" s="311"/>
    </row>
    <row r="23" spans="1:14" x14ac:dyDescent="0.3">
      <c r="A23" s="285"/>
      <c r="B23" s="286"/>
      <c r="C23" s="386"/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7"/>
    </row>
    <row r="24" spans="1:14" x14ac:dyDescent="0.3">
      <c r="A24" s="287" t="s">
        <v>11</v>
      </c>
      <c r="B24" s="288"/>
      <c r="C24" s="289" t="s">
        <v>825</v>
      </c>
      <c r="D24" s="289" t="s">
        <v>826</v>
      </c>
      <c r="E24" s="289" t="s">
        <v>827</v>
      </c>
      <c r="F24" s="289" t="s">
        <v>84</v>
      </c>
      <c r="G24" s="289" t="s">
        <v>828</v>
      </c>
      <c r="H24" s="289" t="s">
        <v>86</v>
      </c>
      <c r="I24" s="289" t="s">
        <v>829</v>
      </c>
      <c r="J24" s="289" t="s">
        <v>830</v>
      </c>
      <c r="K24" s="289" t="s">
        <v>831</v>
      </c>
      <c r="L24" s="289" t="s">
        <v>832</v>
      </c>
      <c r="M24" s="289" t="s">
        <v>833</v>
      </c>
      <c r="N24" s="289" t="s">
        <v>834</v>
      </c>
    </row>
    <row r="25" spans="1:14" x14ac:dyDescent="0.3">
      <c r="A25" s="290"/>
      <c r="B25" s="291" t="s">
        <v>32</v>
      </c>
      <c r="C25" s="292"/>
      <c r="D25" s="293"/>
      <c r="E25" s="294"/>
      <c r="F25" s="293"/>
      <c r="G25" s="293"/>
      <c r="H25" s="293">
        <v>0</v>
      </c>
      <c r="I25" s="295"/>
      <c r="J25" s="293"/>
      <c r="K25" s="293"/>
      <c r="L25" s="293"/>
      <c r="M25" s="293"/>
      <c r="N25" s="293"/>
    </row>
    <row r="26" spans="1:14" x14ac:dyDescent="0.3">
      <c r="A26" s="296"/>
      <c r="B26" s="297" t="s">
        <v>836</v>
      </c>
      <c r="C26" s="298"/>
      <c r="D26" s="298"/>
      <c r="E26" s="298"/>
      <c r="F26" s="298"/>
      <c r="G26" s="298"/>
      <c r="H26" s="298">
        <v>0</v>
      </c>
      <c r="I26" s="298"/>
      <c r="J26" s="298"/>
      <c r="K26" s="298"/>
      <c r="L26" s="298"/>
      <c r="M26" s="298"/>
      <c r="N26" s="298"/>
    </row>
    <row r="27" spans="1:14" x14ac:dyDescent="0.3">
      <c r="A27" s="299"/>
      <c r="B27" s="300" t="s">
        <v>837</v>
      </c>
      <c r="C27" s="301"/>
      <c r="D27" s="302"/>
      <c r="E27" s="302"/>
      <c r="F27" s="302"/>
      <c r="G27" s="302"/>
      <c r="H27" s="302">
        <f>H25-H26</f>
        <v>0</v>
      </c>
      <c r="I27" s="302"/>
      <c r="J27" s="302"/>
      <c r="K27" s="302"/>
      <c r="L27" s="302"/>
      <c r="M27" s="302"/>
      <c r="N27" s="302"/>
    </row>
    <row r="28" spans="1:14" x14ac:dyDescent="0.3">
      <c r="A28" s="287"/>
      <c r="B28" s="303" t="s">
        <v>32</v>
      </c>
      <c r="C28" s="304"/>
      <c r="D28" s="304"/>
      <c r="E28" s="305"/>
      <c r="F28" s="305"/>
      <c r="G28" s="304"/>
      <c r="H28" s="304"/>
      <c r="I28" s="305"/>
      <c r="J28" s="304"/>
      <c r="K28" s="304"/>
      <c r="L28" s="304"/>
      <c r="M28" s="304"/>
      <c r="N28" s="304"/>
    </row>
    <row r="29" spans="1:14" x14ac:dyDescent="0.3">
      <c r="A29" s="296"/>
      <c r="B29" s="297" t="s">
        <v>836</v>
      </c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</row>
    <row r="30" spans="1:14" x14ac:dyDescent="0.3">
      <c r="A30" s="299"/>
      <c r="B30" s="300" t="s">
        <v>837</v>
      </c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</row>
    <row r="31" spans="1:14" x14ac:dyDescent="0.3">
      <c r="A31" s="290"/>
      <c r="B31" s="291" t="s">
        <v>32</v>
      </c>
      <c r="C31" s="292"/>
      <c r="D31" s="293"/>
      <c r="E31" s="294"/>
      <c r="F31" s="293"/>
      <c r="G31" s="293"/>
      <c r="H31" s="293"/>
      <c r="I31" s="295"/>
      <c r="J31" s="293"/>
      <c r="K31" s="293"/>
      <c r="L31" s="293"/>
      <c r="M31" s="293"/>
      <c r="N31" s="293"/>
    </row>
    <row r="32" spans="1:14" x14ac:dyDescent="0.3">
      <c r="A32" s="296"/>
      <c r="B32" s="297" t="s">
        <v>836</v>
      </c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</row>
    <row r="33" spans="1:14" x14ac:dyDescent="0.3">
      <c r="A33" s="299"/>
      <c r="B33" s="300" t="s">
        <v>837</v>
      </c>
      <c r="C33" s="301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</row>
    <row r="34" spans="1:14" x14ac:dyDescent="0.3">
      <c r="A34" s="287"/>
      <c r="B34" s="303" t="s">
        <v>32</v>
      </c>
      <c r="C34" s="304"/>
      <c r="D34" s="304"/>
      <c r="E34" s="305"/>
      <c r="F34" s="305"/>
      <c r="G34" s="304"/>
      <c r="H34" s="304"/>
      <c r="I34" s="305"/>
      <c r="J34" s="304"/>
      <c r="K34" s="304"/>
      <c r="L34" s="304"/>
      <c r="M34" s="304"/>
      <c r="N34" s="304"/>
    </row>
    <row r="35" spans="1:14" x14ac:dyDescent="0.3">
      <c r="A35" s="296"/>
      <c r="B35" s="297" t="s">
        <v>836</v>
      </c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</row>
    <row r="36" spans="1:14" x14ac:dyDescent="0.3">
      <c r="A36" s="299"/>
      <c r="B36" s="300" t="s">
        <v>837</v>
      </c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</row>
    <row r="37" spans="1:14" x14ac:dyDescent="0.3">
      <c r="A37" s="287"/>
      <c r="B37" s="303" t="s">
        <v>32</v>
      </c>
      <c r="C37" s="304"/>
      <c r="D37" s="304"/>
      <c r="E37" s="305"/>
      <c r="F37" s="305"/>
      <c r="G37" s="304"/>
      <c r="H37" s="304"/>
      <c r="I37" s="305"/>
      <c r="J37" s="304"/>
      <c r="K37" s="304"/>
      <c r="L37" s="304"/>
      <c r="M37" s="304"/>
      <c r="N37" s="304"/>
    </row>
    <row r="38" spans="1:14" x14ac:dyDescent="0.3">
      <c r="A38" s="308">
        <v>45581</v>
      </c>
      <c r="B38" s="297" t="s">
        <v>836</v>
      </c>
      <c r="C38" s="298" t="s">
        <v>838</v>
      </c>
      <c r="D38" s="298" t="s">
        <v>839</v>
      </c>
      <c r="E38" s="298"/>
      <c r="F38" s="298">
        <v>-2000</v>
      </c>
      <c r="G38" s="298"/>
      <c r="H38" s="298"/>
      <c r="I38" s="298"/>
      <c r="J38" s="298"/>
      <c r="K38" s="298"/>
      <c r="L38" s="298"/>
      <c r="M38" s="298"/>
      <c r="N38" s="298"/>
    </row>
    <row r="39" spans="1:14" ht="15" thickBot="1" x14ac:dyDescent="0.35">
      <c r="A39" s="299"/>
      <c r="B39" s="300" t="s">
        <v>837</v>
      </c>
      <c r="C39" s="302"/>
      <c r="D39" s="302"/>
      <c r="E39" s="302"/>
      <c r="F39" s="302"/>
      <c r="G39" s="302"/>
      <c r="H39" s="309"/>
      <c r="I39" s="302"/>
      <c r="J39" s="302"/>
      <c r="K39" s="302"/>
      <c r="L39" s="302"/>
      <c r="M39" s="302">
        <f>M37-M38</f>
        <v>0</v>
      </c>
      <c r="N39" s="302"/>
    </row>
    <row r="40" spans="1:14" ht="15" thickBot="1" x14ac:dyDescent="0.35">
      <c r="H40" s="178"/>
      <c r="I40" s="178">
        <f>I27+I30+I33+I36+I39</f>
        <v>0</v>
      </c>
      <c r="J40" s="178">
        <f>J27+J30+J33+J36+J39</f>
        <v>0</v>
      </c>
      <c r="K40" s="178">
        <f>K27+K30+K33+K36+K39</f>
        <v>0</v>
      </c>
      <c r="L40" s="178">
        <f t="shared" ref="L40" si="1">L27+L30+L33+L36+L39</f>
        <v>0</v>
      </c>
      <c r="M40" s="178">
        <f>M27+M30+M33+M36+M39</f>
        <v>0</v>
      </c>
      <c r="N40" s="178"/>
    </row>
  </sheetData>
  <mergeCells count="3">
    <mergeCell ref="D1:J2"/>
    <mergeCell ref="C4:N4"/>
    <mergeCell ref="C23:N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F6BD1-04A9-4ED3-937F-9918A7EE4F10}">
  <dimension ref="A1:I122"/>
  <sheetViews>
    <sheetView topLeftCell="A102" workbookViewId="0">
      <selection activeCell="B128" sqref="B128"/>
    </sheetView>
  </sheetViews>
  <sheetFormatPr defaultRowHeight="14.4" x14ac:dyDescent="0.3"/>
  <cols>
    <col min="1" max="1" width="10.77734375" customWidth="1"/>
    <col min="2" max="2" width="41.5546875" customWidth="1"/>
    <col min="3" max="3" width="21.3320312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31</v>
      </c>
      <c r="E1" s="147" t="s">
        <v>36</v>
      </c>
      <c r="F1" s="147" t="s">
        <v>32</v>
      </c>
      <c r="G1" s="75" t="s">
        <v>11</v>
      </c>
      <c r="H1" s="75" t="s">
        <v>7</v>
      </c>
      <c r="I1" s="148" t="s">
        <v>70</v>
      </c>
    </row>
    <row r="2" spans="1:9" x14ac:dyDescent="0.3">
      <c r="A2" s="171">
        <v>45658</v>
      </c>
      <c r="B2" s="81" t="s">
        <v>35</v>
      </c>
      <c r="C2" s="81"/>
      <c r="D2" s="143"/>
      <c r="E2" s="143"/>
      <c r="F2" s="143">
        <v>149050</v>
      </c>
      <c r="G2" s="81"/>
      <c r="H2" s="81"/>
      <c r="I2" s="81"/>
    </row>
    <row r="3" spans="1:9" x14ac:dyDescent="0.3">
      <c r="A3" s="172">
        <v>45901</v>
      </c>
      <c r="B3" s="173" t="s">
        <v>95</v>
      </c>
      <c r="C3" s="173"/>
      <c r="D3" s="174"/>
      <c r="E3" s="174">
        <v>320000</v>
      </c>
      <c r="F3" s="174">
        <f>F2-D3+E3</f>
        <v>469050</v>
      </c>
      <c r="G3" s="173" t="s">
        <v>149</v>
      </c>
      <c r="H3" s="173" t="s">
        <v>159</v>
      </c>
      <c r="I3" s="173"/>
    </row>
    <row r="4" spans="1:9" x14ac:dyDescent="0.3">
      <c r="A4" s="171">
        <v>45901</v>
      </c>
      <c r="B4" s="81" t="s">
        <v>158</v>
      </c>
      <c r="C4" s="81" t="s">
        <v>147</v>
      </c>
      <c r="D4" s="143">
        <v>316500</v>
      </c>
      <c r="E4" s="143"/>
      <c r="F4" s="143">
        <f>F3-D4+E4</f>
        <v>152550</v>
      </c>
      <c r="G4" s="81" t="s">
        <v>149</v>
      </c>
      <c r="H4" s="81" t="s">
        <v>160</v>
      </c>
      <c r="I4" s="81"/>
    </row>
    <row r="5" spans="1:9" x14ac:dyDescent="0.3">
      <c r="A5" s="171">
        <v>45901</v>
      </c>
      <c r="B5" s="81" t="s">
        <v>99</v>
      </c>
      <c r="C5" s="81" t="s">
        <v>147</v>
      </c>
      <c r="D5" s="143">
        <v>3500</v>
      </c>
      <c r="E5" s="143"/>
      <c r="F5" s="143">
        <f t="shared" ref="F5:F97" si="0">F4-D5+E5</f>
        <v>149050</v>
      </c>
      <c r="G5" s="81" t="s">
        <v>149</v>
      </c>
      <c r="H5" s="81" t="s">
        <v>160</v>
      </c>
      <c r="I5" s="81"/>
    </row>
    <row r="6" spans="1:9" x14ac:dyDescent="0.3">
      <c r="A6" s="171">
        <v>45901</v>
      </c>
      <c r="B6" s="81" t="s">
        <v>99</v>
      </c>
      <c r="C6" s="81" t="s">
        <v>147</v>
      </c>
      <c r="D6" s="143">
        <v>12000</v>
      </c>
      <c r="E6" s="143"/>
      <c r="F6" s="143">
        <f t="shared" si="0"/>
        <v>137050</v>
      </c>
      <c r="G6" s="81" t="s">
        <v>149</v>
      </c>
      <c r="H6" s="81" t="s">
        <v>177</v>
      </c>
      <c r="I6" s="81" t="s">
        <v>408</v>
      </c>
    </row>
    <row r="7" spans="1:9" x14ac:dyDescent="0.3">
      <c r="A7" s="171">
        <v>45901</v>
      </c>
      <c r="B7" s="81" t="s">
        <v>99</v>
      </c>
      <c r="C7" s="81" t="s">
        <v>147</v>
      </c>
      <c r="D7" s="143">
        <v>12000</v>
      </c>
      <c r="E7" s="143"/>
      <c r="F7" s="143">
        <f t="shared" si="0"/>
        <v>125050</v>
      </c>
      <c r="G7" s="81" t="s">
        <v>149</v>
      </c>
      <c r="H7" s="81" t="s">
        <v>177</v>
      </c>
      <c r="I7" s="81" t="s">
        <v>409</v>
      </c>
    </row>
    <row r="8" spans="1:9" x14ac:dyDescent="0.3">
      <c r="A8" s="172">
        <v>45931</v>
      </c>
      <c r="B8" s="173" t="s">
        <v>95</v>
      </c>
      <c r="C8" s="173" t="s">
        <v>147</v>
      </c>
      <c r="D8" s="174"/>
      <c r="E8" s="174">
        <v>6000</v>
      </c>
      <c r="F8" s="174">
        <f t="shared" si="0"/>
        <v>131050</v>
      </c>
      <c r="G8" s="173" t="s">
        <v>149</v>
      </c>
      <c r="H8" s="173" t="s">
        <v>178</v>
      </c>
      <c r="I8" s="173"/>
    </row>
    <row r="9" spans="1:9" s="192" customFormat="1" x14ac:dyDescent="0.3">
      <c r="A9" s="189">
        <v>45931</v>
      </c>
      <c r="B9" s="190" t="s">
        <v>99</v>
      </c>
      <c r="C9" s="190" t="s">
        <v>147</v>
      </c>
      <c r="D9" s="191">
        <v>1000</v>
      </c>
      <c r="E9" s="191"/>
      <c r="F9" s="191">
        <f t="shared" si="0"/>
        <v>130050</v>
      </c>
      <c r="G9" s="190" t="s">
        <v>149</v>
      </c>
      <c r="H9" s="81" t="s">
        <v>178</v>
      </c>
      <c r="I9" s="190" t="s">
        <v>419</v>
      </c>
    </row>
    <row r="10" spans="1:9" x14ac:dyDescent="0.3">
      <c r="A10" s="171">
        <v>45931</v>
      </c>
      <c r="B10" s="81" t="s">
        <v>99</v>
      </c>
      <c r="C10" s="81" t="s">
        <v>147</v>
      </c>
      <c r="D10" s="143">
        <v>2000</v>
      </c>
      <c r="E10" s="143"/>
      <c r="F10" s="191">
        <f t="shared" si="0"/>
        <v>128050</v>
      </c>
      <c r="G10" s="81" t="s">
        <v>149</v>
      </c>
      <c r="H10" s="81" t="s">
        <v>178</v>
      </c>
      <c r="I10" s="81" t="s">
        <v>420</v>
      </c>
    </row>
    <row r="11" spans="1:9" x14ac:dyDescent="0.3">
      <c r="A11" s="171">
        <v>45931</v>
      </c>
      <c r="B11" s="81" t="s">
        <v>99</v>
      </c>
      <c r="C11" s="81" t="s">
        <v>147</v>
      </c>
      <c r="D11" s="143">
        <v>2000</v>
      </c>
      <c r="E11" s="143"/>
      <c r="F11" s="191">
        <f t="shared" si="0"/>
        <v>126050</v>
      </c>
      <c r="G11" s="81" t="s">
        <v>149</v>
      </c>
      <c r="H11" s="81" t="s">
        <v>178</v>
      </c>
      <c r="I11" s="81" t="s">
        <v>421</v>
      </c>
    </row>
    <row r="12" spans="1:9" x14ac:dyDescent="0.3">
      <c r="A12" s="171">
        <v>45931</v>
      </c>
      <c r="B12" s="81" t="s">
        <v>99</v>
      </c>
      <c r="C12" s="81" t="s">
        <v>147</v>
      </c>
      <c r="D12" s="143">
        <v>2000</v>
      </c>
      <c r="E12" s="143"/>
      <c r="F12" s="191">
        <f t="shared" si="0"/>
        <v>124050</v>
      </c>
      <c r="G12" s="81" t="s">
        <v>149</v>
      </c>
      <c r="H12" s="81" t="s">
        <v>178</v>
      </c>
      <c r="I12" s="81" t="s">
        <v>422</v>
      </c>
    </row>
    <row r="13" spans="1:9" x14ac:dyDescent="0.3">
      <c r="A13" s="172">
        <v>45931</v>
      </c>
      <c r="B13" s="173" t="s">
        <v>95</v>
      </c>
      <c r="C13" s="173" t="s">
        <v>147</v>
      </c>
      <c r="D13" s="174"/>
      <c r="E13" s="174">
        <v>36000</v>
      </c>
      <c r="F13" s="174">
        <f t="shared" si="0"/>
        <v>160050</v>
      </c>
      <c r="G13" s="173" t="s">
        <v>149</v>
      </c>
      <c r="H13" s="173" t="s">
        <v>180</v>
      </c>
      <c r="I13" s="173"/>
    </row>
    <row r="14" spans="1:9" x14ac:dyDescent="0.3">
      <c r="A14" s="171">
        <v>45931</v>
      </c>
      <c r="B14" s="81" t="s">
        <v>417</v>
      </c>
      <c r="C14" s="81" t="s">
        <v>128</v>
      </c>
      <c r="D14" s="143">
        <v>39800</v>
      </c>
      <c r="E14" s="143"/>
      <c r="F14" s="191">
        <f t="shared" si="0"/>
        <v>120250</v>
      </c>
      <c r="G14" s="81" t="s">
        <v>149</v>
      </c>
      <c r="H14" s="81" t="s">
        <v>412</v>
      </c>
      <c r="I14" s="81"/>
    </row>
    <row r="15" spans="1:9" x14ac:dyDescent="0.3">
      <c r="A15" s="172">
        <v>45931</v>
      </c>
      <c r="B15" s="173" t="s">
        <v>95</v>
      </c>
      <c r="C15" s="173" t="s">
        <v>147</v>
      </c>
      <c r="D15" s="174"/>
      <c r="E15" s="174">
        <v>30000</v>
      </c>
      <c r="F15" s="174">
        <f t="shared" si="0"/>
        <v>150250</v>
      </c>
      <c r="G15" s="173" t="s">
        <v>149</v>
      </c>
      <c r="H15" s="173" t="s">
        <v>182</v>
      </c>
      <c r="I15" s="173"/>
    </row>
    <row r="16" spans="1:9" x14ac:dyDescent="0.3">
      <c r="A16" s="171">
        <v>45931</v>
      </c>
      <c r="B16" s="81" t="s">
        <v>418</v>
      </c>
      <c r="C16" s="81" t="s">
        <v>128</v>
      </c>
      <c r="D16" s="143">
        <v>23000</v>
      </c>
      <c r="E16" s="143"/>
      <c r="F16" s="191">
        <f t="shared" si="0"/>
        <v>127250</v>
      </c>
      <c r="G16" s="81" t="s">
        <v>149</v>
      </c>
      <c r="H16" s="81" t="s">
        <v>413</v>
      </c>
      <c r="I16" s="81"/>
    </row>
    <row r="17" spans="1:9" x14ac:dyDescent="0.3">
      <c r="A17" s="172">
        <v>45931</v>
      </c>
      <c r="B17" s="173" t="s">
        <v>95</v>
      </c>
      <c r="C17" s="173" t="s">
        <v>147</v>
      </c>
      <c r="D17" s="174"/>
      <c r="E17" s="174">
        <v>325000</v>
      </c>
      <c r="F17" s="228">
        <f t="shared" si="0"/>
        <v>452250</v>
      </c>
      <c r="G17" s="173" t="s">
        <v>149</v>
      </c>
      <c r="H17" s="173" t="s">
        <v>183</v>
      </c>
      <c r="I17" s="173"/>
    </row>
    <row r="18" spans="1:9" x14ac:dyDescent="0.3">
      <c r="A18" s="171">
        <v>45931</v>
      </c>
      <c r="B18" s="81" t="s">
        <v>514</v>
      </c>
      <c r="C18" s="81" t="s">
        <v>128</v>
      </c>
      <c r="D18" s="143">
        <v>127500</v>
      </c>
      <c r="E18" s="143"/>
      <c r="F18" s="191">
        <f t="shared" si="0"/>
        <v>324750</v>
      </c>
      <c r="G18" s="81" t="s">
        <v>149</v>
      </c>
      <c r="H18" s="81" t="s">
        <v>518</v>
      </c>
      <c r="I18" s="81"/>
    </row>
    <row r="19" spans="1:9" x14ac:dyDescent="0.3">
      <c r="A19" s="171">
        <v>45931</v>
      </c>
      <c r="B19" s="81" t="s">
        <v>515</v>
      </c>
      <c r="C19" s="81" t="s">
        <v>128</v>
      </c>
      <c r="D19" s="143">
        <v>26200</v>
      </c>
      <c r="E19" s="143"/>
      <c r="F19" s="191">
        <f t="shared" si="0"/>
        <v>298550</v>
      </c>
      <c r="G19" s="81" t="s">
        <v>149</v>
      </c>
      <c r="H19" s="81" t="s">
        <v>518</v>
      </c>
      <c r="I19" s="81"/>
    </row>
    <row r="20" spans="1:9" x14ac:dyDescent="0.3">
      <c r="A20" s="171">
        <v>45931</v>
      </c>
      <c r="B20" s="81" t="s">
        <v>516</v>
      </c>
      <c r="C20" s="81" t="s">
        <v>128</v>
      </c>
      <c r="D20" s="143">
        <v>9200</v>
      </c>
      <c r="E20" s="143"/>
      <c r="F20" s="191">
        <f t="shared" si="0"/>
        <v>289350</v>
      </c>
      <c r="G20" s="81" t="s">
        <v>149</v>
      </c>
      <c r="H20" s="81" t="s">
        <v>519</v>
      </c>
      <c r="I20" s="81"/>
    </row>
    <row r="21" spans="1:9" x14ac:dyDescent="0.3">
      <c r="A21" s="171">
        <v>45931</v>
      </c>
      <c r="B21" s="81" t="s">
        <v>517</v>
      </c>
      <c r="C21" s="81" t="s">
        <v>128</v>
      </c>
      <c r="D21" s="143">
        <v>126000</v>
      </c>
      <c r="E21" s="143"/>
      <c r="F21" s="191">
        <f t="shared" si="0"/>
        <v>163350</v>
      </c>
      <c r="G21" s="81" t="s">
        <v>149</v>
      </c>
      <c r="H21" s="81" t="s">
        <v>520</v>
      </c>
      <c r="I21" s="81"/>
    </row>
    <row r="22" spans="1:9" x14ac:dyDescent="0.3">
      <c r="A22" s="172">
        <v>45931</v>
      </c>
      <c r="B22" s="173" t="s">
        <v>95</v>
      </c>
      <c r="C22" s="173" t="s">
        <v>147</v>
      </c>
      <c r="D22" s="174"/>
      <c r="E22" s="174">
        <v>200000</v>
      </c>
      <c r="F22" s="228">
        <f t="shared" si="0"/>
        <v>363350</v>
      </c>
      <c r="G22" s="173" t="s">
        <v>149</v>
      </c>
      <c r="H22" s="173" t="s">
        <v>275</v>
      </c>
      <c r="I22" s="173"/>
    </row>
    <row r="23" spans="1:9" x14ac:dyDescent="0.3">
      <c r="A23" s="171">
        <v>45931</v>
      </c>
      <c r="B23" s="81" t="s">
        <v>423</v>
      </c>
      <c r="C23" s="81" t="s">
        <v>128</v>
      </c>
      <c r="D23" s="143">
        <v>195000</v>
      </c>
      <c r="E23" s="143"/>
      <c r="F23" s="191">
        <f t="shared" si="0"/>
        <v>168350</v>
      </c>
      <c r="G23" s="81" t="s">
        <v>149</v>
      </c>
      <c r="H23" s="81" t="s">
        <v>414</v>
      </c>
      <c r="I23" s="81"/>
    </row>
    <row r="24" spans="1:9" x14ac:dyDescent="0.3">
      <c r="A24" s="171">
        <v>45931</v>
      </c>
      <c r="B24" s="81" t="s">
        <v>123</v>
      </c>
      <c r="C24" s="81" t="s">
        <v>128</v>
      </c>
      <c r="D24" s="143">
        <v>5000</v>
      </c>
      <c r="E24" s="143"/>
      <c r="F24" s="191">
        <f t="shared" si="0"/>
        <v>163350</v>
      </c>
      <c r="G24" s="81" t="s">
        <v>149</v>
      </c>
      <c r="H24" s="81" t="s">
        <v>414</v>
      </c>
      <c r="I24" s="81"/>
    </row>
    <row r="25" spans="1:9" x14ac:dyDescent="0.3">
      <c r="A25" s="185" t="s">
        <v>284</v>
      </c>
      <c r="B25" s="173" t="s">
        <v>95</v>
      </c>
      <c r="C25" s="173" t="s">
        <v>147</v>
      </c>
      <c r="D25" s="174"/>
      <c r="E25" s="174">
        <v>200000</v>
      </c>
      <c r="F25" s="174">
        <f t="shared" si="0"/>
        <v>363350</v>
      </c>
      <c r="G25" s="173" t="s">
        <v>149</v>
      </c>
      <c r="H25" s="173" t="s">
        <v>307</v>
      </c>
      <c r="I25" s="173"/>
    </row>
    <row r="26" spans="1:9" x14ac:dyDescent="0.3">
      <c r="A26" s="183" t="s">
        <v>284</v>
      </c>
      <c r="B26" s="81" t="s">
        <v>528</v>
      </c>
      <c r="C26" s="81" t="s">
        <v>147</v>
      </c>
      <c r="D26" s="143">
        <v>200000</v>
      </c>
      <c r="E26" s="143"/>
      <c r="F26" s="191">
        <f t="shared" si="0"/>
        <v>163350</v>
      </c>
      <c r="G26" s="81" t="s">
        <v>149</v>
      </c>
      <c r="H26" s="81" t="s">
        <v>523</v>
      </c>
      <c r="I26" s="81"/>
    </row>
    <row r="27" spans="1:9" x14ac:dyDescent="0.3">
      <c r="A27" s="185" t="s">
        <v>304</v>
      </c>
      <c r="B27" s="173" t="s">
        <v>95</v>
      </c>
      <c r="C27" s="173" t="s">
        <v>147</v>
      </c>
      <c r="D27" s="174"/>
      <c r="E27" s="174">
        <v>70000</v>
      </c>
      <c r="F27" s="228">
        <f t="shared" si="0"/>
        <v>233350</v>
      </c>
      <c r="G27" s="173" t="s">
        <v>149</v>
      </c>
      <c r="H27" s="173" t="s">
        <v>308</v>
      </c>
      <c r="I27" s="173"/>
    </row>
    <row r="28" spans="1:9" x14ac:dyDescent="0.3">
      <c r="A28" s="193" t="s">
        <v>304</v>
      </c>
      <c r="B28" s="194" t="s">
        <v>425</v>
      </c>
      <c r="C28" s="81" t="s">
        <v>147</v>
      </c>
      <c r="D28" s="143">
        <v>50000</v>
      </c>
      <c r="E28" s="143"/>
      <c r="F28" s="191">
        <f t="shared" si="0"/>
        <v>183350</v>
      </c>
      <c r="G28" s="81" t="s">
        <v>149</v>
      </c>
      <c r="H28" s="81" t="s">
        <v>426</v>
      </c>
      <c r="I28" s="81"/>
    </row>
    <row r="29" spans="1:9" x14ac:dyDescent="0.3">
      <c r="A29" s="183" t="s">
        <v>304</v>
      </c>
      <c r="B29" s="81" t="s">
        <v>427</v>
      </c>
      <c r="C29" s="81" t="s">
        <v>147</v>
      </c>
      <c r="D29" s="143"/>
      <c r="E29" s="143">
        <v>-20000</v>
      </c>
      <c r="F29" s="191">
        <f t="shared" si="0"/>
        <v>163350</v>
      </c>
      <c r="G29" s="81" t="s">
        <v>149</v>
      </c>
      <c r="H29" s="81" t="s">
        <v>308</v>
      </c>
      <c r="I29" s="81"/>
    </row>
    <row r="30" spans="1:9" x14ac:dyDescent="0.3">
      <c r="A30" s="185" t="s">
        <v>304</v>
      </c>
      <c r="B30" s="173" t="s">
        <v>95</v>
      </c>
      <c r="C30" s="173" t="s">
        <v>147</v>
      </c>
      <c r="D30" s="174"/>
      <c r="E30" s="174">
        <v>40000</v>
      </c>
      <c r="F30" s="174">
        <f t="shared" si="0"/>
        <v>203350</v>
      </c>
      <c r="G30" s="173" t="s">
        <v>149</v>
      </c>
      <c r="H30" s="173" t="s">
        <v>331</v>
      </c>
      <c r="I30" s="173"/>
    </row>
    <row r="31" spans="1:9" x14ac:dyDescent="0.3">
      <c r="A31" s="183" t="s">
        <v>304</v>
      </c>
      <c r="B31" s="81" t="s">
        <v>99</v>
      </c>
      <c r="C31" s="81" t="s">
        <v>147</v>
      </c>
      <c r="D31" s="143">
        <v>1000</v>
      </c>
      <c r="E31" s="143"/>
      <c r="F31" s="191">
        <f t="shared" si="0"/>
        <v>202350</v>
      </c>
      <c r="G31" s="81" t="s">
        <v>149</v>
      </c>
      <c r="H31" s="81" t="s">
        <v>331</v>
      </c>
      <c r="I31" s="81"/>
    </row>
    <row r="32" spans="1:9" x14ac:dyDescent="0.3">
      <c r="A32" s="183" t="s">
        <v>304</v>
      </c>
      <c r="B32" s="81" t="s">
        <v>99</v>
      </c>
      <c r="C32" s="81" t="s">
        <v>147</v>
      </c>
      <c r="D32" s="143">
        <v>2000</v>
      </c>
      <c r="E32" s="143"/>
      <c r="F32" s="191">
        <f t="shared" si="0"/>
        <v>200350</v>
      </c>
      <c r="G32" s="81" t="s">
        <v>149</v>
      </c>
      <c r="H32" s="81" t="s">
        <v>331</v>
      </c>
      <c r="I32" s="81"/>
    </row>
    <row r="33" spans="1:9" x14ac:dyDescent="0.3">
      <c r="A33" s="183" t="s">
        <v>304</v>
      </c>
      <c r="B33" s="81" t="s">
        <v>428</v>
      </c>
      <c r="C33" s="81" t="s">
        <v>147</v>
      </c>
      <c r="D33" s="143">
        <v>10000</v>
      </c>
      <c r="E33" s="143"/>
      <c r="F33" s="191">
        <f t="shared" si="0"/>
        <v>190350</v>
      </c>
      <c r="G33" s="81" t="s">
        <v>149</v>
      </c>
      <c r="H33" s="81" t="s">
        <v>331</v>
      </c>
      <c r="I33" s="81"/>
    </row>
    <row r="34" spans="1:9" x14ac:dyDescent="0.3">
      <c r="A34" s="183" t="s">
        <v>304</v>
      </c>
      <c r="B34" s="81" t="s">
        <v>105</v>
      </c>
      <c r="C34" s="81" t="s">
        <v>147</v>
      </c>
      <c r="D34" s="143">
        <v>5000</v>
      </c>
      <c r="E34" s="143"/>
      <c r="F34" s="191">
        <f t="shared" si="0"/>
        <v>185350</v>
      </c>
      <c r="G34" s="81" t="s">
        <v>149</v>
      </c>
      <c r="H34" s="81" t="s">
        <v>331</v>
      </c>
      <c r="I34" s="81"/>
    </row>
    <row r="35" spans="1:9" x14ac:dyDescent="0.3">
      <c r="A35" s="183" t="s">
        <v>304</v>
      </c>
      <c r="B35" s="81" t="s">
        <v>429</v>
      </c>
      <c r="C35" s="81" t="s">
        <v>147</v>
      </c>
      <c r="D35" s="143">
        <v>1000</v>
      </c>
      <c r="E35" s="143"/>
      <c r="F35" s="191">
        <f t="shared" si="0"/>
        <v>184350</v>
      </c>
      <c r="G35" s="81" t="s">
        <v>149</v>
      </c>
      <c r="H35" s="81" t="s">
        <v>331</v>
      </c>
      <c r="I35" s="81"/>
    </row>
    <row r="36" spans="1:9" x14ac:dyDescent="0.3">
      <c r="A36" s="183" t="s">
        <v>304</v>
      </c>
      <c r="B36" s="81" t="s">
        <v>430</v>
      </c>
      <c r="C36" s="81" t="s">
        <v>147</v>
      </c>
      <c r="D36" s="143">
        <v>2000</v>
      </c>
      <c r="E36" s="143"/>
      <c r="F36" s="191">
        <f t="shared" si="0"/>
        <v>182350</v>
      </c>
      <c r="G36" s="81" t="s">
        <v>149</v>
      </c>
      <c r="H36" s="81" t="s">
        <v>331</v>
      </c>
      <c r="I36" s="81"/>
    </row>
    <row r="37" spans="1:9" x14ac:dyDescent="0.3">
      <c r="A37" s="184" t="s">
        <v>326</v>
      </c>
      <c r="B37" s="81" t="s">
        <v>428</v>
      </c>
      <c r="C37" s="81" t="s">
        <v>147</v>
      </c>
      <c r="D37" s="143">
        <v>10000</v>
      </c>
      <c r="E37" s="143"/>
      <c r="F37" s="191">
        <f t="shared" si="0"/>
        <v>172350</v>
      </c>
      <c r="G37" s="81" t="s">
        <v>149</v>
      </c>
      <c r="H37" s="81" t="s">
        <v>331</v>
      </c>
      <c r="I37" s="81"/>
    </row>
    <row r="38" spans="1:9" x14ac:dyDescent="0.3">
      <c r="A38" s="184" t="s">
        <v>326</v>
      </c>
      <c r="B38" s="81" t="s">
        <v>105</v>
      </c>
      <c r="C38" s="81" t="s">
        <v>147</v>
      </c>
      <c r="D38" s="143">
        <v>5000</v>
      </c>
      <c r="E38" s="143"/>
      <c r="F38" s="191">
        <f t="shared" si="0"/>
        <v>167350</v>
      </c>
      <c r="G38" s="81" t="s">
        <v>149</v>
      </c>
      <c r="H38" s="81" t="s">
        <v>331</v>
      </c>
      <c r="I38" s="81"/>
    </row>
    <row r="39" spans="1:9" x14ac:dyDescent="0.3">
      <c r="A39" s="184" t="s">
        <v>326</v>
      </c>
      <c r="B39" s="81" t="s">
        <v>99</v>
      </c>
      <c r="C39" s="81" t="s">
        <v>147</v>
      </c>
      <c r="D39" s="143">
        <v>2000</v>
      </c>
      <c r="E39" s="143"/>
      <c r="F39" s="191">
        <f t="shared" si="0"/>
        <v>165350</v>
      </c>
      <c r="G39" s="81" t="s">
        <v>149</v>
      </c>
      <c r="H39" s="81" t="s">
        <v>331</v>
      </c>
      <c r="I39" s="81"/>
    </row>
    <row r="40" spans="1:9" x14ac:dyDescent="0.3">
      <c r="A40" s="184" t="s">
        <v>326</v>
      </c>
      <c r="B40" s="81" t="s">
        <v>99</v>
      </c>
      <c r="C40" s="81" t="s">
        <v>147</v>
      </c>
      <c r="D40" s="143">
        <v>2000</v>
      </c>
      <c r="E40" s="143"/>
      <c r="F40" s="191">
        <f t="shared" si="0"/>
        <v>163350</v>
      </c>
      <c r="G40" s="81" t="s">
        <v>149</v>
      </c>
      <c r="H40" s="81" t="s">
        <v>331</v>
      </c>
      <c r="I40" s="81"/>
    </row>
    <row r="41" spans="1:9" x14ac:dyDescent="0.3">
      <c r="A41" s="186" t="s">
        <v>326</v>
      </c>
      <c r="B41" s="173" t="s">
        <v>95</v>
      </c>
      <c r="C41" s="173" t="s">
        <v>147</v>
      </c>
      <c r="D41" s="174"/>
      <c r="E41" s="174">
        <v>214000</v>
      </c>
      <c r="F41" s="174">
        <f t="shared" si="0"/>
        <v>377350</v>
      </c>
      <c r="G41" s="173" t="s">
        <v>149</v>
      </c>
      <c r="H41" s="173" t="s">
        <v>333</v>
      </c>
      <c r="I41" s="173"/>
    </row>
    <row r="42" spans="1:9" x14ac:dyDescent="0.3">
      <c r="A42" s="184" t="s">
        <v>326</v>
      </c>
      <c r="B42" s="81" t="s">
        <v>531</v>
      </c>
      <c r="C42" s="81" t="s">
        <v>128</v>
      </c>
      <c r="D42" s="143">
        <v>84000</v>
      </c>
      <c r="E42" s="143"/>
      <c r="F42" s="191">
        <f t="shared" si="0"/>
        <v>293350</v>
      </c>
      <c r="G42" s="81" t="s">
        <v>149</v>
      </c>
      <c r="H42" s="81" t="s">
        <v>525</v>
      </c>
      <c r="I42" s="81"/>
    </row>
    <row r="43" spans="1:9" x14ac:dyDescent="0.3">
      <c r="A43" s="184" t="s">
        <v>326</v>
      </c>
      <c r="B43" s="81" t="s">
        <v>532</v>
      </c>
      <c r="C43" s="81" t="s">
        <v>128</v>
      </c>
      <c r="D43" s="143">
        <v>70000</v>
      </c>
      <c r="E43" s="143"/>
      <c r="F43" s="191">
        <f t="shared" si="0"/>
        <v>223350</v>
      </c>
      <c r="G43" s="81" t="s">
        <v>149</v>
      </c>
      <c r="H43" s="81" t="s">
        <v>526</v>
      </c>
      <c r="I43" s="81"/>
    </row>
    <row r="44" spans="1:9" x14ac:dyDescent="0.3">
      <c r="A44" s="184" t="s">
        <v>326</v>
      </c>
      <c r="B44" s="81" t="s">
        <v>533</v>
      </c>
      <c r="C44" s="81" t="s">
        <v>128</v>
      </c>
      <c r="D44" s="143">
        <v>60000</v>
      </c>
      <c r="E44" s="143"/>
      <c r="F44" s="191">
        <f t="shared" si="0"/>
        <v>163350</v>
      </c>
      <c r="G44" s="81" t="s">
        <v>149</v>
      </c>
      <c r="H44" s="81" t="s">
        <v>525</v>
      </c>
      <c r="I44" s="81"/>
    </row>
    <row r="45" spans="1:9" x14ac:dyDescent="0.3">
      <c r="A45" s="186" t="s">
        <v>326</v>
      </c>
      <c r="B45" s="173" t="s">
        <v>95</v>
      </c>
      <c r="C45" s="173" t="s">
        <v>147</v>
      </c>
      <c r="D45" s="174"/>
      <c r="E45" s="174">
        <v>50000</v>
      </c>
      <c r="F45" s="174">
        <f t="shared" si="0"/>
        <v>213350</v>
      </c>
      <c r="G45" s="173" t="s">
        <v>149</v>
      </c>
      <c r="H45" s="173" t="s">
        <v>334</v>
      </c>
      <c r="I45" s="173"/>
    </row>
    <row r="46" spans="1:9" x14ac:dyDescent="0.3">
      <c r="A46" s="184" t="s">
        <v>326</v>
      </c>
      <c r="B46" s="81" t="s">
        <v>425</v>
      </c>
      <c r="C46" s="81" t="s">
        <v>147</v>
      </c>
      <c r="D46" s="143">
        <v>50000</v>
      </c>
      <c r="E46" s="143"/>
      <c r="F46" s="191">
        <f t="shared" si="0"/>
        <v>163350</v>
      </c>
      <c r="G46" s="81" t="s">
        <v>149</v>
      </c>
      <c r="H46" s="81" t="s">
        <v>527</v>
      </c>
      <c r="I46" s="81"/>
    </row>
    <row r="47" spans="1:9" x14ac:dyDescent="0.3">
      <c r="A47" s="186" t="s">
        <v>326</v>
      </c>
      <c r="B47" s="173" t="s">
        <v>95</v>
      </c>
      <c r="C47" s="173" t="s">
        <v>147</v>
      </c>
      <c r="D47" s="174"/>
      <c r="E47" s="174">
        <v>210000</v>
      </c>
      <c r="F47" s="174">
        <f t="shared" si="0"/>
        <v>373350</v>
      </c>
      <c r="G47" s="173" t="s">
        <v>149</v>
      </c>
      <c r="H47" s="173" t="s">
        <v>335</v>
      </c>
      <c r="I47" s="173"/>
    </row>
    <row r="48" spans="1:9" x14ac:dyDescent="0.3">
      <c r="A48" s="184" t="s">
        <v>326</v>
      </c>
      <c r="B48" s="81" t="s">
        <v>534</v>
      </c>
      <c r="C48" s="81" t="s">
        <v>128</v>
      </c>
      <c r="D48" s="143">
        <v>75000</v>
      </c>
      <c r="E48" s="143"/>
      <c r="F48" s="191">
        <f t="shared" si="0"/>
        <v>298350</v>
      </c>
      <c r="G48" s="81" t="s">
        <v>149</v>
      </c>
      <c r="H48" s="81" t="s">
        <v>529</v>
      </c>
      <c r="I48" s="81"/>
    </row>
    <row r="49" spans="1:9" x14ac:dyDescent="0.3">
      <c r="A49" s="184" t="s">
        <v>326</v>
      </c>
      <c r="B49" s="81" t="s">
        <v>535</v>
      </c>
      <c r="C49" s="81" t="s">
        <v>128</v>
      </c>
      <c r="D49" s="143">
        <v>30800</v>
      </c>
      <c r="E49" s="143"/>
      <c r="F49" s="191">
        <f t="shared" si="0"/>
        <v>267550</v>
      </c>
      <c r="G49" s="81" t="s">
        <v>149</v>
      </c>
      <c r="H49" s="81" t="s">
        <v>530</v>
      </c>
      <c r="I49" s="81"/>
    </row>
    <row r="50" spans="1:9" x14ac:dyDescent="0.3">
      <c r="A50" s="184" t="s">
        <v>326</v>
      </c>
      <c r="B50" s="81" t="s">
        <v>536</v>
      </c>
      <c r="C50" s="81" t="s">
        <v>128</v>
      </c>
      <c r="D50" s="143">
        <v>43500</v>
      </c>
      <c r="E50" s="143"/>
      <c r="F50" s="191">
        <f t="shared" si="0"/>
        <v>224050</v>
      </c>
      <c r="G50" s="81" t="s">
        <v>149</v>
      </c>
      <c r="H50" s="81" t="s">
        <v>530</v>
      </c>
      <c r="I50" s="81"/>
    </row>
    <row r="51" spans="1:9" x14ac:dyDescent="0.3">
      <c r="A51" s="184" t="s">
        <v>326</v>
      </c>
      <c r="B51" s="81" t="s">
        <v>537</v>
      </c>
      <c r="C51" s="81" t="s">
        <v>128</v>
      </c>
      <c r="D51" s="187">
        <v>50000</v>
      </c>
      <c r="E51" s="143"/>
      <c r="F51" s="191">
        <f t="shared" si="0"/>
        <v>174050</v>
      </c>
      <c r="G51" s="81" t="s">
        <v>149</v>
      </c>
      <c r="H51" s="195" t="s">
        <v>538</v>
      </c>
      <c r="I51" s="81"/>
    </row>
    <row r="52" spans="1:9" x14ac:dyDescent="0.3">
      <c r="A52" s="186" t="s">
        <v>326</v>
      </c>
      <c r="B52" s="173" t="s">
        <v>95</v>
      </c>
      <c r="C52" s="173" t="s">
        <v>147</v>
      </c>
      <c r="D52" s="174"/>
      <c r="E52" s="174">
        <v>38000</v>
      </c>
      <c r="F52" s="174">
        <f t="shared" si="0"/>
        <v>212050</v>
      </c>
      <c r="G52" s="173" t="s">
        <v>149</v>
      </c>
      <c r="H52" s="173" t="s">
        <v>336</v>
      </c>
      <c r="I52" s="173"/>
    </row>
    <row r="53" spans="1:9" x14ac:dyDescent="0.3">
      <c r="A53" s="184" t="s">
        <v>326</v>
      </c>
      <c r="B53" s="81" t="s">
        <v>99</v>
      </c>
      <c r="C53" s="81" t="s">
        <v>147</v>
      </c>
      <c r="D53" s="143">
        <v>1000</v>
      </c>
      <c r="E53" s="143"/>
      <c r="F53" s="191">
        <f t="shared" si="0"/>
        <v>211050</v>
      </c>
      <c r="G53" s="81" t="s">
        <v>149</v>
      </c>
      <c r="H53" s="81" t="s">
        <v>336</v>
      </c>
      <c r="I53" s="81" t="s">
        <v>539</v>
      </c>
    </row>
    <row r="54" spans="1:9" x14ac:dyDescent="0.3">
      <c r="A54" s="184" t="s">
        <v>326</v>
      </c>
      <c r="B54" s="81" t="s">
        <v>99</v>
      </c>
      <c r="C54" s="81" t="s">
        <v>147</v>
      </c>
      <c r="D54" s="143">
        <v>2000</v>
      </c>
      <c r="E54" s="143"/>
      <c r="F54" s="191">
        <f t="shared" si="0"/>
        <v>209050</v>
      </c>
      <c r="G54" s="81" t="s">
        <v>149</v>
      </c>
      <c r="H54" s="81" t="s">
        <v>336</v>
      </c>
      <c r="I54" s="81" t="s">
        <v>540</v>
      </c>
    </row>
    <row r="55" spans="1:9" x14ac:dyDescent="0.3">
      <c r="A55" s="184" t="s">
        <v>326</v>
      </c>
      <c r="B55" s="81" t="s">
        <v>99</v>
      </c>
      <c r="C55" s="81" t="s">
        <v>147</v>
      </c>
      <c r="D55" s="143">
        <v>7000</v>
      </c>
      <c r="E55" s="143"/>
      <c r="F55" s="191">
        <f t="shared" si="0"/>
        <v>202050</v>
      </c>
      <c r="G55" s="81" t="s">
        <v>149</v>
      </c>
      <c r="H55" s="81" t="s">
        <v>336</v>
      </c>
      <c r="I55" s="81" t="s">
        <v>541</v>
      </c>
    </row>
    <row r="56" spans="1:9" x14ac:dyDescent="0.3">
      <c r="A56" s="184" t="s">
        <v>326</v>
      </c>
      <c r="B56" s="81" t="s">
        <v>99</v>
      </c>
      <c r="C56" s="81" t="s">
        <v>147</v>
      </c>
      <c r="D56" s="143">
        <v>5000</v>
      </c>
      <c r="E56" s="143"/>
      <c r="F56" s="191">
        <f t="shared" si="0"/>
        <v>197050</v>
      </c>
      <c r="G56" s="81" t="s">
        <v>149</v>
      </c>
      <c r="H56" s="81" t="s">
        <v>336</v>
      </c>
      <c r="I56" s="81" t="s">
        <v>542</v>
      </c>
    </row>
    <row r="57" spans="1:9" x14ac:dyDescent="0.3">
      <c r="A57" s="184" t="s">
        <v>326</v>
      </c>
      <c r="B57" s="81" t="s">
        <v>99</v>
      </c>
      <c r="C57" s="81" t="s">
        <v>147</v>
      </c>
      <c r="D57" s="143">
        <v>5000</v>
      </c>
      <c r="E57" s="143"/>
      <c r="F57" s="191">
        <f t="shared" si="0"/>
        <v>192050</v>
      </c>
      <c r="G57" s="81" t="s">
        <v>149</v>
      </c>
      <c r="H57" s="81" t="s">
        <v>336</v>
      </c>
      <c r="I57" s="81" t="s">
        <v>543</v>
      </c>
    </row>
    <row r="58" spans="1:9" x14ac:dyDescent="0.3">
      <c r="A58" s="184" t="s">
        <v>326</v>
      </c>
      <c r="B58" s="81" t="s">
        <v>99</v>
      </c>
      <c r="C58" s="81" t="s">
        <v>147</v>
      </c>
      <c r="D58" s="143">
        <v>14000</v>
      </c>
      <c r="E58" s="143"/>
      <c r="F58" s="191">
        <f t="shared" si="0"/>
        <v>178050</v>
      </c>
      <c r="G58" s="81" t="s">
        <v>149</v>
      </c>
      <c r="H58" s="81" t="s">
        <v>336</v>
      </c>
      <c r="I58" s="81" t="s">
        <v>444</v>
      </c>
    </row>
    <row r="59" spans="1:9" x14ac:dyDescent="0.3">
      <c r="A59" s="184" t="s">
        <v>326</v>
      </c>
      <c r="B59" s="81" t="s">
        <v>99</v>
      </c>
      <c r="C59" s="81" t="s">
        <v>147</v>
      </c>
      <c r="D59" s="143">
        <v>2000</v>
      </c>
      <c r="E59" s="143"/>
      <c r="F59" s="191">
        <f t="shared" si="0"/>
        <v>176050</v>
      </c>
      <c r="G59" s="81" t="s">
        <v>149</v>
      </c>
      <c r="H59" s="81" t="s">
        <v>336</v>
      </c>
      <c r="I59" s="81" t="s">
        <v>445</v>
      </c>
    </row>
    <row r="60" spans="1:9" x14ac:dyDescent="0.3">
      <c r="A60" s="184" t="s">
        <v>326</v>
      </c>
      <c r="B60" s="81" t="s">
        <v>99</v>
      </c>
      <c r="C60" s="81" t="s">
        <v>147</v>
      </c>
      <c r="D60" s="143">
        <v>2000</v>
      </c>
      <c r="E60" s="143"/>
      <c r="F60" s="191">
        <f t="shared" si="0"/>
        <v>174050</v>
      </c>
      <c r="G60" s="81" t="s">
        <v>149</v>
      </c>
      <c r="H60" s="81" t="s">
        <v>336</v>
      </c>
      <c r="I60" s="81" t="s">
        <v>446</v>
      </c>
    </row>
    <row r="61" spans="1:9" x14ac:dyDescent="0.3">
      <c r="A61" s="186" t="s">
        <v>326</v>
      </c>
      <c r="B61" s="173" t="s">
        <v>95</v>
      </c>
      <c r="C61" s="173" t="s">
        <v>147</v>
      </c>
      <c r="D61" s="174"/>
      <c r="E61" s="174">
        <v>20000</v>
      </c>
      <c r="F61" s="174">
        <f t="shared" si="0"/>
        <v>194050</v>
      </c>
      <c r="G61" s="173" t="s">
        <v>149</v>
      </c>
      <c r="H61" s="173" t="s">
        <v>391</v>
      </c>
      <c r="I61" s="173"/>
    </row>
    <row r="62" spans="1:9" x14ac:dyDescent="0.3">
      <c r="A62" s="184" t="s">
        <v>326</v>
      </c>
      <c r="B62" s="81" t="s">
        <v>432</v>
      </c>
      <c r="C62" s="81" t="s">
        <v>147</v>
      </c>
      <c r="D62" s="143">
        <v>15000</v>
      </c>
      <c r="E62" s="143"/>
      <c r="F62" s="191">
        <f t="shared" si="0"/>
        <v>179050</v>
      </c>
      <c r="G62" s="81" t="s">
        <v>149</v>
      </c>
      <c r="H62" s="195" t="s">
        <v>431</v>
      </c>
      <c r="I62" s="81"/>
    </row>
    <row r="63" spans="1:9" x14ac:dyDescent="0.3">
      <c r="A63" s="184" t="s">
        <v>326</v>
      </c>
      <c r="B63" s="81" t="s">
        <v>427</v>
      </c>
      <c r="C63" s="81" t="s">
        <v>147</v>
      </c>
      <c r="D63" s="143"/>
      <c r="E63" s="143">
        <v>-5000</v>
      </c>
      <c r="F63" s="191">
        <f t="shared" si="0"/>
        <v>174050</v>
      </c>
      <c r="G63" s="81" t="s">
        <v>149</v>
      </c>
      <c r="H63" s="81" t="s">
        <v>391</v>
      </c>
      <c r="I63" s="81"/>
    </row>
    <row r="64" spans="1:9" x14ac:dyDescent="0.3">
      <c r="A64" s="184" t="s">
        <v>326</v>
      </c>
      <c r="B64" s="81" t="s">
        <v>427</v>
      </c>
      <c r="C64" s="81" t="s">
        <v>147</v>
      </c>
      <c r="D64" s="143"/>
      <c r="E64" s="143">
        <v>-5000</v>
      </c>
      <c r="F64" s="191">
        <f t="shared" si="0"/>
        <v>169050</v>
      </c>
      <c r="G64" s="81" t="s">
        <v>149</v>
      </c>
      <c r="H64" s="81" t="s">
        <v>391</v>
      </c>
      <c r="I64" s="81"/>
    </row>
    <row r="65" spans="1:9" x14ac:dyDescent="0.3">
      <c r="A65" s="186" t="s">
        <v>356</v>
      </c>
      <c r="B65" s="173" t="s">
        <v>95</v>
      </c>
      <c r="C65" s="173" t="s">
        <v>147</v>
      </c>
      <c r="D65" s="174"/>
      <c r="E65" s="174">
        <v>82900</v>
      </c>
      <c r="F65" s="174">
        <f t="shared" si="0"/>
        <v>251950</v>
      </c>
      <c r="G65" s="173" t="s">
        <v>149</v>
      </c>
      <c r="H65" s="173" t="s">
        <v>361</v>
      </c>
      <c r="I65" s="173"/>
    </row>
    <row r="66" spans="1:9" x14ac:dyDescent="0.3">
      <c r="A66" s="184" t="s">
        <v>356</v>
      </c>
      <c r="B66" s="81" t="s">
        <v>544</v>
      </c>
      <c r="C66" s="81" t="s">
        <v>128</v>
      </c>
      <c r="D66" s="143">
        <v>82900</v>
      </c>
      <c r="E66" s="143"/>
      <c r="F66" s="191">
        <f t="shared" si="0"/>
        <v>169050</v>
      </c>
      <c r="G66" s="81" t="s">
        <v>149</v>
      </c>
      <c r="H66" s="81" t="s">
        <v>433</v>
      </c>
      <c r="I66" s="81"/>
    </row>
    <row r="67" spans="1:9" x14ac:dyDescent="0.3">
      <c r="A67" s="184" t="s">
        <v>356</v>
      </c>
      <c r="B67" s="81" t="s">
        <v>123</v>
      </c>
      <c r="C67" s="81" t="s">
        <v>128</v>
      </c>
      <c r="D67" s="143">
        <v>3500</v>
      </c>
      <c r="E67" s="143"/>
      <c r="F67" s="191">
        <f t="shared" si="0"/>
        <v>165550</v>
      </c>
      <c r="G67" s="81" t="s">
        <v>149</v>
      </c>
      <c r="H67" s="81" t="s">
        <v>433</v>
      </c>
      <c r="I67" s="81"/>
    </row>
    <row r="68" spans="1:9" x14ac:dyDescent="0.3">
      <c r="A68" s="186" t="s">
        <v>384</v>
      </c>
      <c r="B68" s="173" t="s">
        <v>95</v>
      </c>
      <c r="C68" s="173" t="s">
        <v>147</v>
      </c>
      <c r="D68" s="174"/>
      <c r="E68" s="174">
        <v>270000</v>
      </c>
      <c r="F68" s="174">
        <f t="shared" si="0"/>
        <v>435550</v>
      </c>
      <c r="G68" s="173" t="s">
        <v>149</v>
      </c>
      <c r="H68" s="173" t="s">
        <v>392</v>
      </c>
      <c r="I68" s="173"/>
    </row>
    <row r="69" spans="1:9" x14ac:dyDescent="0.3">
      <c r="A69" s="184" t="s">
        <v>384</v>
      </c>
      <c r="B69" s="81" t="s">
        <v>434</v>
      </c>
      <c r="C69" s="81" t="s">
        <v>147</v>
      </c>
      <c r="D69" s="143">
        <v>210000</v>
      </c>
      <c r="E69" s="143"/>
      <c r="F69" s="191">
        <f t="shared" si="0"/>
        <v>225550</v>
      </c>
      <c r="G69" s="81" t="s">
        <v>149</v>
      </c>
      <c r="H69" s="81" t="s">
        <v>559</v>
      </c>
      <c r="I69" s="81"/>
    </row>
    <row r="70" spans="1:9" x14ac:dyDescent="0.3">
      <c r="A70" s="184" t="s">
        <v>384</v>
      </c>
      <c r="B70" s="81" t="s">
        <v>427</v>
      </c>
      <c r="C70" s="81" t="s">
        <v>147</v>
      </c>
      <c r="D70" s="143"/>
      <c r="E70" s="143">
        <v>-60000</v>
      </c>
      <c r="F70" s="191">
        <f t="shared" si="0"/>
        <v>165550</v>
      </c>
      <c r="G70" s="81" t="s">
        <v>149</v>
      </c>
      <c r="H70" s="81" t="s">
        <v>392</v>
      </c>
      <c r="I70" s="81"/>
    </row>
    <row r="71" spans="1:9" x14ac:dyDescent="0.3">
      <c r="A71" s="186" t="s">
        <v>384</v>
      </c>
      <c r="B71" s="173" t="s">
        <v>95</v>
      </c>
      <c r="C71" s="173" t="s">
        <v>147</v>
      </c>
      <c r="D71" s="174"/>
      <c r="E71" s="174">
        <v>16000</v>
      </c>
      <c r="F71" s="174">
        <f t="shared" si="0"/>
        <v>181550</v>
      </c>
      <c r="G71" s="173" t="s">
        <v>149</v>
      </c>
      <c r="H71" s="173" t="s">
        <v>393</v>
      </c>
      <c r="I71" s="173"/>
    </row>
    <row r="72" spans="1:9" x14ac:dyDescent="0.3">
      <c r="A72" s="184" t="s">
        <v>384</v>
      </c>
      <c r="B72" s="81" t="s">
        <v>99</v>
      </c>
      <c r="C72" s="81" t="s">
        <v>147</v>
      </c>
      <c r="D72" s="143">
        <v>2000</v>
      </c>
      <c r="E72" s="143"/>
      <c r="F72" s="191">
        <f t="shared" si="0"/>
        <v>179550</v>
      </c>
      <c r="G72" s="81" t="s">
        <v>149</v>
      </c>
      <c r="H72" s="81" t="s">
        <v>393</v>
      </c>
      <c r="I72" s="81" t="s">
        <v>436</v>
      </c>
    </row>
    <row r="73" spans="1:9" x14ac:dyDescent="0.3">
      <c r="A73" s="184" t="s">
        <v>384</v>
      </c>
      <c r="B73" s="81" t="s">
        <v>99</v>
      </c>
      <c r="C73" s="81" t="s">
        <v>147</v>
      </c>
      <c r="D73" s="143">
        <v>5000</v>
      </c>
      <c r="E73" s="143"/>
      <c r="F73" s="191">
        <f t="shared" si="0"/>
        <v>174550</v>
      </c>
      <c r="G73" s="81" t="s">
        <v>149</v>
      </c>
      <c r="H73" s="81" t="s">
        <v>393</v>
      </c>
      <c r="I73" s="81" t="s">
        <v>437</v>
      </c>
    </row>
    <row r="74" spans="1:9" x14ac:dyDescent="0.3">
      <c r="A74" s="184" t="s">
        <v>384</v>
      </c>
      <c r="B74" s="81" t="s">
        <v>99</v>
      </c>
      <c r="C74" s="81" t="s">
        <v>147</v>
      </c>
      <c r="D74" s="143">
        <v>5000</v>
      </c>
      <c r="E74" s="143"/>
      <c r="F74" s="191">
        <f t="shared" si="0"/>
        <v>169550</v>
      </c>
      <c r="G74" s="81" t="s">
        <v>149</v>
      </c>
      <c r="H74" s="81" t="s">
        <v>393</v>
      </c>
      <c r="I74" s="81" t="s">
        <v>438</v>
      </c>
    </row>
    <row r="75" spans="1:9" x14ac:dyDescent="0.3">
      <c r="A75" s="184" t="s">
        <v>384</v>
      </c>
      <c r="B75" s="81" t="s">
        <v>99</v>
      </c>
      <c r="C75" s="81" t="s">
        <v>147</v>
      </c>
      <c r="D75" s="143">
        <v>4000</v>
      </c>
      <c r="E75" s="143"/>
      <c r="F75" s="191">
        <f t="shared" si="0"/>
        <v>165550</v>
      </c>
      <c r="G75" s="81" t="s">
        <v>149</v>
      </c>
      <c r="H75" s="81" t="s">
        <v>393</v>
      </c>
      <c r="I75" s="81" t="s">
        <v>439</v>
      </c>
    </row>
    <row r="76" spans="1:9" x14ac:dyDescent="0.3">
      <c r="A76" s="184" t="s">
        <v>384</v>
      </c>
      <c r="B76" s="81" t="s">
        <v>99</v>
      </c>
      <c r="C76" s="81" t="s">
        <v>147</v>
      </c>
      <c r="D76" s="143">
        <v>4000</v>
      </c>
      <c r="E76" s="143"/>
      <c r="F76" s="191">
        <f t="shared" si="0"/>
        <v>161550</v>
      </c>
      <c r="G76" s="81" t="s">
        <v>149</v>
      </c>
      <c r="H76" s="81" t="s">
        <v>393</v>
      </c>
      <c r="I76" s="81" t="s">
        <v>422</v>
      </c>
    </row>
    <row r="77" spans="1:9" x14ac:dyDescent="0.3">
      <c r="A77" s="184" t="s">
        <v>384</v>
      </c>
      <c r="B77" s="81" t="s">
        <v>99</v>
      </c>
      <c r="C77" s="81" t="s">
        <v>147</v>
      </c>
      <c r="D77" s="143">
        <v>2000</v>
      </c>
      <c r="E77" s="143"/>
      <c r="F77" s="191">
        <f t="shared" si="0"/>
        <v>159550</v>
      </c>
      <c r="G77" s="81" t="s">
        <v>149</v>
      </c>
      <c r="H77" s="81" t="s">
        <v>393</v>
      </c>
      <c r="I77" s="81" t="s">
        <v>436</v>
      </c>
    </row>
    <row r="78" spans="1:9" x14ac:dyDescent="0.3">
      <c r="A78" s="184" t="s">
        <v>384</v>
      </c>
      <c r="B78" s="81" t="s">
        <v>99</v>
      </c>
      <c r="C78" s="81" t="s">
        <v>147</v>
      </c>
      <c r="D78" s="143">
        <v>5000</v>
      </c>
      <c r="E78" s="143"/>
      <c r="F78" s="191">
        <f t="shared" si="0"/>
        <v>154550</v>
      </c>
      <c r="G78" s="81" t="s">
        <v>149</v>
      </c>
      <c r="H78" s="81" t="s">
        <v>393</v>
      </c>
      <c r="I78" s="81" t="s">
        <v>440</v>
      </c>
    </row>
    <row r="79" spans="1:9" x14ac:dyDescent="0.3">
      <c r="A79" s="184" t="s">
        <v>384</v>
      </c>
      <c r="B79" s="81" t="s">
        <v>99</v>
      </c>
      <c r="C79" s="81" t="s">
        <v>147</v>
      </c>
      <c r="D79" s="143">
        <v>3000</v>
      </c>
      <c r="E79" s="143"/>
      <c r="F79" s="191">
        <f t="shared" si="0"/>
        <v>151550</v>
      </c>
      <c r="G79" s="81" t="s">
        <v>149</v>
      </c>
      <c r="H79" s="81" t="s">
        <v>393</v>
      </c>
      <c r="I79" s="81" t="s">
        <v>441</v>
      </c>
    </row>
    <row r="80" spans="1:9" x14ac:dyDescent="0.3">
      <c r="A80" s="184" t="s">
        <v>384</v>
      </c>
      <c r="B80" s="81" t="s">
        <v>99</v>
      </c>
      <c r="C80" s="81" t="s">
        <v>147</v>
      </c>
      <c r="D80" s="143">
        <v>3000</v>
      </c>
      <c r="E80" s="143"/>
      <c r="F80" s="191">
        <f t="shared" si="0"/>
        <v>148550</v>
      </c>
      <c r="G80" s="81" t="s">
        <v>149</v>
      </c>
      <c r="H80" s="81" t="s">
        <v>393</v>
      </c>
      <c r="I80" s="81" t="s">
        <v>442</v>
      </c>
    </row>
    <row r="81" spans="1:9" x14ac:dyDescent="0.3">
      <c r="A81" s="184" t="s">
        <v>384</v>
      </c>
      <c r="B81" s="81" t="s">
        <v>99</v>
      </c>
      <c r="C81" s="81" t="s">
        <v>147</v>
      </c>
      <c r="D81" s="143">
        <v>4000</v>
      </c>
      <c r="E81" s="143"/>
      <c r="F81" s="191">
        <f t="shared" si="0"/>
        <v>144550</v>
      </c>
      <c r="G81" s="81" t="s">
        <v>149</v>
      </c>
      <c r="H81" s="81" t="s">
        <v>393</v>
      </c>
      <c r="I81" s="81" t="s">
        <v>443</v>
      </c>
    </row>
    <row r="82" spans="1:9" x14ac:dyDescent="0.3">
      <c r="A82" s="184" t="s">
        <v>384</v>
      </c>
      <c r="B82" s="81" t="s">
        <v>99</v>
      </c>
      <c r="C82" s="81" t="s">
        <v>147</v>
      </c>
      <c r="D82" s="143">
        <v>14000</v>
      </c>
      <c r="E82" s="143"/>
      <c r="F82" s="191">
        <f t="shared" si="0"/>
        <v>130550</v>
      </c>
      <c r="G82" s="81" t="s">
        <v>149</v>
      </c>
      <c r="H82" s="81" t="s">
        <v>393</v>
      </c>
      <c r="I82" s="81" t="s">
        <v>444</v>
      </c>
    </row>
    <row r="83" spans="1:9" x14ac:dyDescent="0.3">
      <c r="A83" s="184" t="s">
        <v>384</v>
      </c>
      <c r="B83" s="81" t="s">
        <v>99</v>
      </c>
      <c r="C83" s="81" t="s">
        <v>147</v>
      </c>
      <c r="D83" s="143">
        <v>2000</v>
      </c>
      <c r="E83" s="143"/>
      <c r="F83" s="191">
        <f t="shared" si="0"/>
        <v>128550</v>
      </c>
      <c r="G83" s="81" t="s">
        <v>149</v>
      </c>
      <c r="H83" s="81" t="s">
        <v>393</v>
      </c>
      <c r="I83" s="81" t="s">
        <v>445</v>
      </c>
    </row>
    <row r="84" spans="1:9" x14ac:dyDescent="0.3">
      <c r="A84" s="184" t="s">
        <v>384</v>
      </c>
      <c r="B84" s="81" t="s">
        <v>99</v>
      </c>
      <c r="C84" s="81" t="s">
        <v>147</v>
      </c>
      <c r="D84" s="143">
        <v>2000</v>
      </c>
      <c r="E84" s="143"/>
      <c r="F84" s="191">
        <f t="shared" si="0"/>
        <v>126550</v>
      </c>
      <c r="G84" s="81" t="s">
        <v>149</v>
      </c>
      <c r="H84" s="81" t="s">
        <v>393</v>
      </c>
      <c r="I84" s="81" t="s">
        <v>446</v>
      </c>
    </row>
    <row r="85" spans="1:9" x14ac:dyDescent="0.3">
      <c r="A85" s="186" t="s">
        <v>384</v>
      </c>
      <c r="B85" s="173" t="s">
        <v>95</v>
      </c>
      <c r="C85" s="173" t="s">
        <v>147</v>
      </c>
      <c r="D85" s="174"/>
      <c r="E85" s="174">
        <v>100000</v>
      </c>
      <c r="F85" s="174">
        <f t="shared" si="0"/>
        <v>226550</v>
      </c>
      <c r="G85" s="173" t="s">
        <v>149</v>
      </c>
      <c r="H85" s="173" t="s">
        <v>416</v>
      </c>
      <c r="I85" s="173"/>
    </row>
    <row r="86" spans="1:9" x14ac:dyDescent="0.3">
      <c r="A86" s="184" t="s">
        <v>384</v>
      </c>
      <c r="B86" s="81" t="s">
        <v>447</v>
      </c>
      <c r="C86" s="81" t="s">
        <v>147</v>
      </c>
      <c r="D86" s="143">
        <v>18000</v>
      </c>
      <c r="E86" s="143"/>
      <c r="F86" s="191">
        <f t="shared" si="0"/>
        <v>208550</v>
      </c>
      <c r="G86" s="81" t="s">
        <v>149</v>
      </c>
      <c r="H86" s="81" t="s">
        <v>560</v>
      </c>
      <c r="I86" s="81"/>
    </row>
    <row r="87" spans="1:9" x14ac:dyDescent="0.3">
      <c r="A87" s="184" t="s">
        <v>384</v>
      </c>
      <c r="B87" s="81" t="s">
        <v>448</v>
      </c>
      <c r="C87" s="81" t="s">
        <v>147</v>
      </c>
      <c r="D87" s="143">
        <v>45000</v>
      </c>
      <c r="E87" s="143"/>
      <c r="F87" s="191">
        <f t="shared" si="0"/>
        <v>163550</v>
      </c>
      <c r="G87" s="81" t="s">
        <v>149</v>
      </c>
      <c r="H87" s="81" t="s">
        <v>416</v>
      </c>
      <c r="I87" s="81"/>
    </row>
    <row r="88" spans="1:9" x14ac:dyDescent="0.3">
      <c r="A88" s="184" t="s">
        <v>384</v>
      </c>
      <c r="B88" s="81" t="s">
        <v>427</v>
      </c>
      <c r="C88" s="81" t="s">
        <v>147</v>
      </c>
      <c r="D88" s="143"/>
      <c r="E88" s="143">
        <v>-40000</v>
      </c>
      <c r="F88" s="191">
        <f t="shared" si="0"/>
        <v>123550</v>
      </c>
      <c r="G88" s="81" t="s">
        <v>149</v>
      </c>
      <c r="H88" s="81" t="s">
        <v>416</v>
      </c>
      <c r="I88" s="81"/>
    </row>
    <row r="89" spans="1:9" x14ac:dyDescent="0.3">
      <c r="A89" s="186" t="s">
        <v>452</v>
      </c>
      <c r="B89" s="173" t="s">
        <v>95</v>
      </c>
      <c r="C89" s="173" t="s">
        <v>147</v>
      </c>
      <c r="D89" s="174"/>
      <c r="E89" s="174">
        <v>15000</v>
      </c>
      <c r="F89" s="174">
        <f t="shared" si="0"/>
        <v>138550</v>
      </c>
      <c r="G89" s="173" t="s">
        <v>149</v>
      </c>
      <c r="H89" s="173" t="s">
        <v>459</v>
      </c>
      <c r="I89" s="173"/>
    </row>
    <row r="90" spans="1:9" x14ac:dyDescent="0.3">
      <c r="A90" s="184" t="s">
        <v>452</v>
      </c>
      <c r="B90" s="81" t="s">
        <v>99</v>
      </c>
      <c r="C90" s="81" t="s">
        <v>147</v>
      </c>
      <c r="D90" s="143">
        <v>2000</v>
      </c>
      <c r="E90" s="143"/>
      <c r="F90" s="191">
        <f t="shared" si="0"/>
        <v>136550</v>
      </c>
      <c r="G90" s="81" t="s">
        <v>149</v>
      </c>
      <c r="H90" s="81" t="s">
        <v>459</v>
      </c>
      <c r="I90" s="81" t="s">
        <v>445</v>
      </c>
    </row>
    <row r="91" spans="1:9" x14ac:dyDescent="0.3">
      <c r="A91" s="184" t="s">
        <v>452</v>
      </c>
      <c r="B91" s="81" t="s">
        <v>99</v>
      </c>
      <c r="C91" s="81" t="s">
        <v>147</v>
      </c>
      <c r="D91" s="143">
        <v>4000</v>
      </c>
      <c r="E91" s="143"/>
      <c r="F91" s="191">
        <f t="shared" si="0"/>
        <v>132550</v>
      </c>
      <c r="G91" s="81" t="s">
        <v>149</v>
      </c>
      <c r="H91" s="81" t="s">
        <v>459</v>
      </c>
      <c r="I91" s="81" t="s">
        <v>446</v>
      </c>
    </row>
    <row r="92" spans="1:9" x14ac:dyDescent="0.3">
      <c r="A92" s="184" t="s">
        <v>452</v>
      </c>
      <c r="B92" s="81" t="s">
        <v>99</v>
      </c>
      <c r="C92" s="81" t="s">
        <v>147</v>
      </c>
      <c r="D92" s="143">
        <v>7000</v>
      </c>
      <c r="E92" s="143"/>
      <c r="F92" s="191">
        <f t="shared" si="0"/>
        <v>125550</v>
      </c>
      <c r="G92" s="81" t="s">
        <v>149</v>
      </c>
      <c r="H92" s="81" t="s">
        <v>459</v>
      </c>
      <c r="I92" s="81" t="s">
        <v>545</v>
      </c>
    </row>
    <row r="93" spans="1:9" x14ac:dyDescent="0.3">
      <c r="A93" s="184" t="s">
        <v>452</v>
      </c>
      <c r="B93" s="81" t="s">
        <v>99</v>
      </c>
      <c r="C93" s="81" t="s">
        <v>147</v>
      </c>
      <c r="D93" s="143">
        <v>8000</v>
      </c>
      <c r="E93" s="143"/>
      <c r="F93" s="191">
        <f t="shared" si="0"/>
        <v>117550</v>
      </c>
      <c r="G93" s="81" t="s">
        <v>149</v>
      </c>
      <c r="H93" s="81" t="s">
        <v>459</v>
      </c>
      <c r="I93" s="81" t="s">
        <v>546</v>
      </c>
    </row>
    <row r="94" spans="1:9" x14ac:dyDescent="0.3">
      <c r="A94" s="186" t="s">
        <v>484</v>
      </c>
      <c r="B94" s="173" t="s">
        <v>95</v>
      </c>
      <c r="C94" s="173" t="s">
        <v>147</v>
      </c>
      <c r="D94" s="174"/>
      <c r="E94" s="174">
        <v>93000</v>
      </c>
      <c r="F94" s="174">
        <f t="shared" si="0"/>
        <v>210550</v>
      </c>
      <c r="G94" s="173" t="s">
        <v>149</v>
      </c>
      <c r="H94" s="173" t="s">
        <v>488</v>
      </c>
      <c r="I94" s="173"/>
    </row>
    <row r="95" spans="1:9" x14ac:dyDescent="0.3">
      <c r="A95" s="184" t="s">
        <v>452</v>
      </c>
      <c r="B95" s="81" t="s">
        <v>99</v>
      </c>
      <c r="C95" s="81" t="s">
        <v>147</v>
      </c>
      <c r="D95" s="143"/>
      <c r="E95" s="143"/>
      <c r="F95" s="191">
        <f t="shared" si="0"/>
        <v>210550</v>
      </c>
      <c r="G95" s="81" t="s">
        <v>149</v>
      </c>
      <c r="H95" s="81" t="s">
        <v>459</v>
      </c>
      <c r="I95" s="81"/>
    </row>
    <row r="96" spans="1:9" x14ac:dyDescent="0.3">
      <c r="A96" s="186" t="s">
        <v>547</v>
      </c>
      <c r="B96" s="173" t="s">
        <v>95</v>
      </c>
      <c r="C96" s="173" t="s">
        <v>147</v>
      </c>
      <c r="D96" s="174"/>
      <c r="E96" s="174">
        <v>1550000</v>
      </c>
      <c r="F96" s="174">
        <f t="shared" si="0"/>
        <v>1760550</v>
      </c>
      <c r="G96" s="173" t="s">
        <v>149</v>
      </c>
      <c r="H96" s="173" t="s">
        <v>563</v>
      </c>
      <c r="I96" s="173"/>
    </row>
    <row r="97" spans="1:9" x14ac:dyDescent="0.3">
      <c r="A97" s="184" t="s">
        <v>547</v>
      </c>
      <c r="B97" s="81" t="s">
        <v>564</v>
      </c>
      <c r="C97" s="81" t="s">
        <v>96</v>
      </c>
      <c r="D97" s="143">
        <v>1550000</v>
      </c>
      <c r="E97" s="143"/>
      <c r="F97" s="191">
        <f t="shared" si="0"/>
        <v>210550</v>
      </c>
      <c r="G97" s="81" t="s">
        <v>149</v>
      </c>
      <c r="H97" s="81" t="s">
        <v>435</v>
      </c>
      <c r="I97" s="81"/>
    </row>
    <row r="98" spans="1:9" x14ac:dyDescent="0.3">
      <c r="A98" s="186" t="s">
        <v>547</v>
      </c>
      <c r="B98" s="173" t="s">
        <v>95</v>
      </c>
      <c r="C98" s="173" t="s">
        <v>147</v>
      </c>
      <c r="D98" s="174"/>
      <c r="E98" s="174">
        <v>75000</v>
      </c>
      <c r="F98" s="174">
        <f t="shared" ref="F98:F121" si="1">F97-D98+E98</f>
        <v>285550</v>
      </c>
      <c r="G98" s="173" t="s">
        <v>149</v>
      </c>
      <c r="H98" s="173" t="s">
        <v>548</v>
      </c>
      <c r="I98" s="173"/>
    </row>
    <row r="99" spans="1:9" x14ac:dyDescent="0.3">
      <c r="A99" s="184" t="s">
        <v>547</v>
      </c>
      <c r="B99" s="81" t="s">
        <v>567</v>
      </c>
      <c r="C99" s="81" t="s">
        <v>128</v>
      </c>
      <c r="D99" s="143">
        <v>75000</v>
      </c>
      <c r="E99" s="143"/>
      <c r="F99" s="191">
        <f t="shared" si="1"/>
        <v>210550</v>
      </c>
      <c r="G99" s="81" t="s">
        <v>149</v>
      </c>
      <c r="H99" s="81" t="s">
        <v>449</v>
      </c>
      <c r="I99" s="81"/>
    </row>
    <row r="100" spans="1:9" x14ac:dyDescent="0.3">
      <c r="A100" s="186" t="s">
        <v>554</v>
      </c>
      <c r="B100" s="173" t="s">
        <v>95</v>
      </c>
      <c r="C100" s="173" t="s">
        <v>147</v>
      </c>
      <c r="D100" s="174"/>
      <c r="E100" s="174">
        <v>64000</v>
      </c>
      <c r="F100" s="174">
        <f t="shared" si="1"/>
        <v>274550</v>
      </c>
      <c r="G100" s="173" t="s">
        <v>149</v>
      </c>
      <c r="H100" s="173" t="s">
        <v>551</v>
      </c>
      <c r="I100" s="173"/>
    </row>
    <row r="101" spans="1:9" x14ac:dyDescent="0.3">
      <c r="A101" s="184" t="s">
        <v>554</v>
      </c>
      <c r="B101" s="81" t="s">
        <v>99</v>
      </c>
      <c r="C101" s="81" t="s">
        <v>147</v>
      </c>
      <c r="D101" s="143">
        <v>6000</v>
      </c>
      <c r="E101" s="143"/>
      <c r="F101" s="191">
        <f t="shared" si="1"/>
        <v>268550</v>
      </c>
      <c r="G101" s="81" t="s">
        <v>149</v>
      </c>
      <c r="H101" s="81" t="s">
        <v>551</v>
      </c>
      <c r="I101" s="81" t="s">
        <v>570</v>
      </c>
    </row>
    <row r="102" spans="1:9" x14ac:dyDescent="0.3">
      <c r="A102" s="184" t="s">
        <v>554</v>
      </c>
      <c r="B102" s="81" t="s">
        <v>99</v>
      </c>
      <c r="C102" s="81" t="s">
        <v>147</v>
      </c>
      <c r="D102" s="143">
        <v>2000</v>
      </c>
      <c r="E102" s="143"/>
      <c r="F102" s="191">
        <f t="shared" si="1"/>
        <v>266550</v>
      </c>
      <c r="G102" s="81" t="s">
        <v>149</v>
      </c>
      <c r="H102" s="81" t="s">
        <v>551</v>
      </c>
      <c r="I102" s="81" t="s">
        <v>571</v>
      </c>
    </row>
    <row r="103" spans="1:9" x14ac:dyDescent="0.3">
      <c r="A103" s="184" t="s">
        <v>554</v>
      </c>
      <c r="B103" s="81" t="s">
        <v>99</v>
      </c>
      <c r="C103" s="81" t="s">
        <v>147</v>
      </c>
      <c r="D103" s="143">
        <v>3000</v>
      </c>
      <c r="E103" s="143"/>
      <c r="F103" s="191">
        <f t="shared" si="1"/>
        <v>263550</v>
      </c>
      <c r="G103" s="81" t="s">
        <v>149</v>
      </c>
      <c r="H103" s="81" t="s">
        <v>551</v>
      </c>
      <c r="I103" s="81" t="s">
        <v>572</v>
      </c>
    </row>
    <row r="104" spans="1:9" x14ac:dyDescent="0.3">
      <c r="A104" s="184" t="s">
        <v>554</v>
      </c>
      <c r="B104" s="81" t="s">
        <v>99</v>
      </c>
      <c r="C104" s="81" t="s">
        <v>147</v>
      </c>
      <c r="D104" s="143">
        <v>3000</v>
      </c>
      <c r="E104" s="143"/>
      <c r="F104" s="191">
        <f t="shared" si="1"/>
        <v>260550</v>
      </c>
      <c r="G104" s="81" t="s">
        <v>149</v>
      </c>
      <c r="H104" s="81" t="s">
        <v>551</v>
      </c>
      <c r="I104" s="81" t="s">
        <v>573</v>
      </c>
    </row>
    <row r="105" spans="1:9" x14ac:dyDescent="0.3">
      <c r="A105" s="184" t="s">
        <v>554</v>
      </c>
      <c r="B105" s="81" t="s">
        <v>99</v>
      </c>
      <c r="C105" s="81" t="s">
        <v>147</v>
      </c>
      <c r="D105" s="143">
        <v>8000</v>
      </c>
      <c r="E105" s="143"/>
      <c r="F105" s="191">
        <f t="shared" si="1"/>
        <v>252550</v>
      </c>
      <c r="G105" s="81" t="s">
        <v>149</v>
      </c>
      <c r="H105" s="81" t="s">
        <v>551</v>
      </c>
      <c r="I105" s="81" t="s">
        <v>546</v>
      </c>
    </row>
    <row r="106" spans="1:9" x14ac:dyDescent="0.3">
      <c r="A106" s="184" t="s">
        <v>554</v>
      </c>
      <c r="B106" s="81" t="s">
        <v>568</v>
      </c>
      <c r="C106" s="81" t="s">
        <v>147</v>
      </c>
      <c r="D106" s="143">
        <v>4000</v>
      </c>
      <c r="E106" s="143"/>
      <c r="F106" s="191">
        <f t="shared" si="1"/>
        <v>248550</v>
      </c>
      <c r="G106" s="81" t="s">
        <v>149</v>
      </c>
      <c r="H106" s="81" t="s">
        <v>551</v>
      </c>
      <c r="I106" s="81"/>
    </row>
    <row r="107" spans="1:9" x14ac:dyDescent="0.3">
      <c r="A107" s="184" t="s">
        <v>554</v>
      </c>
      <c r="B107" s="81" t="s">
        <v>569</v>
      </c>
      <c r="C107" s="81" t="s">
        <v>147</v>
      </c>
      <c r="D107" s="143">
        <v>30000</v>
      </c>
      <c r="E107" s="143"/>
      <c r="F107" s="191">
        <f t="shared" si="1"/>
        <v>218550</v>
      </c>
      <c r="G107" s="81" t="s">
        <v>149</v>
      </c>
      <c r="H107" s="81" t="s">
        <v>551</v>
      </c>
      <c r="I107" s="81"/>
    </row>
    <row r="108" spans="1:9" x14ac:dyDescent="0.3">
      <c r="A108" s="184" t="s">
        <v>554</v>
      </c>
      <c r="B108" s="81" t="s">
        <v>427</v>
      </c>
      <c r="C108" s="81" t="s">
        <v>147</v>
      </c>
      <c r="D108" s="143"/>
      <c r="E108" s="143">
        <v>-8500</v>
      </c>
      <c r="F108" s="191">
        <f t="shared" si="1"/>
        <v>210050</v>
      </c>
      <c r="G108" s="81" t="s">
        <v>149</v>
      </c>
      <c r="H108" s="81" t="s">
        <v>551</v>
      </c>
      <c r="I108" s="81"/>
    </row>
    <row r="109" spans="1:9" x14ac:dyDescent="0.3">
      <c r="A109" s="186" t="s">
        <v>554</v>
      </c>
      <c r="B109" s="173" t="s">
        <v>95</v>
      </c>
      <c r="C109" s="173" t="s">
        <v>147</v>
      </c>
      <c r="D109" s="174"/>
      <c r="E109" s="174">
        <v>75000</v>
      </c>
      <c r="F109" s="174">
        <f t="shared" si="1"/>
        <v>285050</v>
      </c>
      <c r="G109" s="173" t="s">
        <v>149</v>
      </c>
      <c r="H109" s="173" t="s">
        <v>552</v>
      </c>
      <c r="I109" s="173"/>
    </row>
    <row r="110" spans="1:9" x14ac:dyDescent="0.3">
      <c r="A110" s="184" t="s">
        <v>554</v>
      </c>
      <c r="B110" s="81" t="s">
        <v>577</v>
      </c>
      <c r="C110" s="81" t="s">
        <v>128</v>
      </c>
      <c r="D110" s="143">
        <v>85000</v>
      </c>
      <c r="E110" s="143"/>
      <c r="F110" s="191">
        <f t="shared" si="1"/>
        <v>200050</v>
      </c>
      <c r="G110" s="81" t="s">
        <v>149</v>
      </c>
      <c r="H110" s="81" t="s">
        <v>579</v>
      </c>
      <c r="I110" s="81"/>
    </row>
    <row r="111" spans="1:9" x14ac:dyDescent="0.3">
      <c r="A111" s="184" t="s">
        <v>554</v>
      </c>
      <c r="B111" s="81" t="s">
        <v>578</v>
      </c>
      <c r="C111" s="81" t="s">
        <v>147</v>
      </c>
      <c r="D111" s="143"/>
      <c r="E111" s="143">
        <v>10000</v>
      </c>
      <c r="F111" s="191">
        <f t="shared" si="1"/>
        <v>210050</v>
      </c>
      <c r="G111" s="81" t="s">
        <v>149</v>
      </c>
      <c r="H111" s="81" t="s">
        <v>552</v>
      </c>
      <c r="I111" s="81"/>
    </row>
    <row r="112" spans="1:9" x14ac:dyDescent="0.3">
      <c r="A112" s="186" t="s">
        <v>580</v>
      </c>
      <c r="B112" s="173" t="s">
        <v>95</v>
      </c>
      <c r="C112" s="173" t="s">
        <v>147</v>
      </c>
      <c r="D112" s="174"/>
      <c r="E112" s="174">
        <v>30000</v>
      </c>
      <c r="F112" s="174">
        <f t="shared" si="1"/>
        <v>240050</v>
      </c>
      <c r="G112" s="173" t="s">
        <v>149</v>
      </c>
      <c r="H112" s="173" t="s">
        <v>553</v>
      </c>
      <c r="I112" s="173"/>
    </row>
    <row r="113" spans="1:9" x14ac:dyDescent="0.3">
      <c r="A113" s="184" t="s">
        <v>580</v>
      </c>
      <c r="B113" s="81" t="s">
        <v>607</v>
      </c>
      <c r="C113" s="81" t="s">
        <v>128</v>
      </c>
      <c r="D113" s="143">
        <v>36000</v>
      </c>
      <c r="E113" s="143"/>
      <c r="F113" s="191">
        <f t="shared" si="1"/>
        <v>204050</v>
      </c>
      <c r="G113" s="81" t="s">
        <v>149</v>
      </c>
      <c r="H113" s="81" t="s">
        <v>579</v>
      </c>
      <c r="I113" s="81"/>
    </row>
    <row r="114" spans="1:9" x14ac:dyDescent="0.3">
      <c r="A114" s="186" t="s">
        <v>580</v>
      </c>
      <c r="B114" s="173" t="s">
        <v>95</v>
      </c>
      <c r="C114" s="173" t="s">
        <v>147</v>
      </c>
      <c r="D114" s="174"/>
      <c r="E114" s="174">
        <v>35000</v>
      </c>
      <c r="F114" s="174">
        <f t="shared" si="1"/>
        <v>239050</v>
      </c>
      <c r="G114" s="173" t="s">
        <v>149</v>
      </c>
      <c r="H114" s="173" t="s">
        <v>574</v>
      </c>
      <c r="I114" s="173"/>
    </row>
    <row r="115" spans="1:9" x14ac:dyDescent="0.3">
      <c r="A115" s="184" t="s">
        <v>580</v>
      </c>
      <c r="B115" s="81" t="s">
        <v>608</v>
      </c>
      <c r="C115" s="81" t="s">
        <v>128</v>
      </c>
      <c r="D115" s="143">
        <v>36000</v>
      </c>
      <c r="E115" s="143"/>
      <c r="F115" s="191">
        <f t="shared" si="1"/>
        <v>203050</v>
      </c>
      <c r="G115" s="81" t="s">
        <v>149</v>
      </c>
      <c r="H115" s="81" t="s">
        <v>609</v>
      </c>
      <c r="I115" s="81"/>
    </row>
    <row r="116" spans="1:9" x14ac:dyDescent="0.3">
      <c r="A116" s="186" t="s">
        <v>580</v>
      </c>
      <c r="B116" s="173" t="s">
        <v>95</v>
      </c>
      <c r="C116" s="173" t="s">
        <v>147</v>
      </c>
      <c r="D116" s="174"/>
      <c r="E116" s="174">
        <v>24000</v>
      </c>
      <c r="F116" s="174">
        <f t="shared" si="1"/>
        <v>227050</v>
      </c>
      <c r="G116" s="173" t="s">
        <v>149</v>
      </c>
      <c r="H116" s="173" t="s">
        <v>575</v>
      </c>
      <c r="I116" s="197"/>
    </row>
    <row r="117" spans="1:9" x14ac:dyDescent="0.3">
      <c r="A117" s="184" t="s">
        <v>580</v>
      </c>
      <c r="B117" s="81" t="s">
        <v>99</v>
      </c>
      <c r="C117" s="81" t="s">
        <v>147</v>
      </c>
      <c r="D117" s="143">
        <v>10000</v>
      </c>
      <c r="E117" s="143"/>
      <c r="F117" s="191">
        <f t="shared" si="1"/>
        <v>217050</v>
      </c>
      <c r="G117" s="81" t="s">
        <v>149</v>
      </c>
      <c r="H117" s="81" t="s">
        <v>575</v>
      </c>
      <c r="I117" s="81" t="s">
        <v>612</v>
      </c>
    </row>
    <row r="118" spans="1:9" x14ac:dyDescent="0.3">
      <c r="A118" s="184" t="s">
        <v>580</v>
      </c>
      <c r="B118" s="81" t="s">
        <v>99</v>
      </c>
      <c r="C118" s="81" t="s">
        <v>147</v>
      </c>
      <c r="D118" s="143">
        <v>10000</v>
      </c>
      <c r="E118" s="143"/>
      <c r="F118" s="191">
        <f t="shared" si="1"/>
        <v>207050</v>
      </c>
      <c r="G118" s="81" t="s">
        <v>149</v>
      </c>
      <c r="H118" s="81" t="s">
        <v>575</v>
      </c>
      <c r="I118" s="81" t="s">
        <v>613</v>
      </c>
    </row>
    <row r="119" spans="1:9" x14ac:dyDescent="0.3">
      <c r="A119" s="186" t="s">
        <v>582</v>
      </c>
      <c r="B119" s="173" t="s">
        <v>95</v>
      </c>
      <c r="C119" s="173" t="s">
        <v>147</v>
      </c>
      <c r="D119" s="174"/>
      <c r="E119" s="174">
        <v>4000</v>
      </c>
      <c r="F119" s="174">
        <f t="shared" si="1"/>
        <v>211050</v>
      </c>
      <c r="G119" s="173" t="s">
        <v>149</v>
      </c>
      <c r="H119" s="173" t="s">
        <v>576</v>
      </c>
      <c r="I119" s="173"/>
    </row>
    <row r="120" spans="1:9" x14ac:dyDescent="0.3">
      <c r="A120" s="184" t="s">
        <v>582</v>
      </c>
      <c r="B120" s="81" t="s">
        <v>99</v>
      </c>
      <c r="C120" s="81" t="s">
        <v>147</v>
      </c>
      <c r="D120" s="143">
        <v>2000</v>
      </c>
      <c r="E120" s="143"/>
      <c r="F120" s="191">
        <f t="shared" si="1"/>
        <v>209050</v>
      </c>
      <c r="G120" s="81" t="s">
        <v>149</v>
      </c>
      <c r="H120" s="81" t="s">
        <v>576</v>
      </c>
      <c r="I120" s="81" t="s">
        <v>610</v>
      </c>
    </row>
    <row r="121" spans="1:9" ht="15" thickBot="1" x14ac:dyDescent="0.35">
      <c r="A121" s="184" t="s">
        <v>582</v>
      </c>
      <c r="B121" s="81" t="s">
        <v>99</v>
      </c>
      <c r="C121" s="81" t="s">
        <v>147</v>
      </c>
      <c r="D121" s="143">
        <v>2000</v>
      </c>
      <c r="E121" s="143"/>
      <c r="F121" s="191">
        <f t="shared" si="1"/>
        <v>207050</v>
      </c>
      <c r="G121" s="81" t="s">
        <v>149</v>
      </c>
      <c r="H121" s="81" t="s">
        <v>576</v>
      </c>
      <c r="I121" s="81" t="s">
        <v>611</v>
      </c>
    </row>
    <row r="122" spans="1:9" ht="15" thickBot="1" x14ac:dyDescent="0.35">
      <c r="A122" s="81"/>
      <c r="B122" s="81"/>
      <c r="C122" s="175"/>
      <c r="D122" s="178">
        <f>SUM(D4:D121)</f>
        <v>4006400</v>
      </c>
      <c r="E122" s="178">
        <f>SUM(E2:E121)+F2</f>
        <v>4213450</v>
      </c>
      <c r="F122" s="178">
        <f>E122-D122</f>
        <v>207050</v>
      </c>
      <c r="G122" s="177"/>
      <c r="H122" s="81"/>
      <c r="I122" s="81"/>
    </row>
  </sheetData>
  <autoFilter ref="A1:H1" xr:uid="{D46C687E-C34B-4487-9121-E5B7FDAB6B93}"/>
  <phoneticPr fontId="32" type="noConversion"/>
  <pageMargins left="0.7" right="0.7" top="0.78740157499999996" bottom="0.78740157499999996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61AD-B12F-45A9-96CE-BEC6EDC826B8}">
  <dimension ref="A1:I26"/>
  <sheetViews>
    <sheetView topLeftCell="A20" workbookViewId="0">
      <selection activeCell="C28" sqref="C28"/>
    </sheetView>
  </sheetViews>
  <sheetFormatPr defaultRowHeight="14.4" x14ac:dyDescent="0.3"/>
  <cols>
    <col min="1" max="1" width="9.6640625" customWidth="1"/>
    <col min="2" max="2" width="39" customWidth="1"/>
    <col min="3" max="3" width="20.886718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31</v>
      </c>
      <c r="E1" s="147" t="s">
        <v>36</v>
      </c>
      <c r="F1" s="147" t="s">
        <v>32</v>
      </c>
      <c r="G1" s="75" t="s">
        <v>11</v>
      </c>
      <c r="H1" s="75" t="s">
        <v>7</v>
      </c>
      <c r="I1" s="148" t="s">
        <v>70</v>
      </c>
    </row>
    <row r="2" spans="1:9" x14ac:dyDescent="0.3">
      <c r="A2" s="171">
        <v>45658</v>
      </c>
      <c r="B2" s="81" t="s">
        <v>35</v>
      </c>
      <c r="C2" s="81"/>
      <c r="D2" s="143"/>
      <c r="E2" s="143"/>
      <c r="F2" s="143"/>
      <c r="G2" s="81"/>
      <c r="H2" s="81"/>
      <c r="I2" s="81"/>
    </row>
    <row r="3" spans="1:9" x14ac:dyDescent="0.3">
      <c r="A3" s="172">
        <v>45901</v>
      </c>
      <c r="B3" s="173" t="s">
        <v>95</v>
      </c>
      <c r="C3" s="173"/>
      <c r="D3" s="174"/>
      <c r="E3" s="174">
        <v>20000</v>
      </c>
      <c r="F3" s="174">
        <f>F2-D3+E3</f>
        <v>20000</v>
      </c>
      <c r="G3" s="173" t="s">
        <v>156</v>
      </c>
      <c r="H3" s="173" t="s">
        <v>157</v>
      </c>
      <c r="I3" s="173"/>
    </row>
    <row r="4" spans="1:9" x14ac:dyDescent="0.3">
      <c r="A4" s="171">
        <v>45901</v>
      </c>
      <c r="B4" s="81" t="s">
        <v>99</v>
      </c>
      <c r="C4" s="81" t="s">
        <v>147</v>
      </c>
      <c r="D4" s="143">
        <v>10000</v>
      </c>
      <c r="E4" s="143"/>
      <c r="F4" s="143">
        <f t="shared" ref="F4:F25" si="0">F3-D4+E4</f>
        <v>10000</v>
      </c>
      <c r="G4" s="81" t="s">
        <v>156</v>
      </c>
      <c r="H4" s="81" t="s">
        <v>157</v>
      </c>
      <c r="I4" s="81" t="s">
        <v>162</v>
      </c>
    </row>
    <row r="5" spans="1:9" x14ac:dyDescent="0.3">
      <c r="A5" s="171">
        <v>45901</v>
      </c>
      <c r="B5" s="81" t="s">
        <v>99</v>
      </c>
      <c r="C5" s="81" t="s">
        <v>147</v>
      </c>
      <c r="D5" s="143">
        <v>10000</v>
      </c>
      <c r="E5" s="143"/>
      <c r="F5" s="143">
        <f t="shared" si="0"/>
        <v>0</v>
      </c>
      <c r="G5" s="81" t="s">
        <v>156</v>
      </c>
      <c r="H5" s="81" t="s">
        <v>157</v>
      </c>
      <c r="I5" s="81" t="s">
        <v>166</v>
      </c>
    </row>
    <row r="6" spans="1:9" x14ac:dyDescent="0.3">
      <c r="A6" s="172">
        <v>45931</v>
      </c>
      <c r="B6" s="173" t="s">
        <v>95</v>
      </c>
      <c r="C6" s="173" t="s">
        <v>147</v>
      </c>
      <c r="D6" s="174"/>
      <c r="E6" s="174">
        <v>6000</v>
      </c>
      <c r="F6" s="174">
        <f t="shared" si="0"/>
        <v>6000</v>
      </c>
      <c r="G6" s="173" t="s">
        <v>156</v>
      </c>
      <c r="H6" s="173" t="s">
        <v>172</v>
      </c>
      <c r="I6" s="173"/>
    </row>
    <row r="7" spans="1:9" x14ac:dyDescent="0.3">
      <c r="A7" s="171">
        <v>45931</v>
      </c>
      <c r="B7" s="81" t="s">
        <v>199</v>
      </c>
      <c r="C7" s="81" t="s">
        <v>128</v>
      </c>
      <c r="D7" s="143">
        <v>6000</v>
      </c>
      <c r="E7" s="143"/>
      <c r="F7" s="143">
        <f t="shared" si="0"/>
        <v>0</v>
      </c>
      <c r="G7" s="81" t="s">
        <v>156</v>
      </c>
      <c r="H7" s="81" t="s">
        <v>172</v>
      </c>
      <c r="I7" s="81"/>
    </row>
    <row r="8" spans="1:9" x14ac:dyDescent="0.3">
      <c r="A8" s="172">
        <v>45931</v>
      </c>
      <c r="B8" s="173" t="s">
        <v>95</v>
      </c>
      <c r="C8" s="173" t="s">
        <v>147</v>
      </c>
      <c r="D8" s="174"/>
      <c r="E8" s="174">
        <v>20000</v>
      </c>
      <c r="F8" s="174">
        <f t="shared" si="0"/>
        <v>20000</v>
      </c>
      <c r="G8" s="173" t="s">
        <v>156</v>
      </c>
      <c r="H8" s="173" t="s">
        <v>175</v>
      </c>
      <c r="I8" s="173"/>
    </row>
    <row r="9" spans="1:9" x14ac:dyDescent="0.3">
      <c r="A9" s="171">
        <v>45931</v>
      </c>
      <c r="B9" s="81" t="s">
        <v>99</v>
      </c>
      <c r="C9" s="81" t="s">
        <v>147</v>
      </c>
      <c r="D9" s="143">
        <v>10000</v>
      </c>
      <c r="E9" s="143"/>
      <c r="F9" s="143">
        <f t="shared" si="0"/>
        <v>10000</v>
      </c>
      <c r="G9" s="81" t="s">
        <v>156</v>
      </c>
      <c r="H9" s="81" t="s">
        <v>175</v>
      </c>
      <c r="I9" s="81" t="s">
        <v>162</v>
      </c>
    </row>
    <row r="10" spans="1:9" x14ac:dyDescent="0.3">
      <c r="A10" s="171">
        <v>45931</v>
      </c>
      <c r="B10" s="81" t="s">
        <v>99</v>
      </c>
      <c r="C10" s="81" t="s">
        <v>147</v>
      </c>
      <c r="D10" s="143">
        <v>10000</v>
      </c>
      <c r="E10" s="143"/>
      <c r="F10" s="143">
        <f t="shared" si="0"/>
        <v>0</v>
      </c>
      <c r="G10" s="81" t="s">
        <v>156</v>
      </c>
      <c r="H10" s="81" t="s">
        <v>175</v>
      </c>
      <c r="I10" s="81" t="s">
        <v>166</v>
      </c>
    </row>
    <row r="11" spans="1:9" x14ac:dyDescent="0.3">
      <c r="A11" s="172">
        <v>45931</v>
      </c>
      <c r="B11" s="173" t="s">
        <v>95</v>
      </c>
      <c r="C11" s="173" t="s">
        <v>147</v>
      </c>
      <c r="D11" s="174"/>
      <c r="E11" s="174">
        <v>60000</v>
      </c>
      <c r="F11" s="174">
        <f t="shared" si="0"/>
        <v>60000</v>
      </c>
      <c r="G11" s="173" t="s">
        <v>156</v>
      </c>
      <c r="H11" s="173" t="s">
        <v>176</v>
      </c>
      <c r="I11" s="173"/>
    </row>
    <row r="12" spans="1:9" ht="18.600000000000001" customHeight="1" x14ac:dyDescent="0.3">
      <c r="A12" s="171">
        <v>45931</v>
      </c>
      <c r="B12" s="182" t="s">
        <v>203</v>
      </c>
      <c r="C12" s="81" t="s">
        <v>128</v>
      </c>
      <c r="D12" s="143">
        <v>60000</v>
      </c>
      <c r="E12" s="143"/>
      <c r="F12" s="143">
        <f t="shared" si="0"/>
        <v>0</v>
      </c>
      <c r="G12" s="81" t="s">
        <v>156</v>
      </c>
      <c r="H12" s="81" t="s">
        <v>202</v>
      </c>
      <c r="I12" s="81"/>
    </row>
    <row r="13" spans="1:9" x14ac:dyDescent="0.3">
      <c r="A13" s="172">
        <v>45962</v>
      </c>
      <c r="B13" s="173" t="s">
        <v>95</v>
      </c>
      <c r="C13" s="173" t="s">
        <v>147</v>
      </c>
      <c r="D13" s="174"/>
      <c r="E13" s="174">
        <v>20000</v>
      </c>
      <c r="F13" s="174">
        <f t="shared" si="0"/>
        <v>20000</v>
      </c>
      <c r="G13" s="173" t="s">
        <v>156</v>
      </c>
      <c r="H13" s="173" t="s">
        <v>201</v>
      </c>
      <c r="I13" s="173"/>
    </row>
    <row r="14" spans="1:9" x14ac:dyDescent="0.3">
      <c r="A14" s="171">
        <v>45962</v>
      </c>
      <c r="B14" s="81" t="s">
        <v>99</v>
      </c>
      <c r="C14" s="81" t="s">
        <v>147</v>
      </c>
      <c r="D14" s="143">
        <v>10000</v>
      </c>
      <c r="E14" s="143"/>
      <c r="F14" s="143">
        <f t="shared" si="0"/>
        <v>10000</v>
      </c>
      <c r="G14" s="81" t="s">
        <v>156</v>
      </c>
      <c r="H14" s="81" t="s">
        <v>201</v>
      </c>
      <c r="I14" s="81" t="s">
        <v>162</v>
      </c>
    </row>
    <row r="15" spans="1:9" x14ac:dyDescent="0.3">
      <c r="A15" s="171">
        <v>45962</v>
      </c>
      <c r="B15" s="81" t="s">
        <v>99</v>
      </c>
      <c r="C15" s="81" t="s">
        <v>147</v>
      </c>
      <c r="D15" s="143">
        <v>10000</v>
      </c>
      <c r="E15" s="143"/>
      <c r="F15" s="143">
        <f t="shared" si="0"/>
        <v>0</v>
      </c>
      <c r="G15" s="81" t="s">
        <v>156</v>
      </c>
      <c r="H15" s="81" t="s">
        <v>201</v>
      </c>
      <c r="I15" s="81" t="s">
        <v>166</v>
      </c>
    </row>
    <row r="16" spans="1:9" x14ac:dyDescent="0.3">
      <c r="A16" s="185" t="s">
        <v>219</v>
      </c>
      <c r="B16" s="173" t="s">
        <v>95</v>
      </c>
      <c r="C16" s="173" t="s">
        <v>147</v>
      </c>
      <c r="D16" s="174"/>
      <c r="E16" s="174">
        <v>20000</v>
      </c>
      <c r="F16" s="174">
        <f t="shared" si="0"/>
        <v>20000</v>
      </c>
      <c r="G16" s="173" t="s">
        <v>156</v>
      </c>
      <c r="H16" s="173" t="s">
        <v>229</v>
      </c>
      <c r="I16" s="173"/>
    </row>
    <row r="17" spans="1:9" x14ac:dyDescent="0.3">
      <c r="A17" s="183" t="s">
        <v>219</v>
      </c>
      <c r="B17" s="81" t="s">
        <v>99</v>
      </c>
      <c r="C17" s="81" t="s">
        <v>147</v>
      </c>
      <c r="D17" s="143">
        <v>10000</v>
      </c>
      <c r="E17" s="143"/>
      <c r="F17" s="143">
        <f t="shared" si="0"/>
        <v>10000</v>
      </c>
      <c r="G17" s="81" t="s">
        <v>156</v>
      </c>
      <c r="H17" s="81" t="s">
        <v>229</v>
      </c>
      <c r="I17" s="81" t="s">
        <v>162</v>
      </c>
    </row>
    <row r="18" spans="1:9" x14ac:dyDescent="0.3">
      <c r="A18" s="183" t="s">
        <v>219</v>
      </c>
      <c r="B18" s="81" t="s">
        <v>99</v>
      </c>
      <c r="C18" s="81" t="s">
        <v>147</v>
      </c>
      <c r="D18" s="143">
        <v>10000</v>
      </c>
      <c r="E18" s="143"/>
      <c r="F18" s="143">
        <f t="shared" si="0"/>
        <v>0</v>
      </c>
      <c r="G18" s="81" t="s">
        <v>156</v>
      </c>
      <c r="H18" s="81" t="s">
        <v>229</v>
      </c>
      <c r="I18" s="81" t="s">
        <v>166</v>
      </c>
    </row>
    <row r="19" spans="1:9" x14ac:dyDescent="0.3">
      <c r="A19" s="185" t="s">
        <v>547</v>
      </c>
      <c r="B19" s="173" t="s">
        <v>95</v>
      </c>
      <c r="C19" s="173" t="s">
        <v>147</v>
      </c>
      <c r="D19" s="174"/>
      <c r="E19" s="174">
        <v>90000</v>
      </c>
      <c r="F19" s="143">
        <f t="shared" si="0"/>
        <v>90000</v>
      </c>
      <c r="G19" s="173" t="s">
        <v>156</v>
      </c>
      <c r="H19" s="173" t="s">
        <v>556</v>
      </c>
      <c r="I19" s="173"/>
    </row>
    <row r="20" spans="1:9" s="200" customFormat="1" x14ac:dyDescent="0.3">
      <c r="A20" s="183" t="s">
        <v>547</v>
      </c>
      <c r="B20" s="81" t="s">
        <v>123</v>
      </c>
      <c r="C20" s="198" t="s">
        <v>128</v>
      </c>
      <c r="D20" s="199">
        <v>1000</v>
      </c>
      <c r="E20" s="199"/>
      <c r="F20" s="143">
        <f t="shared" si="0"/>
        <v>89000</v>
      </c>
      <c r="G20" s="198" t="s">
        <v>156</v>
      </c>
      <c r="H20" s="198" t="s">
        <v>690</v>
      </c>
      <c r="I20" s="198"/>
    </row>
    <row r="21" spans="1:9" s="200" customFormat="1" x14ac:dyDescent="0.3">
      <c r="A21" s="183" t="s">
        <v>547</v>
      </c>
      <c r="B21" s="81" t="s">
        <v>123</v>
      </c>
      <c r="C21" s="198" t="s">
        <v>128</v>
      </c>
      <c r="D21" s="199">
        <v>1000</v>
      </c>
      <c r="E21" s="199"/>
      <c r="F21" s="143">
        <f t="shared" si="0"/>
        <v>88000</v>
      </c>
      <c r="G21" s="198" t="s">
        <v>156</v>
      </c>
      <c r="H21" s="198" t="s">
        <v>691</v>
      </c>
      <c r="I21" s="198"/>
    </row>
    <row r="22" spans="1:9" s="200" customFormat="1" x14ac:dyDescent="0.3">
      <c r="A22" s="183" t="s">
        <v>547</v>
      </c>
      <c r="B22" s="81" t="s">
        <v>688</v>
      </c>
      <c r="C22" s="198" t="s">
        <v>147</v>
      </c>
      <c r="D22" s="199"/>
      <c r="E22" s="199">
        <v>2000</v>
      </c>
      <c r="F22" s="143">
        <f t="shared" si="0"/>
        <v>90000</v>
      </c>
      <c r="G22" s="198" t="s">
        <v>156</v>
      </c>
      <c r="H22" s="198" t="s">
        <v>229</v>
      </c>
      <c r="I22" s="198"/>
    </row>
    <row r="23" spans="1:9" x14ac:dyDescent="0.3">
      <c r="A23" s="183" t="s">
        <v>547</v>
      </c>
      <c r="B23" s="81" t="s">
        <v>557</v>
      </c>
      <c r="C23" s="81" t="s">
        <v>128</v>
      </c>
      <c r="D23" s="143">
        <v>90000</v>
      </c>
      <c r="E23" s="143"/>
      <c r="F23" s="143">
        <f t="shared" si="0"/>
        <v>0</v>
      </c>
      <c r="G23" s="81" t="s">
        <v>156</v>
      </c>
      <c r="H23" s="81" t="s">
        <v>558</v>
      </c>
      <c r="I23" s="81"/>
    </row>
    <row r="24" spans="1:9" x14ac:dyDescent="0.3">
      <c r="A24" s="185" t="s">
        <v>582</v>
      </c>
      <c r="B24" s="173" t="s">
        <v>95</v>
      </c>
      <c r="C24" s="173" t="s">
        <v>147</v>
      </c>
      <c r="D24" s="174"/>
      <c r="E24" s="174">
        <v>300000</v>
      </c>
      <c r="F24" s="143">
        <f t="shared" si="0"/>
        <v>300000</v>
      </c>
      <c r="G24" s="173" t="s">
        <v>156</v>
      </c>
      <c r="H24" s="173" t="s">
        <v>581</v>
      </c>
      <c r="I24" s="173"/>
    </row>
    <row r="25" spans="1:9" ht="15" thickBot="1" x14ac:dyDescent="0.35">
      <c r="A25" s="183" t="s">
        <v>582</v>
      </c>
      <c r="B25" s="81" t="s">
        <v>599</v>
      </c>
      <c r="C25" s="81" t="s">
        <v>128</v>
      </c>
      <c r="D25" s="143">
        <v>300000</v>
      </c>
      <c r="E25" s="143"/>
      <c r="F25" s="143">
        <f t="shared" si="0"/>
        <v>0</v>
      </c>
      <c r="G25" s="81" t="s">
        <v>156</v>
      </c>
      <c r="H25" s="81" t="s">
        <v>581</v>
      </c>
      <c r="I25" s="81"/>
    </row>
    <row r="26" spans="1:9" ht="15" thickBot="1" x14ac:dyDescent="0.35">
      <c r="A26" s="81"/>
      <c r="B26" s="81"/>
      <c r="C26" s="175"/>
      <c r="D26" s="178">
        <f>SUM(D4:D25)</f>
        <v>538000</v>
      </c>
      <c r="E26" s="178">
        <f>SUM(E2:E25)+F2</f>
        <v>538000</v>
      </c>
      <c r="F26" s="178">
        <f>E26-D26</f>
        <v>0</v>
      </c>
      <c r="G26" s="177"/>
      <c r="H26" s="81"/>
      <c r="I26" s="81"/>
    </row>
  </sheetData>
  <autoFilter ref="A1:H1" xr:uid="{D46C687E-C34B-4487-9121-E5B7FDAB6B93}"/>
  <phoneticPr fontId="32" type="noConversion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81A40-5B0B-4549-8CC7-8DAB374A3615}">
  <dimension ref="A1:I76"/>
  <sheetViews>
    <sheetView workbookViewId="0">
      <selection activeCell="E74" sqref="E74"/>
    </sheetView>
  </sheetViews>
  <sheetFormatPr defaultRowHeight="14.4" x14ac:dyDescent="0.3"/>
  <cols>
    <col min="1" max="1" width="10.7773437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31</v>
      </c>
      <c r="E1" s="147" t="s">
        <v>36</v>
      </c>
      <c r="F1" s="147" t="s">
        <v>32</v>
      </c>
      <c r="G1" s="75" t="s">
        <v>11</v>
      </c>
      <c r="H1" s="75" t="s">
        <v>7</v>
      </c>
      <c r="I1" s="148" t="s">
        <v>70</v>
      </c>
    </row>
    <row r="2" spans="1:9" x14ac:dyDescent="0.3">
      <c r="A2" s="171">
        <v>45658</v>
      </c>
      <c r="B2" s="81" t="s">
        <v>35</v>
      </c>
      <c r="C2" s="81"/>
      <c r="D2" s="143"/>
      <c r="E2" s="143"/>
      <c r="F2" s="143">
        <v>-20000</v>
      </c>
      <c r="G2" s="81"/>
      <c r="H2" s="81"/>
      <c r="I2" s="81"/>
    </row>
    <row r="3" spans="1:9" x14ac:dyDescent="0.3">
      <c r="A3" s="172">
        <v>45901</v>
      </c>
      <c r="B3" s="173" t="s">
        <v>95</v>
      </c>
      <c r="C3" s="173"/>
      <c r="D3" s="174"/>
      <c r="E3" s="174">
        <v>73000</v>
      </c>
      <c r="F3" s="174">
        <f>F2-D3+E3</f>
        <v>53000</v>
      </c>
      <c r="G3" s="173" t="s">
        <v>150</v>
      </c>
      <c r="H3" s="173" t="s">
        <v>151</v>
      </c>
      <c r="I3" s="173"/>
    </row>
    <row r="4" spans="1:9" x14ac:dyDescent="0.3">
      <c r="A4" s="171">
        <v>45901</v>
      </c>
      <c r="B4" s="81" t="s">
        <v>99</v>
      </c>
      <c r="C4" s="81" t="s">
        <v>148</v>
      </c>
      <c r="D4" s="143">
        <v>25000</v>
      </c>
      <c r="E4" s="143"/>
      <c r="F4" s="143">
        <f t="shared" ref="F4:F67" si="0">F3-D4+E4</f>
        <v>28000</v>
      </c>
      <c r="G4" s="81" t="s">
        <v>150</v>
      </c>
      <c r="H4" s="81" t="s">
        <v>151</v>
      </c>
      <c r="I4" s="81" t="s">
        <v>162</v>
      </c>
    </row>
    <row r="5" spans="1:9" x14ac:dyDescent="0.3">
      <c r="A5" s="171">
        <v>45901</v>
      </c>
      <c r="B5" s="81" t="s">
        <v>99</v>
      </c>
      <c r="C5" s="81" t="s">
        <v>148</v>
      </c>
      <c r="D5" s="143">
        <v>8000</v>
      </c>
      <c r="E5" s="143"/>
      <c r="F5" s="143">
        <f t="shared" si="0"/>
        <v>20000</v>
      </c>
      <c r="G5" s="81" t="s">
        <v>150</v>
      </c>
      <c r="H5" s="81" t="s">
        <v>151</v>
      </c>
      <c r="I5" s="81" t="s">
        <v>163</v>
      </c>
    </row>
    <row r="6" spans="1:9" x14ac:dyDescent="0.3">
      <c r="A6" s="171">
        <v>45901</v>
      </c>
      <c r="B6" s="81" t="s">
        <v>99</v>
      </c>
      <c r="C6" s="81" t="s">
        <v>148</v>
      </c>
      <c r="D6" s="143">
        <v>15000</v>
      </c>
      <c r="E6" s="143"/>
      <c r="F6" s="143">
        <f t="shared" si="0"/>
        <v>5000</v>
      </c>
      <c r="G6" s="81" t="s">
        <v>150</v>
      </c>
      <c r="H6" s="81" t="s">
        <v>151</v>
      </c>
      <c r="I6" s="81" t="s">
        <v>164</v>
      </c>
    </row>
    <row r="7" spans="1:9" x14ac:dyDescent="0.3">
      <c r="A7" s="171">
        <v>45901</v>
      </c>
      <c r="B7" s="81" t="s">
        <v>99</v>
      </c>
      <c r="C7" s="81" t="s">
        <v>148</v>
      </c>
      <c r="D7" s="143">
        <v>25000</v>
      </c>
      <c r="E7" s="143"/>
      <c r="F7" s="143">
        <f t="shared" si="0"/>
        <v>-20000</v>
      </c>
      <c r="G7" s="81" t="s">
        <v>150</v>
      </c>
      <c r="H7" s="81" t="s">
        <v>151</v>
      </c>
      <c r="I7" s="81" t="s">
        <v>165</v>
      </c>
    </row>
    <row r="8" spans="1:9" x14ac:dyDescent="0.3">
      <c r="A8" s="172">
        <v>45931</v>
      </c>
      <c r="B8" s="173" t="s">
        <v>95</v>
      </c>
      <c r="C8" s="173" t="s">
        <v>148</v>
      </c>
      <c r="D8" s="174"/>
      <c r="E8" s="174">
        <v>60000</v>
      </c>
      <c r="F8" s="174">
        <f t="shared" si="0"/>
        <v>40000</v>
      </c>
      <c r="G8" s="173" t="s">
        <v>150</v>
      </c>
      <c r="H8" s="173" t="s">
        <v>173</v>
      </c>
      <c r="I8" s="173"/>
    </row>
    <row r="9" spans="1:9" x14ac:dyDescent="0.3">
      <c r="A9" s="171">
        <v>45931</v>
      </c>
      <c r="B9" s="81" t="s">
        <v>99</v>
      </c>
      <c r="C9" s="81" t="s">
        <v>148</v>
      </c>
      <c r="D9" s="143">
        <v>25000</v>
      </c>
      <c r="E9" s="143"/>
      <c r="F9" s="143">
        <f t="shared" si="0"/>
        <v>15000</v>
      </c>
      <c r="G9" s="81" t="s">
        <v>150</v>
      </c>
      <c r="H9" s="81" t="s">
        <v>173</v>
      </c>
      <c r="I9" s="81" t="s">
        <v>162</v>
      </c>
    </row>
    <row r="10" spans="1:9" x14ac:dyDescent="0.3">
      <c r="A10" s="171">
        <v>45931</v>
      </c>
      <c r="B10" s="81" t="s">
        <v>99</v>
      </c>
      <c r="C10" s="81" t="s">
        <v>148</v>
      </c>
      <c r="D10" s="143">
        <v>8000</v>
      </c>
      <c r="E10" s="143"/>
      <c r="F10" s="143">
        <f t="shared" si="0"/>
        <v>7000</v>
      </c>
      <c r="G10" s="81" t="s">
        <v>150</v>
      </c>
      <c r="H10" s="81" t="s">
        <v>173</v>
      </c>
      <c r="I10" s="81" t="s">
        <v>194</v>
      </c>
    </row>
    <row r="11" spans="1:9" x14ac:dyDescent="0.3">
      <c r="A11" s="171">
        <v>45931</v>
      </c>
      <c r="B11" s="81" t="s">
        <v>99</v>
      </c>
      <c r="C11" s="81" t="s">
        <v>148</v>
      </c>
      <c r="D11" s="143">
        <v>25000</v>
      </c>
      <c r="E11" s="143"/>
      <c r="F11" s="143">
        <f t="shared" si="0"/>
        <v>-18000</v>
      </c>
      <c r="G11" s="81" t="s">
        <v>150</v>
      </c>
      <c r="H11" s="81" t="s">
        <v>173</v>
      </c>
      <c r="I11" s="81" t="s">
        <v>165</v>
      </c>
    </row>
    <row r="12" spans="1:9" x14ac:dyDescent="0.3">
      <c r="A12" s="171">
        <v>45931</v>
      </c>
      <c r="B12" s="81" t="s">
        <v>129</v>
      </c>
      <c r="C12" s="81" t="s">
        <v>148</v>
      </c>
      <c r="D12" s="143"/>
      <c r="E12" s="143">
        <v>-2000</v>
      </c>
      <c r="F12" s="143">
        <f t="shared" si="0"/>
        <v>-20000</v>
      </c>
      <c r="G12" s="81" t="s">
        <v>150</v>
      </c>
      <c r="H12" s="81" t="s">
        <v>173</v>
      </c>
      <c r="I12" s="81"/>
    </row>
    <row r="13" spans="1:9" x14ac:dyDescent="0.3">
      <c r="A13" s="172">
        <v>45962</v>
      </c>
      <c r="B13" s="173" t="s">
        <v>95</v>
      </c>
      <c r="C13" s="173" t="s">
        <v>148</v>
      </c>
      <c r="D13" s="174"/>
      <c r="E13" s="174">
        <v>50000</v>
      </c>
      <c r="F13" s="174">
        <f t="shared" si="0"/>
        <v>30000</v>
      </c>
      <c r="G13" s="173" t="s">
        <v>150</v>
      </c>
      <c r="H13" s="173" t="s">
        <v>184</v>
      </c>
      <c r="I13" s="173"/>
    </row>
    <row r="14" spans="1:9" x14ac:dyDescent="0.3">
      <c r="A14" s="171">
        <v>45962</v>
      </c>
      <c r="B14" s="81" t="s">
        <v>99</v>
      </c>
      <c r="C14" s="81" t="s">
        <v>148</v>
      </c>
      <c r="D14" s="143">
        <v>25000</v>
      </c>
      <c r="E14" s="143"/>
      <c r="F14" s="143">
        <f t="shared" si="0"/>
        <v>5000</v>
      </c>
      <c r="G14" s="81" t="s">
        <v>150</v>
      </c>
      <c r="H14" s="81" t="s">
        <v>184</v>
      </c>
      <c r="I14" s="81" t="s">
        <v>162</v>
      </c>
    </row>
    <row r="15" spans="1:9" x14ac:dyDescent="0.3">
      <c r="A15" s="171">
        <v>45962</v>
      </c>
      <c r="B15" s="81" t="s">
        <v>99</v>
      </c>
      <c r="C15" s="81" t="s">
        <v>148</v>
      </c>
      <c r="D15" s="143">
        <v>25000</v>
      </c>
      <c r="E15" s="143"/>
      <c r="F15" s="143">
        <f t="shared" si="0"/>
        <v>-20000</v>
      </c>
      <c r="G15" s="81" t="s">
        <v>150</v>
      </c>
      <c r="H15" s="81" t="s">
        <v>184</v>
      </c>
      <c r="I15" s="81" t="s">
        <v>166</v>
      </c>
    </row>
    <row r="16" spans="1:9" x14ac:dyDescent="0.3">
      <c r="A16" s="185" t="s">
        <v>219</v>
      </c>
      <c r="B16" s="173" t="s">
        <v>95</v>
      </c>
      <c r="C16" s="173" t="s">
        <v>148</v>
      </c>
      <c r="D16" s="174"/>
      <c r="E16" s="174">
        <v>70000</v>
      </c>
      <c r="F16" s="174">
        <f t="shared" si="0"/>
        <v>50000</v>
      </c>
      <c r="G16" s="173" t="s">
        <v>150</v>
      </c>
      <c r="H16" s="173" t="s">
        <v>221</v>
      </c>
      <c r="I16" s="173"/>
    </row>
    <row r="17" spans="1:9" x14ac:dyDescent="0.3">
      <c r="A17" s="183" t="s">
        <v>219</v>
      </c>
      <c r="B17" s="81" t="s">
        <v>99</v>
      </c>
      <c r="C17" s="81" t="s">
        <v>148</v>
      </c>
      <c r="D17" s="143">
        <v>25000</v>
      </c>
      <c r="E17" s="143"/>
      <c r="F17" s="143">
        <f t="shared" si="0"/>
        <v>25000</v>
      </c>
      <c r="G17" s="81" t="s">
        <v>150</v>
      </c>
      <c r="H17" s="81" t="s">
        <v>221</v>
      </c>
      <c r="I17" s="81" t="s">
        <v>162</v>
      </c>
    </row>
    <row r="18" spans="1:9" x14ac:dyDescent="0.3">
      <c r="A18" s="183" t="s">
        <v>219</v>
      </c>
      <c r="B18" s="81" t="s">
        <v>99</v>
      </c>
      <c r="C18" s="81" t="s">
        <v>148</v>
      </c>
      <c r="D18" s="143">
        <v>7000</v>
      </c>
      <c r="E18" s="143"/>
      <c r="F18" s="143">
        <f t="shared" si="0"/>
        <v>18000</v>
      </c>
      <c r="G18" s="81" t="s">
        <v>150</v>
      </c>
      <c r="H18" s="81" t="s">
        <v>221</v>
      </c>
      <c r="I18" s="81" t="s">
        <v>231</v>
      </c>
    </row>
    <row r="19" spans="1:9" x14ac:dyDescent="0.3">
      <c r="A19" s="183" t="s">
        <v>219</v>
      </c>
      <c r="B19" s="81" t="s">
        <v>99</v>
      </c>
      <c r="C19" s="81" t="s">
        <v>148</v>
      </c>
      <c r="D19" s="143">
        <v>7000</v>
      </c>
      <c r="E19" s="143"/>
      <c r="F19" s="143">
        <f t="shared" si="0"/>
        <v>11000</v>
      </c>
      <c r="G19" s="81" t="s">
        <v>150</v>
      </c>
      <c r="H19" s="81" t="s">
        <v>221</v>
      </c>
      <c r="I19" s="81" t="s">
        <v>232</v>
      </c>
    </row>
    <row r="20" spans="1:9" x14ac:dyDescent="0.3">
      <c r="A20" s="183" t="s">
        <v>219</v>
      </c>
      <c r="B20" s="81" t="s">
        <v>99</v>
      </c>
      <c r="C20" s="81" t="s">
        <v>148</v>
      </c>
      <c r="D20" s="143">
        <v>7000</v>
      </c>
      <c r="E20" s="143"/>
      <c r="F20" s="143">
        <f t="shared" si="0"/>
        <v>4000</v>
      </c>
      <c r="G20" s="81" t="s">
        <v>150</v>
      </c>
      <c r="H20" s="81" t="s">
        <v>221</v>
      </c>
      <c r="I20" s="81" t="s">
        <v>231</v>
      </c>
    </row>
    <row r="21" spans="1:9" x14ac:dyDescent="0.3">
      <c r="A21" s="183" t="s">
        <v>219</v>
      </c>
      <c r="B21" s="81" t="s">
        <v>99</v>
      </c>
      <c r="C21" s="81" t="s">
        <v>148</v>
      </c>
      <c r="D21" s="143">
        <v>8000</v>
      </c>
      <c r="E21" s="143"/>
      <c r="F21" s="143">
        <f t="shared" si="0"/>
        <v>-4000</v>
      </c>
      <c r="G21" s="81" t="s">
        <v>150</v>
      </c>
      <c r="H21" s="81" t="s">
        <v>221</v>
      </c>
      <c r="I21" s="81" t="s">
        <v>233</v>
      </c>
    </row>
    <row r="22" spans="1:9" x14ac:dyDescent="0.3">
      <c r="A22" s="183" t="s">
        <v>219</v>
      </c>
      <c r="B22" s="81" t="s">
        <v>99</v>
      </c>
      <c r="C22" s="81" t="s">
        <v>148</v>
      </c>
      <c r="D22" s="143">
        <v>25000</v>
      </c>
      <c r="E22" s="143"/>
      <c r="F22" s="143">
        <f t="shared" si="0"/>
        <v>-29000</v>
      </c>
      <c r="G22" s="81" t="s">
        <v>150</v>
      </c>
      <c r="H22" s="81" t="s">
        <v>221</v>
      </c>
      <c r="I22" s="81" t="s">
        <v>234</v>
      </c>
    </row>
    <row r="23" spans="1:9" x14ac:dyDescent="0.3">
      <c r="A23" s="183" t="s">
        <v>219</v>
      </c>
      <c r="B23" s="81" t="s">
        <v>230</v>
      </c>
      <c r="C23" s="81" t="s">
        <v>148</v>
      </c>
      <c r="D23" s="143"/>
      <c r="E23" s="143">
        <v>9000</v>
      </c>
      <c r="F23" s="143">
        <f t="shared" si="0"/>
        <v>-20000</v>
      </c>
      <c r="G23" s="81" t="s">
        <v>150</v>
      </c>
      <c r="H23" s="81" t="s">
        <v>221</v>
      </c>
      <c r="I23" s="81"/>
    </row>
    <row r="24" spans="1:9" x14ac:dyDescent="0.3">
      <c r="A24" s="185" t="s">
        <v>248</v>
      </c>
      <c r="B24" s="173" t="s">
        <v>95</v>
      </c>
      <c r="C24" s="173" t="s">
        <v>148</v>
      </c>
      <c r="D24" s="174"/>
      <c r="E24" s="174">
        <v>75000</v>
      </c>
      <c r="F24" s="174">
        <f t="shared" si="0"/>
        <v>55000</v>
      </c>
      <c r="G24" s="173" t="s">
        <v>150</v>
      </c>
      <c r="H24" s="173" t="s">
        <v>249</v>
      </c>
      <c r="I24" s="173"/>
    </row>
    <row r="25" spans="1:9" x14ac:dyDescent="0.3">
      <c r="A25" s="183" t="s">
        <v>248</v>
      </c>
      <c r="B25" s="81" t="s">
        <v>99</v>
      </c>
      <c r="C25" s="81" t="s">
        <v>148</v>
      </c>
      <c r="D25" s="143">
        <v>25000</v>
      </c>
      <c r="E25" s="143"/>
      <c r="F25" s="143">
        <f t="shared" si="0"/>
        <v>30000</v>
      </c>
      <c r="G25" s="81" t="s">
        <v>150</v>
      </c>
      <c r="H25" s="81" t="s">
        <v>249</v>
      </c>
      <c r="I25" s="81" t="s">
        <v>162</v>
      </c>
    </row>
    <row r="26" spans="1:9" x14ac:dyDescent="0.3">
      <c r="A26" s="183" t="s">
        <v>248</v>
      </c>
      <c r="B26" s="81" t="s">
        <v>99</v>
      </c>
      <c r="C26" s="81" t="s">
        <v>148</v>
      </c>
      <c r="D26" s="143">
        <v>10000</v>
      </c>
      <c r="E26" s="143"/>
      <c r="F26" s="143">
        <f t="shared" si="0"/>
        <v>20000</v>
      </c>
      <c r="G26" s="81" t="s">
        <v>150</v>
      </c>
      <c r="H26" s="81" t="s">
        <v>249</v>
      </c>
      <c r="I26" s="81" t="s">
        <v>253</v>
      </c>
    </row>
    <row r="27" spans="1:9" x14ac:dyDescent="0.3">
      <c r="A27" s="183" t="s">
        <v>248</v>
      </c>
      <c r="B27" s="81" t="s">
        <v>99</v>
      </c>
      <c r="C27" s="81" t="s">
        <v>148</v>
      </c>
      <c r="D27" s="143">
        <v>13000</v>
      </c>
      <c r="E27" s="143"/>
      <c r="F27" s="143">
        <f t="shared" si="0"/>
        <v>7000</v>
      </c>
      <c r="G27" s="81" t="s">
        <v>150</v>
      </c>
      <c r="H27" s="81" t="s">
        <v>249</v>
      </c>
      <c r="I27" s="81" t="s">
        <v>254</v>
      </c>
    </row>
    <row r="28" spans="1:9" x14ac:dyDescent="0.3">
      <c r="A28" s="183" t="s">
        <v>248</v>
      </c>
      <c r="B28" s="81" t="s">
        <v>99</v>
      </c>
      <c r="C28" s="81" t="s">
        <v>148</v>
      </c>
      <c r="D28" s="143">
        <v>25000</v>
      </c>
      <c r="E28" s="143"/>
      <c r="F28" s="143">
        <f t="shared" si="0"/>
        <v>-18000</v>
      </c>
      <c r="G28" s="81" t="s">
        <v>150</v>
      </c>
      <c r="H28" s="81" t="s">
        <v>249</v>
      </c>
      <c r="I28" s="81" t="s">
        <v>234</v>
      </c>
    </row>
    <row r="29" spans="1:9" x14ac:dyDescent="0.3">
      <c r="A29" s="184" t="s">
        <v>248</v>
      </c>
      <c r="B29" s="81" t="s">
        <v>129</v>
      </c>
      <c r="C29" s="81" t="s">
        <v>148</v>
      </c>
      <c r="D29" s="143"/>
      <c r="E29" s="143">
        <v>-2000</v>
      </c>
      <c r="F29" s="143">
        <f t="shared" si="0"/>
        <v>-20000</v>
      </c>
      <c r="G29" s="81" t="s">
        <v>150</v>
      </c>
      <c r="H29" s="81" t="s">
        <v>249</v>
      </c>
      <c r="I29" s="81"/>
    </row>
    <row r="30" spans="1:9" x14ac:dyDescent="0.3">
      <c r="A30" s="186" t="s">
        <v>270</v>
      </c>
      <c r="B30" s="173" t="s">
        <v>95</v>
      </c>
      <c r="C30" s="173" t="s">
        <v>148</v>
      </c>
      <c r="D30" s="174"/>
      <c r="E30" s="174">
        <v>75000</v>
      </c>
      <c r="F30" s="174">
        <f t="shared" si="0"/>
        <v>55000</v>
      </c>
      <c r="G30" s="173" t="s">
        <v>150</v>
      </c>
      <c r="H30" s="173" t="s">
        <v>274</v>
      </c>
      <c r="I30" s="173"/>
    </row>
    <row r="31" spans="1:9" x14ac:dyDescent="0.3">
      <c r="A31" s="184" t="s">
        <v>270</v>
      </c>
      <c r="B31" s="81" t="s">
        <v>99</v>
      </c>
      <c r="C31" s="81" t="s">
        <v>148</v>
      </c>
      <c r="D31" s="143">
        <v>25000</v>
      </c>
      <c r="E31" s="143"/>
      <c r="F31" s="143">
        <f t="shared" si="0"/>
        <v>30000</v>
      </c>
      <c r="G31" s="81" t="s">
        <v>150</v>
      </c>
      <c r="H31" s="81" t="s">
        <v>274</v>
      </c>
      <c r="I31" s="81" t="s">
        <v>162</v>
      </c>
    </row>
    <row r="32" spans="1:9" x14ac:dyDescent="0.3">
      <c r="A32" s="184" t="s">
        <v>270</v>
      </c>
      <c r="B32" s="81" t="s">
        <v>99</v>
      </c>
      <c r="C32" s="81" t="s">
        <v>148</v>
      </c>
      <c r="D32" s="143">
        <v>8000</v>
      </c>
      <c r="E32" s="143"/>
      <c r="F32" s="143">
        <f t="shared" si="0"/>
        <v>22000</v>
      </c>
      <c r="G32" s="81" t="s">
        <v>150</v>
      </c>
      <c r="H32" s="81" t="s">
        <v>274</v>
      </c>
      <c r="I32" s="81" t="s">
        <v>163</v>
      </c>
    </row>
    <row r="33" spans="1:9" x14ac:dyDescent="0.3">
      <c r="A33" s="184" t="s">
        <v>270</v>
      </c>
      <c r="B33" s="81" t="s">
        <v>99</v>
      </c>
      <c r="C33" s="81" t="s">
        <v>148</v>
      </c>
      <c r="D33" s="143">
        <v>13000</v>
      </c>
      <c r="E33" s="143"/>
      <c r="F33" s="143">
        <f t="shared" si="0"/>
        <v>9000</v>
      </c>
      <c r="G33" s="81" t="s">
        <v>150</v>
      </c>
      <c r="H33" s="81" t="s">
        <v>274</v>
      </c>
      <c r="I33" s="81" t="s">
        <v>164</v>
      </c>
    </row>
    <row r="34" spans="1:9" x14ac:dyDescent="0.3">
      <c r="A34" s="184" t="s">
        <v>270</v>
      </c>
      <c r="B34" s="81" t="s">
        <v>99</v>
      </c>
      <c r="C34" s="81" t="s">
        <v>148</v>
      </c>
      <c r="D34" s="143">
        <v>25000</v>
      </c>
      <c r="E34" s="143"/>
      <c r="F34" s="143">
        <f t="shared" si="0"/>
        <v>-16000</v>
      </c>
      <c r="G34" s="81" t="s">
        <v>150</v>
      </c>
      <c r="H34" s="81" t="s">
        <v>274</v>
      </c>
      <c r="I34" s="81" t="s">
        <v>165</v>
      </c>
    </row>
    <row r="35" spans="1:9" x14ac:dyDescent="0.3">
      <c r="A35" s="184" t="s">
        <v>270</v>
      </c>
      <c r="B35" s="81" t="s">
        <v>129</v>
      </c>
      <c r="C35" s="81" t="s">
        <v>148</v>
      </c>
      <c r="D35" s="143"/>
      <c r="E35" s="143">
        <v>-4000</v>
      </c>
      <c r="F35" s="143">
        <f t="shared" si="0"/>
        <v>-20000</v>
      </c>
      <c r="G35" s="81" t="s">
        <v>150</v>
      </c>
      <c r="H35" s="81" t="s">
        <v>274</v>
      </c>
      <c r="I35" s="81"/>
    </row>
    <row r="36" spans="1:9" x14ac:dyDescent="0.3">
      <c r="A36" s="186" t="s">
        <v>284</v>
      </c>
      <c r="B36" s="173" t="s">
        <v>95</v>
      </c>
      <c r="C36" s="173" t="s">
        <v>148</v>
      </c>
      <c r="D36" s="174"/>
      <c r="E36" s="174">
        <v>50000</v>
      </c>
      <c r="F36" s="174">
        <f t="shared" si="0"/>
        <v>30000</v>
      </c>
      <c r="G36" s="173" t="s">
        <v>150</v>
      </c>
      <c r="H36" s="173" t="s">
        <v>287</v>
      </c>
      <c r="I36" s="173"/>
    </row>
    <row r="37" spans="1:9" x14ac:dyDescent="0.3">
      <c r="A37" s="184" t="s">
        <v>284</v>
      </c>
      <c r="B37" s="81" t="s">
        <v>99</v>
      </c>
      <c r="C37" s="81" t="s">
        <v>148</v>
      </c>
      <c r="D37" s="143">
        <v>25000</v>
      </c>
      <c r="E37" s="143"/>
      <c r="F37" s="143">
        <f t="shared" si="0"/>
        <v>5000</v>
      </c>
      <c r="G37" s="81" t="s">
        <v>150</v>
      </c>
      <c r="H37" s="81" t="s">
        <v>287</v>
      </c>
      <c r="I37" s="81" t="s">
        <v>162</v>
      </c>
    </row>
    <row r="38" spans="1:9" x14ac:dyDescent="0.3">
      <c r="A38" s="184" t="s">
        <v>284</v>
      </c>
      <c r="B38" s="81" t="s">
        <v>99</v>
      </c>
      <c r="C38" s="81" t="s">
        <v>148</v>
      </c>
      <c r="D38" s="143">
        <v>25000</v>
      </c>
      <c r="E38" s="143"/>
      <c r="F38" s="143">
        <f t="shared" si="0"/>
        <v>-20000</v>
      </c>
      <c r="G38" s="81" t="s">
        <v>150</v>
      </c>
      <c r="H38" s="81" t="s">
        <v>287</v>
      </c>
      <c r="I38" s="81" t="s">
        <v>166</v>
      </c>
    </row>
    <row r="39" spans="1:9" x14ac:dyDescent="0.3">
      <c r="A39" s="186" t="s">
        <v>304</v>
      </c>
      <c r="B39" s="173" t="s">
        <v>95</v>
      </c>
      <c r="C39" s="173" t="s">
        <v>148</v>
      </c>
      <c r="D39" s="174"/>
      <c r="E39" s="174">
        <v>48000</v>
      </c>
      <c r="F39" s="174">
        <f t="shared" si="0"/>
        <v>28000</v>
      </c>
      <c r="G39" s="173" t="s">
        <v>150</v>
      </c>
      <c r="H39" s="173" t="s">
        <v>290</v>
      </c>
      <c r="I39" s="173"/>
    </row>
    <row r="40" spans="1:9" x14ac:dyDescent="0.3">
      <c r="A40" s="184" t="s">
        <v>304</v>
      </c>
      <c r="B40" s="81" t="s">
        <v>99</v>
      </c>
      <c r="C40" s="81" t="s">
        <v>148</v>
      </c>
      <c r="D40" s="143">
        <v>28000</v>
      </c>
      <c r="E40" s="143"/>
      <c r="F40" s="143">
        <f t="shared" si="0"/>
        <v>0</v>
      </c>
      <c r="G40" s="81" t="s">
        <v>150</v>
      </c>
      <c r="H40" s="81" t="s">
        <v>290</v>
      </c>
      <c r="I40" s="81" t="s">
        <v>305</v>
      </c>
    </row>
    <row r="41" spans="1:9" x14ac:dyDescent="0.3">
      <c r="A41" s="184" t="s">
        <v>304</v>
      </c>
      <c r="B41" s="81" t="s">
        <v>99</v>
      </c>
      <c r="C41" s="81" t="s">
        <v>148</v>
      </c>
      <c r="D41" s="143">
        <v>28000</v>
      </c>
      <c r="E41" s="143"/>
      <c r="F41" s="143">
        <f t="shared" si="0"/>
        <v>-28000</v>
      </c>
      <c r="G41" s="81" t="s">
        <v>150</v>
      </c>
      <c r="H41" s="81" t="s">
        <v>290</v>
      </c>
      <c r="I41" s="81" t="s">
        <v>306</v>
      </c>
    </row>
    <row r="42" spans="1:9" x14ac:dyDescent="0.3">
      <c r="A42" s="184" t="s">
        <v>304</v>
      </c>
      <c r="B42" s="81" t="s">
        <v>230</v>
      </c>
      <c r="C42" s="81" t="s">
        <v>148</v>
      </c>
      <c r="D42" s="143"/>
      <c r="E42" s="143">
        <v>8000</v>
      </c>
      <c r="F42" s="143">
        <f t="shared" si="0"/>
        <v>-20000</v>
      </c>
      <c r="G42" s="81" t="s">
        <v>150</v>
      </c>
      <c r="H42" s="81" t="s">
        <v>290</v>
      </c>
      <c r="I42" s="81"/>
    </row>
    <row r="43" spans="1:9" x14ac:dyDescent="0.3">
      <c r="A43" s="186" t="s">
        <v>326</v>
      </c>
      <c r="B43" s="173" t="s">
        <v>95</v>
      </c>
      <c r="C43" s="173" t="s">
        <v>148</v>
      </c>
      <c r="D43" s="174"/>
      <c r="E43" s="174">
        <v>60000</v>
      </c>
      <c r="F43" s="174">
        <f t="shared" si="0"/>
        <v>40000</v>
      </c>
      <c r="G43" s="173" t="s">
        <v>150</v>
      </c>
      <c r="H43" s="173" t="s">
        <v>329</v>
      </c>
      <c r="I43" s="173"/>
    </row>
    <row r="44" spans="1:9" x14ac:dyDescent="0.3">
      <c r="A44" s="184" t="s">
        <v>326</v>
      </c>
      <c r="B44" s="81" t="s">
        <v>99</v>
      </c>
      <c r="C44" s="81" t="s">
        <v>148</v>
      </c>
      <c r="D44" s="143">
        <v>18000</v>
      </c>
      <c r="E44" s="143"/>
      <c r="F44" s="143">
        <f t="shared" si="0"/>
        <v>22000</v>
      </c>
      <c r="G44" s="81" t="s">
        <v>150</v>
      </c>
      <c r="H44" s="81" t="s">
        <v>329</v>
      </c>
      <c r="I44" s="81" t="s">
        <v>341</v>
      </c>
    </row>
    <row r="45" spans="1:9" x14ac:dyDescent="0.3">
      <c r="A45" s="184" t="s">
        <v>326</v>
      </c>
      <c r="B45" s="81" t="s">
        <v>99</v>
      </c>
      <c r="C45" s="81" t="s">
        <v>148</v>
      </c>
      <c r="D45" s="143">
        <v>18000</v>
      </c>
      <c r="E45" s="143"/>
      <c r="F45" s="143">
        <f t="shared" si="0"/>
        <v>4000</v>
      </c>
      <c r="G45" s="81" t="s">
        <v>150</v>
      </c>
      <c r="H45" s="81" t="s">
        <v>329</v>
      </c>
      <c r="I45" s="81" t="s">
        <v>342</v>
      </c>
    </row>
    <row r="46" spans="1:9" x14ac:dyDescent="0.3">
      <c r="A46" s="184" t="s">
        <v>326</v>
      </c>
      <c r="B46" s="81" t="s">
        <v>99</v>
      </c>
      <c r="C46" s="81" t="s">
        <v>148</v>
      </c>
      <c r="D46" s="143">
        <v>25000</v>
      </c>
      <c r="E46" s="143"/>
      <c r="F46" s="143">
        <f t="shared" si="0"/>
        <v>-21000</v>
      </c>
      <c r="G46" s="81" t="s">
        <v>150</v>
      </c>
      <c r="H46" s="81" t="s">
        <v>329</v>
      </c>
      <c r="I46" s="81" t="s">
        <v>165</v>
      </c>
    </row>
    <row r="47" spans="1:9" x14ac:dyDescent="0.3">
      <c r="A47" s="184" t="s">
        <v>326</v>
      </c>
      <c r="B47" s="81" t="s">
        <v>230</v>
      </c>
      <c r="C47" s="81" t="s">
        <v>148</v>
      </c>
      <c r="D47" s="143"/>
      <c r="E47" s="143">
        <v>1000</v>
      </c>
      <c r="F47" s="143">
        <f t="shared" si="0"/>
        <v>-20000</v>
      </c>
      <c r="G47" s="81" t="s">
        <v>150</v>
      </c>
      <c r="H47" s="81" t="s">
        <v>329</v>
      </c>
      <c r="I47" s="81"/>
    </row>
    <row r="48" spans="1:9" x14ac:dyDescent="0.3">
      <c r="A48" s="186" t="s">
        <v>356</v>
      </c>
      <c r="B48" s="173" t="s">
        <v>95</v>
      </c>
      <c r="C48" s="173" t="s">
        <v>148</v>
      </c>
      <c r="D48" s="174"/>
      <c r="E48" s="174">
        <v>50000</v>
      </c>
      <c r="F48" s="174">
        <f t="shared" si="0"/>
        <v>30000</v>
      </c>
      <c r="G48" s="173" t="s">
        <v>150</v>
      </c>
      <c r="H48" s="173" t="s">
        <v>359</v>
      </c>
      <c r="I48" s="173"/>
    </row>
    <row r="49" spans="1:9" x14ac:dyDescent="0.3">
      <c r="A49" s="184" t="s">
        <v>356</v>
      </c>
      <c r="B49" s="81" t="s">
        <v>99</v>
      </c>
      <c r="C49" s="81" t="s">
        <v>148</v>
      </c>
      <c r="D49" s="143">
        <v>10000</v>
      </c>
      <c r="E49" s="143"/>
      <c r="F49" s="143">
        <f t="shared" si="0"/>
        <v>20000</v>
      </c>
      <c r="G49" s="81" t="s">
        <v>150</v>
      </c>
      <c r="H49" s="81" t="s">
        <v>359</v>
      </c>
      <c r="I49" s="81" t="s">
        <v>367</v>
      </c>
    </row>
    <row r="50" spans="1:9" x14ac:dyDescent="0.3">
      <c r="A50" s="184" t="s">
        <v>356</v>
      </c>
      <c r="B50" s="81" t="s">
        <v>99</v>
      </c>
      <c r="C50" s="81" t="s">
        <v>148</v>
      </c>
      <c r="D50" s="143">
        <v>15000</v>
      </c>
      <c r="E50" s="143"/>
      <c r="F50" s="143">
        <f t="shared" si="0"/>
        <v>5000</v>
      </c>
      <c r="G50" s="81" t="s">
        <v>150</v>
      </c>
      <c r="H50" s="81" t="s">
        <v>359</v>
      </c>
      <c r="I50" s="81" t="s">
        <v>164</v>
      </c>
    </row>
    <row r="51" spans="1:9" x14ac:dyDescent="0.3">
      <c r="A51" s="184" t="s">
        <v>356</v>
      </c>
      <c r="B51" s="81" t="s">
        <v>99</v>
      </c>
      <c r="C51" s="81" t="s">
        <v>148</v>
      </c>
      <c r="D51" s="143">
        <v>16000</v>
      </c>
      <c r="E51" s="143"/>
      <c r="F51" s="143">
        <f t="shared" si="0"/>
        <v>-11000</v>
      </c>
      <c r="G51" s="81" t="s">
        <v>150</v>
      </c>
      <c r="H51" s="81" t="s">
        <v>359</v>
      </c>
      <c r="I51" s="81" t="s">
        <v>368</v>
      </c>
    </row>
    <row r="52" spans="1:9" x14ac:dyDescent="0.3">
      <c r="A52" s="186" t="s">
        <v>384</v>
      </c>
      <c r="B52" s="173" t="s">
        <v>95</v>
      </c>
      <c r="C52" s="173" t="s">
        <v>148</v>
      </c>
      <c r="D52" s="174"/>
      <c r="E52" s="174">
        <v>20000</v>
      </c>
      <c r="F52" s="174">
        <f t="shared" si="0"/>
        <v>9000</v>
      </c>
      <c r="G52" s="173" t="s">
        <v>150</v>
      </c>
      <c r="H52" s="173" t="s">
        <v>385</v>
      </c>
      <c r="I52" s="173"/>
    </row>
    <row r="53" spans="1:9" x14ac:dyDescent="0.3">
      <c r="A53" s="184" t="s">
        <v>384</v>
      </c>
      <c r="B53" s="81" t="s">
        <v>99</v>
      </c>
      <c r="C53" s="81" t="s">
        <v>148</v>
      </c>
      <c r="D53" s="143">
        <v>9000</v>
      </c>
      <c r="E53" s="143"/>
      <c r="F53" s="143">
        <f t="shared" si="0"/>
        <v>0</v>
      </c>
      <c r="G53" s="81" t="s">
        <v>150</v>
      </c>
      <c r="H53" s="81" t="s">
        <v>385</v>
      </c>
      <c r="I53" s="81" t="s">
        <v>231</v>
      </c>
    </row>
    <row r="54" spans="1:9" x14ac:dyDescent="0.3">
      <c r="A54" s="184" t="s">
        <v>384</v>
      </c>
      <c r="B54" s="81" t="s">
        <v>99</v>
      </c>
      <c r="C54" s="81" t="s">
        <v>148</v>
      </c>
      <c r="D54" s="143">
        <v>9000</v>
      </c>
      <c r="E54" s="143"/>
      <c r="F54" s="143">
        <f t="shared" si="0"/>
        <v>-9000</v>
      </c>
      <c r="G54" s="81" t="s">
        <v>150</v>
      </c>
      <c r="H54" s="81" t="s">
        <v>385</v>
      </c>
      <c r="I54" s="81" t="s">
        <v>394</v>
      </c>
    </row>
    <row r="55" spans="1:9" x14ac:dyDescent="0.3">
      <c r="A55" s="186" t="s">
        <v>452</v>
      </c>
      <c r="B55" s="173" t="s">
        <v>95</v>
      </c>
      <c r="C55" s="173" t="s">
        <v>148</v>
      </c>
      <c r="D55" s="174"/>
      <c r="E55" s="174">
        <v>20000</v>
      </c>
      <c r="F55" s="174">
        <f t="shared" si="0"/>
        <v>11000</v>
      </c>
      <c r="G55" s="173" t="s">
        <v>150</v>
      </c>
      <c r="H55" s="173" t="s">
        <v>456</v>
      </c>
      <c r="I55" s="173"/>
    </row>
    <row r="56" spans="1:9" x14ac:dyDescent="0.3">
      <c r="A56" s="184" t="s">
        <v>452</v>
      </c>
      <c r="B56" s="81" t="s">
        <v>99</v>
      </c>
      <c r="C56" s="81" t="s">
        <v>148</v>
      </c>
      <c r="D56" s="143">
        <v>9000</v>
      </c>
      <c r="E56" s="143"/>
      <c r="F56" s="143">
        <f t="shared" si="0"/>
        <v>2000</v>
      </c>
      <c r="G56" s="81" t="s">
        <v>150</v>
      </c>
      <c r="H56" s="81" t="s">
        <v>456</v>
      </c>
      <c r="I56" s="81" t="s">
        <v>231</v>
      </c>
    </row>
    <row r="57" spans="1:9" x14ac:dyDescent="0.3">
      <c r="A57" s="184" t="s">
        <v>452</v>
      </c>
      <c r="B57" s="81" t="s">
        <v>99</v>
      </c>
      <c r="C57" s="81" t="s">
        <v>148</v>
      </c>
      <c r="D57" s="143">
        <v>9000</v>
      </c>
      <c r="E57" s="143"/>
      <c r="F57" s="143">
        <f t="shared" si="0"/>
        <v>-7000</v>
      </c>
      <c r="G57" s="81" t="s">
        <v>150</v>
      </c>
      <c r="H57" s="81" t="s">
        <v>456</v>
      </c>
      <c r="I57" s="81" t="s">
        <v>394</v>
      </c>
    </row>
    <row r="58" spans="1:9" x14ac:dyDescent="0.3">
      <c r="A58" s="186" t="s">
        <v>510</v>
      </c>
      <c r="B58" s="173" t="s">
        <v>95</v>
      </c>
      <c r="C58" s="173" t="s">
        <v>148</v>
      </c>
      <c r="D58" s="174"/>
      <c r="E58" s="174">
        <v>20000</v>
      </c>
      <c r="F58" s="174">
        <f t="shared" si="0"/>
        <v>13000</v>
      </c>
      <c r="G58" s="173" t="s">
        <v>150</v>
      </c>
      <c r="H58" s="173" t="s">
        <v>511</v>
      </c>
      <c r="I58" s="173"/>
    </row>
    <row r="59" spans="1:9" x14ac:dyDescent="0.3">
      <c r="A59" s="184" t="s">
        <v>510</v>
      </c>
      <c r="B59" s="81" t="s">
        <v>99</v>
      </c>
      <c r="C59" s="81" t="s">
        <v>148</v>
      </c>
      <c r="D59" s="143">
        <v>9000</v>
      </c>
      <c r="E59" s="143"/>
      <c r="F59" s="143">
        <f t="shared" si="0"/>
        <v>4000</v>
      </c>
      <c r="G59" s="81" t="s">
        <v>150</v>
      </c>
      <c r="H59" s="81" t="s">
        <v>511</v>
      </c>
      <c r="I59" s="81" t="s">
        <v>231</v>
      </c>
    </row>
    <row r="60" spans="1:9" x14ac:dyDescent="0.3">
      <c r="A60" s="184" t="s">
        <v>510</v>
      </c>
      <c r="B60" s="81" t="s">
        <v>99</v>
      </c>
      <c r="C60" s="81" t="s">
        <v>148</v>
      </c>
      <c r="D60" s="143">
        <v>10000</v>
      </c>
      <c r="E60" s="143"/>
      <c r="F60" s="143">
        <f t="shared" si="0"/>
        <v>-6000</v>
      </c>
      <c r="G60" s="81" t="s">
        <v>150</v>
      </c>
      <c r="H60" s="81" t="s">
        <v>511</v>
      </c>
      <c r="I60" s="81" t="s">
        <v>394</v>
      </c>
    </row>
    <row r="61" spans="1:9" x14ac:dyDescent="0.3">
      <c r="A61" s="184" t="s">
        <v>510</v>
      </c>
      <c r="B61" s="81" t="s">
        <v>129</v>
      </c>
      <c r="C61" s="81" t="s">
        <v>148</v>
      </c>
      <c r="D61" s="143"/>
      <c r="E61" s="143">
        <v>-5000</v>
      </c>
      <c r="F61" s="143">
        <f t="shared" si="0"/>
        <v>-11000</v>
      </c>
      <c r="G61" s="81" t="s">
        <v>150</v>
      </c>
      <c r="H61" s="81" t="s">
        <v>511</v>
      </c>
      <c r="I61" s="81"/>
    </row>
    <row r="62" spans="1:9" x14ac:dyDescent="0.3">
      <c r="A62" s="186" t="s">
        <v>547</v>
      </c>
      <c r="B62" s="173" t="s">
        <v>95</v>
      </c>
      <c r="C62" s="173" t="s">
        <v>148</v>
      </c>
      <c r="D62" s="174"/>
      <c r="E62" s="174">
        <v>15000</v>
      </c>
      <c r="F62" s="174">
        <f t="shared" si="0"/>
        <v>4000</v>
      </c>
      <c r="G62" s="173" t="s">
        <v>150</v>
      </c>
      <c r="H62" s="173" t="s">
        <v>550</v>
      </c>
      <c r="I62" s="173"/>
    </row>
    <row r="63" spans="1:9" x14ac:dyDescent="0.3">
      <c r="A63" s="184" t="s">
        <v>547</v>
      </c>
      <c r="B63" s="81" t="s">
        <v>99</v>
      </c>
      <c r="C63" s="81" t="s">
        <v>148</v>
      </c>
      <c r="D63" s="143">
        <v>8000</v>
      </c>
      <c r="E63" s="143"/>
      <c r="F63" s="143">
        <f t="shared" si="0"/>
        <v>-4000</v>
      </c>
      <c r="G63" s="81" t="s">
        <v>150</v>
      </c>
      <c r="H63" s="81" t="s">
        <v>550</v>
      </c>
      <c r="I63" s="81" t="s">
        <v>231</v>
      </c>
    </row>
    <row r="64" spans="1:9" x14ac:dyDescent="0.3">
      <c r="A64" s="184" t="s">
        <v>547</v>
      </c>
      <c r="B64" s="81" t="s">
        <v>99</v>
      </c>
      <c r="C64" s="81" t="s">
        <v>148</v>
      </c>
      <c r="D64" s="143">
        <v>8000</v>
      </c>
      <c r="E64" s="143"/>
      <c r="F64" s="143">
        <f t="shared" si="0"/>
        <v>-12000</v>
      </c>
      <c r="G64" s="81" t="s">
        <v>150</v>
      </c>
      <c r="H64" s="81" t="s">
        <v>550</v>
      </c>
      <c r="I64" s="81" t="s">
        <v>394</v>
      </c>
    </row>
    <row r="65" spans="1:9" x14ac:dyDescent="0.3">
      <c r="A65" s="184" t="s">
        <v>554</v>
      </c>
      <c r="B65" s="81" t="s">
        <v>129</v>
      </c>
      <c r="C65" s="81" t="s">
        <v>148</v>
      </c>
      <c r="D65" s="143"/>
      <c r="E65" s="143">
        <v>-5000</v>
      </c>
      <c r="F65" s="143">
        <f t="shared" si="0"/>
        <v>-17000</v>
      </c>
      <c r="G65" s="81" t="s">
        <v>150</v>
      </c>
      <c r="H65" s="81" t="s">
        <v>550</v>
      </c>
      <c r="I65" s="81"/>
    </row>
    <row r="66" spans="1:9" x14ac:dyDescent="0.3">
      <c r="A66" s="186" t="s">
        <v>554</v>
      </c>
      <c r="B66" s="173" t="s">
        <v>95</v>
      </c>
      <c r="C66" s="173" t="s">
        <v>148</v>
      </c>
      <c r="D66" s="174"/>
      <c r="E66" s="174">
        <v>35000</v>
      </c>
      <c r="F66" s="174">
        <f t="shared" si="0"/>
        <v>18000</v>
      </c>
      <c r="G66" s="173" t="s">
        <v>150</v>
      </c>
      <c r="H66" s="173" t="s">
        <v>555</v>
      </c>
      <c r="I66" s="173"/>
    </row>
    <row r="67" spans="1:9" x14ac:dyDescent="0.3">
      <c r="A67" s="184" t="s">
        <v>554</v>
      </c>
      <c r="B67" s="81" t="s">
        <v>99</v>
      </c>
      <c r="C67" s="81" t="s">
        <v>148</v>
      </c>
      <c r="D67" s="143">
        <v>10000</v>
      </c>
      <c r="E67" s="143"/>
      <c r="F67" s="143">
        <f t="shared" si="0"/>
        <v>8000</v>
      </c>
      <c r="G67" s="81" t="s">
        <v>150</v>
      </c>
      <c r="H67" s="196" t="s">
        <v>555</v>
      </c>
      <c r="I67" s="81" t="s">
        <v>231</v>
      </c>
    </row>
    <row r="68" spans="1:9" x14ac:dyDescent="0.3">
      <c r="A68" s="184" t="s">
        <v>554</v>
      </c>
      <c r="B68" s="81" t="s">
        <v>99</v>
      </c>
      <c r="C68" s="81" t="s">
        <v>148</v>
      </c>
      <c r="D68" s="143">
        <v>25000</v>
      </c>
      <c r="E68" s="143"/>
      <c r="F68" s="143">
        <f t="shared" ref="F68:F75" si="1">F67-D68+E68</f>
        <v>-17000</v>
      </c>
      <c r="G68" s="81" t="s">
        <v>150</v>
      </c>
      <c r="H68" s="196" t="s">
        <v>555</v>
      </c>
      <c r="I68" s="81" t="s">
        <v>394</v>
      </c>
    </row>
    <row r="69" spans="1:9" x14ac:dyDescent="0.3">
      <c r="A69" s="186" t="s">
        <v>580</v>
      </c>
      <c r="B69" s="173" t="s">
        <v>95</v>
      </c>
      <c r="C69" s="173" t="s">
        <v>148</v>
      </c>
      <c r="D69" s="174"/>
      <c r="E69" s="174">
        <v>55000</v>
      </c>
      <c r="F69" s="174">
        <f t="shared" si="1"/>
        <v>38000</v>
      </c>
      <c r="G69" s="173" t="s">
        <v>150</v>
      </c>
      <c r="H69" s="173" t="s">
        <v>566</v>
      </c>
      <c r="I69" s="173"/>
    </row>
    <row r="70" spans="1:9" x14ac:dyDescent="0.3">
      <c r="A70" s="184" t="s">
        <v>580</v>
      </c>
      <c r="B70" s="81" t="s">
        <v>99</v>
      </c>
      <c r="C70" s="81" t="s">
        <v>148</v>
      </c>
      <c r="D70" s="143">
        <v>8000</v>
      </c>
      <c r="E70" s="143"/>
      <c r="F70" s="143">
        <f t="shared" si="1"/>
        <v>30000</v>
      </c>
      <c r="G70" s="81" t="s">
        <v>150</v>
      </c>
      <c r="H70" s="81" t="s">
        <v>566</v>
      </c>
      <c r="I70" s="81" t="s">
        <v>367</v>
      </c>
    </row>
    <row r="71" spans="1:9" x14ac:dyDescent="0.3">
      <c r="A71" s="184" t="s">
        <v>580</v>
      </c>
      <c r="B71" s="81" t="s">
        <v>99</v>
      </c>
      <c r="C71" s="81" t="s">
        <v>148</v>
      </c>
      <c r="D71" s="143">
        <v>7000</v>
      </c>
      <c r="E71" s="143"/>
      <c r="F71" s="143">
        <f t="shared" si="1"/>
        <v>23000</v>
      </c>
      <c r="G71" s="81" t="s">
        <v>150</v>
      </c>
      <c r="H71" s="81" t="s">
        <v>566</v>
      </c>
      <c r="I71" s="81" t="s">
        <v>592</v>
      </c>
    </row>
    <row r="72" spans="1:9" x14ac:dyDescent="0.3">
      <c r="A72" s="184" t="s">
        <v>580</v>
      </c>
      <c r="B72" s="81" t="s">
        <v>99</v>
      </c>
      <c r="C72" s="81" t="s">
        <v>148</v>
      </c>
      <c r="D72" s="143">
        <v>10000</v>
      </c>
      <c r="E72" s="143"/>
      <c r="F72" s="143">
        <f t="shared" si="1"/>
        <v>13000</v>
      </c>
      <c r="G72" s="81" t="s">
        <v>150</v>
      </c>
      <c r="H72" s="81" t="s">
        <v>566</v>
      </c>
      <c r="I72" s="81" t="s">
        <v>593</v>
      </c>
    </row>
    <row r="73" spans="1:9" x14ac:dyDescent="0.3">
      <c r="A73" s="184" t="s">
        <v>580</v>
      </c>
      <c r="B73" s="81" t="s">
        <v>99</v>
      </c>
      <c r="C73" s="81" t="s">
        <v>148</v>
      </c>
      <c r="D73" s="143">
        <v>25000</v>
      </c>
      <c r="E73" s="143"/>
      <c r="F73" s="143">
        <f t="shared" si="1"/>
        <v>-12000</v>
      </c>
      <c r="G73" s="81" t="s">
        <v>150</v>
      </c>
      <c r="H73" s="81" t="s">
        <v>566</v>
      </c>
      <c r="I73" s="81" t="s">
        <v>594</v>
      </c>
    </row>
    <row r="74" spans="1:9" x14ac:dyDescent="0.3">
      <c r="A74" s="184" t="s">
        <v>582</v>
      </c>
      <c r="B74" s="81" t="s">
        <v>230</v>
      </c>
      <c r="C74" s="81" t="s">
        <v>148</v>
      </c>
      <c r="D74" s="143"/>
      <c r="E74" s="143">
        <v>20000</v>
      </c>
      <c r="F74" s="143">
        <f t="shared" si="1"/>
        <v>8000</v>
      </c>
      <c r="G74" s="81" t="s">
        <v>150</v>
      </c>
      <c r="H74" s="81" t="s">
        <v>566</v>
      </c>
      <c r="I74" s="81"/>
    </row>
    <row r="75" spans="1:9" ht="15" thickBot="1" x14ac:dyDescent="0.35">
      <c r="A75" s="184" t="s">
        <v>582</v>
      </c>
      <c r="B75" s="81" t="s">
        <v>129</v>
      </c>
      <c r="C75" s="81" t="s">
        <v>148</v>
      </c>
      <c r="D75" s="143"/>
      <c r="E75" s="143">
        <v>-8000</v>
      </c>
      <c r="F75" s="143">
        <f t="shared" si="1"/>
        <v>0</v>
      </c>
      <c r="G75" s="81" t="s">
        <v>150</v>
      </c>
      <c r="H75" s="81" t="s">
        <v>624</v>
      </c>
      <c r="I75" s="81"/>
    </row>
    <row r="76" spans="1:9" ht="15" thickBot="1" x14ac:dyDescent="0.35">
      <c r="A76" s="81"/>
      <c r="B76" s="81"/>
      <c r="C76" s="175"/>
      <c r="D76" s="178">
        <f>SUM(D4:D75)</f>
        <v>768000</v>
      </c>
      <c r="E76" s="178">
        <f>SUM(E2:E75)+F2</f>
        <v>768000</v>
      </c>
      <c r="F76" s="178">
        <f>E76-D76</f>
        <v>0</v>
      </c>
      <c r="G76" s="177"/>
      <c r="H76" s="81"/>
      <c r="I76" s="81"/>
    </row>
  </sheetData>
  <autoFilter ref="A1:H1" xr:uid="{D46C687E-C34B-4487-9121-E5B7FDAB6B93}"/>
  <phoneticPr fontId="32" type="noConversion"/>
  <pageMargins left="0.7" right="0.7" top="0.78740157499999996" bottom="0.78740157499999996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DFD22-1F00-4A49-82D3-EEBF8D76C1FB}">
  <dimension ref="A1:I48"/>
  <sheetViews>
    <sheetView workbookViewId="0">
      <selection activeCell="I51" sqref="I51"/>
    </sheetView>
  </sheetViews>
  <sheetFormatPr defaultRowHeight="14.4" x14ac:dyDescent="0.3"/>
  <cols>
    <col min="1" max="1" width="10.7773437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31</v>
      </c>
      <c r="E1" s="147" t="s">
        <v>36</v>
      </c>
      <c r="F1" s="147" t="s">
        <v>32</v>
      </c>
      <c r="G1" s="75" t="s">
        <v>11</v>
      </c>
      <c r="H1" s="75" t="s">
        <v>7</v>
      </c>
      <c r="I1" s="148" t="s">
        <v>70</v>
      </c>
    </row>
    <row r="2" spans="1:9" x14ac:dyDescent="0.3">
      <c r="A2" s="171">
        <v>45658</v>
      </c>
      <c r="B2" s="81" t="s">
        <v>35</v>
      </c>
      <c r="C2" s="81"/>
      <c r="D2" s="143"/>
      <c r="E2" s="143"/>
      <c r="F2" s="143"/>
      <c r="G2" s="81"/>
      <c r="H2" s="81"/>
      <c r="I2" s="81"/>
    </row>
    <row r="3" spans="1:9" x14ac:dyDescent="0.3">
      <c r="A3" s="185" t="s">
        <v>219</v>
      </c>
      <c r="B3" s="173" t="s">
        <v>95</v>
      </c>
      <c r="C3" s="173"/>
      <c r="D3" s="174"/>
      <c r="E3" s="174">
        <v>22000</v>
      </c>
      <c r="F3" s="174">
        <f>F2-D3+E3</f>
        <v>22000</v>
      </c>
      <c r="G3" s="173" t="s">
        <v>226</v>
      </c>
      <c r="H3" s="173" t="s">
        <v>227</v>
      </c>
      <c r="I3" s="173"/>
    </row>
    <row r="4" spans="1:9" x14ac:dyDescent="0.3">
      <c r="A4" s="183" t="s">
        <v>219</v>
      </c>
      <c r="B4" s="81" t="s">
        <v>99</v>
      </c>
      <c r="C4" s="81" t="s">
        <v>228</v>
      </c>
      <c r="D4" s="143">
        <v>11000</v>
      </c>
      <c r="E4" s="143"/>
      <c r="F4" s="143">
        <f t="shared" ref="F4:F47" si="0">F3-D4+E4</f>
        <v>11000</v>
      </c>
      <c r="G4" s="81" t="s">
        <v>226</v>
      </c>
      <c r="H4" s="81" t="s">
        <v>227</v>
      </c>
      <c r="I4" s="81" t="s">
        <v>162</v>
      </c>
    </row>
    <row r="5" spans="1:9" x14ac:dyDescent="0.3">
      <c r="A5" s="183" t="s">
        <v>219</v>
      </c>
      <c r="B5" s="81" t="s">
        <v>99</v>
      </c>
      <c r="C5" s="81" t="s">
        <v>228</v>
      </c>
      <c r="D5" s="143">
        <v>15000</v>
      </c>
      <c r="E5" s="143"/>
      <c r="F5" s="143">
        <f t="shared" si="0"/>
        <v>-4000</v>
      </c>
      <c r="G5" s="81" t="s">
        <v>226</v>
      </c>
      <c r="H5" s="81" t="s">
        <v>227</v>
      </c>
      <c r="I5" s="81" t="s">
        <v>166</v>
      </c>
    </row>
    <row r="6" spans="1:9" x14ac:dyDescent="0.3">
      <c r="A6" s="185" t="s">
        <v>248</v>
      </c>
      <c r="B6" s="173" t="s">
        <v>95</v>
      </c>
      <c r="C6" s="173" t="s">
        <v>228</v>
      </c>
      <c r="D6" s="174"/>
      <c r="E6" s="174">
        <v>30000</v>
      </c>
      <c r="F6" s="174">
        <f t="shared" si="0"/>
        <v>26000</v>
      </c>
      <c r="G6" s="173" t="s">
        <v>226</v>
      </c>
      <c r="H6" s="173" t="s">
        <v>251</v>
      </c>
      <c r="I6" s="173"/>
    </row>
    <row r="7" spans="1:9" x14ac:dyDescent="0.3">
      <c r="A7" s="183" t="s">
        <v>248</v>
      </c>
      <c r="B7" s="81" t="s">
        <v>99</v>
      </c>
      <c r="C7" s="81" t="s">
        <v>228</v>
      </c>
      <c r="D7" s="143">
        <v>15000</v>
      </c>
      <c r="E7" s="143"/>
      <c r="F7" s="143">
        <f t="shared" si="0"/>
        <v>11000</v>
      </c>
      <c r="G7" s="81" t="s">
        <v>226</v>
      </c>
      <c r="H7" s="81" t="s">
        <v>251</v>
      </c>
      <c r="I7" s="81" t="s">
        <v>162</v>
      </c>
    </row>
    <row r="8" spans="1:9" x14ac:dyDescent="0.3">
      <c r="A8" s="183" t="s">
        <v>248</v>
      </c>
      <c r="B8" s="81" t="s">
        <v>99</v>
      </c>
      <c r="C8" s="81" t="s">
        <v>228</v>
      </c>
      <c r="D8" s="143">
        <v>15000</v>
      </c>
      <c r="E8" s="143"/>
      <c r="F8" s="143">
        <f t="shared" si="0"/>
        <v>-4000</v>
      </c>
      <c r="G8" s="81" t="s">
        <v>226</v>
      </c>
      <c r="H8" s="81" t="s">
        <v>251</v>
      </c>
      <c r="I8" s="81" t="s">
        <v>166</v>
      </c>
    </row>
    <row r="9" spans="1:9" x14ac:dyDescent="0.3">
      <c r="A9" s="185" t="s">
        <v>270</v>
      </c>
      <c r="B9" s="173" t="s">
        <v>95</v>
      </c>
      <c r="C9" s="173" t="s">
        <v>228</v>
      </c>
      <c r="D9" s="174"/>
      <c r="E9" s="174">
        <v>30000</v>
      </c>
      <c r="F9" s="174">
        <f t="shared" si="0"/>
        <v>26000</v>
      </c>
      <c r="G9" s="173" t="s">
        <v>226</v>
      </c>
      <c r="H9" s="173" t="s">
        <v>271</v>
      </c>
      <c r="I9" s="173"/>
    </row>
    <row r="10" spans="1:9" x14ac:dyDescent="0.3">
      <c r="A10" s="183" t="s">
        <v>270</v>
      </c>
      <c r="B10" s="81" t="s">
        <v>99</v>
      </c>
      <c r="C10" s="81" t="s">
        <v>228</v>
      </c>
      <c r="D10" s="143">
        <v>15000</v>
      </c>
      <c r="E10" s="143"/>
      <c r="F10" s="143">
        <f t="shared" si="0"/>
        <v>11000</v>
      </c>
      <c r="G10" s="81" t="s">
        <v>226</v>
      </c>
      <c r="H10" s="81" t="s">
        <v>271</v>
      </c>
      <c r="I10" s="81" t="s">
        <v>162</v>
      </c>
    </row>
    <row r="11" spans="1:9" x14ac:dyDescent="0.3">
      <c r="A11" s="183" t="s">
        <v>270</v>
      </c>
      <c r="B11" s="81" t="s">
        <v>99</v>
      </c>
      <c r="C11" s="81" t="s">
        <v>228</v>
      </c>
      <c r="D11" s="143">
        <v>15000</v>
      </c>
      <c r="E11" s="143"/>
      <c r="F11" s="143">
        <f t="shared" si="0"/>
        <v>-4000</v>
      </c>
      <c r="G11" s="81" t="s">
        <v>226</v>
      </c>
      <c r="H11" s="81" t="s">
        <v>271</v>
      </c>
      <c r="I11" s="81" t="s">
        <v>166</v>
      </c>
    </row>
    <row r="12" spans="1:9" x14ac:dyDescent="0.3">
      <c r="A12" s="185" t="s">
        <v>284</v>
      </c>
      <c r="B12" s="173" t="s">
        <v>95</v>
      </c>
      <c r="C12" s="173" t="s">
        <v>228</v>
      </c>
      <c r="D12" s="174"/>
      <c r="E12" s="174">
        <v>30000</v>
      </c>
      <c r="F12" s="174">
        <f t="shared" si="0"/>
        <v>26000</v>
      </c>
      <c r="G12" s="173" t="s">
        <v>226</v>
      </c>
      <c r="H12" s="173" t="s">
        <v>288</v>
      </c>
      <c r="I12" s="173"/>
    </row>
    <row r="13" spans="1:9" x14ac:dyDescent="0.3">
      <c r="A13" s="183" t="s">
        <v>284</v>
      </c>
      <c r="B13" s="81" t="s">
        <v>99</v>
      </c>
      <c r="C13" s="81" t="s">
        <v>228</v>
      </c>
      <c r="D13" s="143">
        <v>15000</v>
      </c>
      <c r="E13" s="143"/>
      <c r="F13" s="143">
        <f t="shared" si="0"/>
        <v>11000</v>
      </c>
      <c r="G13" s="81" t="s">
        <v>226</v>
      </c>
      <c r="H13" s="81" t="s">
        <v>288</v>
      </c>
      <c r="I13" s="81" t="s">
        <v>162</v>
      </c>
    </row>
    <row r="14" spans="1:9" x14ac:dyDescent="0.3">
      <c r="A14" s="183" t="s">
        <v>284</v>
      </c>
      <c r="B14" s="81" t="s">
        <v>99</v>
      </c>
      <c r="C14" s="81" t="s">
        <v>228</v>
      </c>
      <c r="D14" s="143">
        <v>15000</v>
      </c>
      <c r="E14" s="143"/>
      <c r="F14" s="143">
        <f t="shared" si="0"/>
        <v>-4000</v>
      </c>
      <c r="G14" s="81" t="s">
        <v>226</v>
      </c>
      <c r="H14" s="81" t="s">
        <v>288</v>
      </c>
      <c r="I14" s="81" t="s">
        <v>166</v>
      </c>
    </row>
    <row r="15" spans="1:9" x14ac:dyDescent="0.3">
      <c r="A15" s="185" t="s">
        <v>304</v>
      </c>
      <c r="B15" s="173" t="s">
        <v>95</v>
      </c>
      <c r="C15" s="173" t="s">
        <v>228</v>
      </c>
      <c r="D15" s="174"/>
      <c r="E15" s="174">
        <v>32000</v>
      </c>
      <c r="F15" s="174">
        <f t="shared" si="0"/>
        <v>28000</v>
      </c>
      <c r="G15" s="173" t="s">
        <v>226</v>
      </c>
      <c r="H15" s="173" t="s">
        <v>311</v>
      </c>
      <c r="I15" s="173"/>
    </row>
    <row r="16" spans="1:9" x14ac:dyDescent="0.3">
      <c r="A16" s="183" t="s">
        <v>304</v>
      </c>
      <c r="B16" s="81" t="s">
        <v>99</v>
      </c>
      <c r="C16" s="81" t="s">
        <v>228</v>
      </c>
      <c r="D16" s="143">
        <v>15000</v>
      </c>
      <c r="E16" s="143"/>
      <c r="F16" s="143">
        <f t="shared" si="0"/>
        <v>13000</v>
      </c>
      <c r="G16" s="81" t="s">
        <v>226</v>
      </c>
      <c r="H16" s="81" t="s">
        <v>311</v>
      </c>
      <c r="I16" s="81" t="s">
        <v>162</v>
      </c>
    </row>
    <row r="17" spans="1:9" x14ac:dyDescent="0.3">
      <c r="A17" s="183" t="s">
        <v>304</v>
      </c>
      <c r="B17" s="81" t="s">
        <v>99</v>
      </c>
      <c r="C17" s="81" t="s">
        <v>228</v>
      </c>
      <c r="D17" s="143">
        <v>17000</v>
      </c>
      <c r="E17" s="143"/>
      <c r="F17" s="143">
        <f t="shared" si="0"/>
        <v>-4000</v>
      </c>
      <c r="G17" s="81" t="s">
        <v>226</v>
      </c>
      <c r="H17" s="81" t="s">
        <v>311</v>
      </c>
      <c r="I17" s="81" t="s">
        <v>166</v>
      </c>
    </row>
    <row r="18" spans="1:9" x14ac:dyDescent="0.3">
      <c r="A18" s="183" t="s">
        <v>304</v>
      </c>
      <c r="B18" s="81" t="s">
        <v>317</v>
      </c>
      <c r="C18" s="81" t="s">
        <v>228</v>
      </c>
      <c r="D18" s="143"/>
      <c r="E18" s="143">
        <v>4000</v>
      </c>
      <c r="F18" s="143">
        <f t="shared" si="0"/>
        <v>0</v>
      </c>
      <c r="G18" s="81" t="s">
        <v>226</v>
      </c>
      <c r="H18" s="81" t="s">
        <v>311</v>
      </c>
      <c r="I18" s="81"/>
    </row>
    <row r="19" spans="1:9" x14ac:dyDescent="0.3">
      <c r="A19" s="185" t="s">
        <v>326</v>
      </c>
      <c r="B19" s="173" t="s">
        <v>95</v>
      </c>
      <c r="C19" s="173" t="s">
        <v>228</v>
      </c>
      <c r="D19" s="174"/>
      <c r="E19" s="174">
        <v>32000</v>
      </c>
      <c r="F19" s="174">
        <f t="shared" si="0"/>
        <v>32000</v>
      </c>
      <c r="G19" s="173" t="s">
        <v>226</v>
      </c>
      <c r="H19" s="173" t="s">
        <v>328</v>
      </c>
      <c r="I19" s="173"/>
    </row>
    <row r="20" spans="1:9" x14ac:dyDescent="0.3">
      <c r="A20" s="183" t="s">
        <v>326</v>
      </c>
      <c r="B20" s="81" t="s">
        <v>99</v>
      </c>
      <c r="C20" s="81" t="s">
        <v>228</v>
      </c>
      <c r="D20" s="143">
        <v>15000</v>
      </c>
      <c r="E20" s="143"/>
      <c r="F20" s="143">
        <f t="shared" si="0"/>
        <v>17000</v>
      </c>
      <c r="G20" s="81" t="s">
        <v>226</v>
      </c>
      <c r="H20" s="81" t="s">
        <v>328</v>
      </c>
      <c r="I20" s="81" t="s">
        <v>162</v>
      </c>
    </row>
    <row r="21" spans="1:9" x14ac:dyDescent="0.3">
      <c r="A21" s="183" t="s">
        <v>326</v>
      </c>
      <c r="B21" s="81" t="s">
        <v>99</v>
      </c>
      <c r="C21" s="81" t="s">
        <v>228</v>
      </c>
      <c r="D21" s="143">
        <v>17000</v>
      </c>
      <c r="E21" s="143"/>
      <c r="F21" s="143">
        <f t="shared" si="0"/>
        <v>0</v>
      </c>
      <c r="G21" s="81" t="s">
        <v>226</v>
      </c>
      <c r="H21" s="81" t="s">
        <v>328</v>
      </c>
      <c r="I21" s="81" t="s">
        <v>166</v>
      </c>
    </row>
    <row r="22" spans="1:9" x14ac:dyDescent="0.3">
      <c r="A22" s="185" t="s">
        <v>356</v>
      </c>
      <c r="B22" s="173" t="s">
        <v>95</v>
      </c>
      <c r="C22" s="173" t="s">
        <v>228</v>
      </c>
      <c r="D22" s="174"/>
      <c r="E22" s="174">
        <v>32000</v>
      </c>
      <c r="F22" s="143">
        <f t="shared" si="0"/>
        <v>32000</v>
      </c>
      <c r="G22" s="173" t="s">
        <v>226</v>
      </c>
      <c r="H22" s="173" t="s">
        <v>360</v>
      </c>
      <c r="I22" s="173"/>
    </row>
    <row r="23" spans="1:9" x14ac:dyDescent="0.3">
      <c r="A23" s="183" t="s">
        <v>356</v>
      </c>
      <c r="B23" s="81" t="s">
        <v>99</v>
      </c>
      <c r="C23" s="81" t="s">
        <v>228</v>
      </c>
      <c r="D23" s="143">
        <v>15000</v>
      </c>
      <c r="E23" s="143"/>
      <c r="F23" s="143">
        <f t="shared" si="0"/>
        <v>17000</v>
      </c>
      <c r="G23" s="81" t="s">
        <v>226</v>
      </c>
      <c r="H23" s="81" t="s">
        <v>360</v>
      </c>
      <c r="I23" s="81" t="s">
        <v>162</v>
      </c>
    </row>
    <row r="24" spans="1:9" x14ac:dyDescent="0.3">
      <c r="A24" s="183" t="s">
        <v>356</v>
      </c>
      <c r="B24" s="81" t="s">
        <v>99</v>
      </c>
      <c r="C24" s="81" t="s">
        <v>228</v>
      </c>
      <c r="D24" s="143">
        <v>17000</v>
      </c>
      <c r="E24" s="143"/>
      <c r="F24" s="143">
        <f t="shared" si="0"/>
        <v>0</v>
      </c>
      <c r="G24" s="81" t="s">
        <v>226</v>
      </c>
      <c r="H24" s="81" t="s">
        <v>360</v>
      </c>
      <c r="I24" s="81" t="s">
        <v>166</v>
      </c>
    </row>
    <row r="25" spans="1:9" x14ac:dyDescent="0.3">
      <c r="A25" s="185" t="s">
        <v>384</v>
      </c>
      <c r="B25" s="173" t="s">
        <v>95</v>
      </c>
      <c r="C25" s="173" t="s">
        <v>228</v>
      </c>
      <c r="D25" s="174"/>
      <c r="E25" s="174">
        <v>32000</v>
      </c>
      <c r="F25" s="174">
        <f t="shared" si="0"/>
        <v>32000</v>
      </c>
      <c r="G25" s="173" t="s">
        <v>226</v>
      </c>
      <c r="H25" s="173" t="s">
        <v>388</v>
      </c>
      <c r="I25" s="173"/>
    </row>
    <row r="26" spans="1:9" x14ac:dyDescent="0.3">
      <c r="A26" s="183" t="s">
        <v>384</v>
      </c>
      <c r="B26" s="81" t="s">
        <v>99</v>
      </c>
      <c r="C26" s="81" t="s">
        <v>228</v>
      </c>
      <c r="D26" s="143">
        <v>15000</v>
      </c>
      <c r="E26" s="143"/>
      <c r="F26" s="143">
        <f t="shared" si="0"/>
        <v>17000</v>
      </c>
      <c r="G26" s="81" t="s">
        <v>226</v>
      </c>
      <c r="H26" s="81" t="s">
        <v>388</v>
      </c>
      <c r="I26" s="81" t="s">
        <v>162</v>
      </c>
    </row>
    <row r="27" spans="1:9" x14ac:dyDescent="0.3">
      <c r="A27" s="183" t="s">
        <v>384</v>
      </c>
      <c r="B27" s="81" t="s">
        <v>99</v>
      </c>
      <c r="C27" s="81" t="s">
        <v>228</v>
      </c>
      <c r="D27" s="143">
        <v>16000</v>
      </c>
      <c r="E27" s="143"/>
      <c r="F27" s="143">
        <f t="shared" si="0"/>
        <v>1000</v>
      </c>
      <c r="G27" s="81" t="s">
        <v>226</v>
      </c>
      <c r="H27" s="81" t="s">
        <v>388</v>
      </c>
      <c r="I27" s="81" t="s">
        <v>166</v>
      </c>
    </row>
    <row r="28" spans="1:9" x14ac:dyDescent="0.3">
      <c r="A28" s="186" t="s">
        <v>384</v>
      </c>
      <c r="B28" s="173" t="s">
        <v>95</v>
      </c>
      <c r="C28" s="173" t="s">
        <v>228</v>
      </c>
      <c r="D28" s="174"/>
      <c r="E28" s="174">
        <v>12000</v>
      </c>
      <c r="F28" s="174">
        <f t="shared" si="0"/>
        <v>13000</v>
      </c>
      <c r="G28" s="173" t="s">
        <v>226</v>
      </c>
      <c r="H28" s="173" t="s">
        <v>390</v>
      </c>
      <c r="I28" s="173"/>
    </row>
    <row r="29" spans="1:9" x14ac:dyDescent="0.3">
      <c r="A29" s="184" t="s">
        <v>384</v>
      </c>
      <c r="B29" s="81" t="s">
        <v>99</v>
      </c>
      <c r="C29" s="81" t="s">
        <v>228</v>
      </c>
      <c r="D29" s="143">
        <v>9000</v>
      </c>
      <c r="E29" s="143"/>
      <c r="F29" s="143">
        <f t="shared" si="0"/>
        <v>4000</v>
      </c>
      <c r="G29" s="81" t="s">
        <v>226</v>
      </c>
      <c r="H29" s="81" t="s">
        <v>390</v>
      </c>
      <c r="I29" s="81" t="s">
        <v>194</v>
      </c>
    </row>
    <row r="30" spans="1:9" x14ac:dyDescent="0.3">
      <c r="A30" s="184" t="s">
        <v>384</v>
      </c>
      <c r="B30" s="81" t="s">
        <v>129</v>
      </c>
      <c r="C30" s="81" t="s">
        <v>228</v>
      </c>
      <c r="D30" s="143"/>
      <c r="E30" s="143">
        <v>-4000</v>
      </c>
      <c r="F30" s="143">
        <f t="shared" si="0"/>
        <v>0</v>
      </c>
      <c r="G30" s="81" t="s">
        <v>226</v>
      </c>
      <c r="H30" s="81" t="s">
        <v>390</v>
      </c>
      <c r="I30" s="81"/>
    </row>
    <row r="31" spans="1:9" x14ac:dyDescent="0.3">
      <c r="A31" s="186" t="s">
        <v>452</v>
      </c>
      <c r="B31" s="173" t="s">
        <v>95</v>
      </c>
      <c r="C31" s="173" t="s">
        <v>228</v>
      </c>
      <c r="D31" s="174"/>
      <c r="E31" s="174">
        <v>44000</v>
      </c>
      <c r="F31" s="174">
        <f t="shared" si="0"/>
        <v>44000</v>
      </c>
      <c r="G31" s="173" t="s">
        <v>226</v>
      </c>
      <c r="H31" s="173" t="s">
        <v>457</v>
      </c>
      <c r="I31" s="173"/>
    </row>
    <row r="32" spans="1:9" x14ac:dyDescent="0.3">
      <c r="A32" s="184" t="s">
        <v>452</v>
      </c>
      <c r="B32" s="81" t="s">
        <v>99</v>
      </c>
      <c r="C32" s="81" t="s">
        <v>228</v>
      </c>
      <c r="D32" s="143">
        <v>15000</v>
      </c>
      <c r="E32" s="143"/>
      <c r="F32" s="143">
        <f t="shared" si="0"/>
        <v>29000</v>
      </c>
      <c r="G32" s="81" t="s">
        <v>226</v>
      </c>
      <c r="H32" s="81" t="s">
        <v>457</v>
      </c>
      <c r="I32" s="81" t="s">
        <v>162</v>
      </c>
    </row>
    <row r="33" spans="1:9" x14ac:dyDescent="0.3">
      <c r="A33" s="184" t="s">
        <v>452</v>
      </c>
      <c r="B33" s="81" t="s">
        <v>99</v>
      </c>
      <c r="C33" s="81" t="s">
        <v>228</v>
      </c>
      <c r="D33" s="143">
        <v>9000</v>
      </c>
      <c r="E33" s="143"/>
      <c r="F33" s="143">
        <f t="shared" si="0"/>
        <v>20000</v>
      </c>
      <c r="G33" s="81" t="s">
        <v>226</v>
      </c>
      <c r="H33" s="81" t="s">
        <v>457</v>
      </c>
      <c r="I33" s="81" t="s">
        <v>470</v>
      </c>
    </row>
    <row r="34" spans="1:9" x14ac:dyDescent="0.3">
      <c r="A34" s="184" t="s">
        <v>452</v>
      </c>
      <c r="B34" s="81" t="s">
        <v>99</v>
      </c>
      <c r="C34" s="81" t="s">
        <v>228</v>
      </c>
      <c r="D34" s="143">
        <v>16000</v>
      </c>
      <c r="E34" s="143"/>
      <c r="F34" s="143">
        <f t="shared" si="0"/>
        <v>4000</v>
      </c>
      <c r="G34" s="81" t="s">
        <v>226</v>
      </c>
      <c r="H34" s="81" t="s">
        <v>457</v>
      </c>
      <c r="I34" s="81" t="s">
        <v>165</v>
      </c>
    </row>
    <row r="35" spans="1:9" x14ac:dyDescent="0.3">
      <c r="A35" s="184" t="s">
        <v>452</v>
      </c>
      <c r="B35" s="81" t="s">
        <v>129</v>
      </c>
      <c r="C35" s="81" t="s">
        <v>228</v>
      </c>
      <c r="D35" s="143"/>
      <c r="E35" s="143">
        <v>-4000</v>
      </c>
      <c r="F35" s="143">
        <f t="shared" si="0"/>
        <v>0</v>
      </c>
      <c r="G35" s="81" t="s">
        <v>226</v>
      </c>
      <c r="H35" s="81" t="s">
        <v>457</v>
      </c>
      <c r="I35" s="81"/>
    </row>
    <row r="36" spans="1:9" x14ac:dyDescent="0.3">
      <c r="A36" s="186" t="s">
        <v>471</v>
      </c>
      <c r="B36" s="173" t="s">
        <v>95</v>
      </c>
      <c r="C36" s="173" t="s">
        <v>228</v>
      </c>
      <c r="D36" s="174"/>
      <c r="E36" s="174">
        <v>32000</v>
      </c>
      <c r="F36" s="174">
        <f t="shared" si="0"/>
        <v>32000</v>
      </c>
      <c r="G36" s="173" t="s">
        <v>226</v>
      </c>
      <c r="H36" s="173" t="s">
        <v>473</v>
      </c>
      <c r="I36" s="173"/>
    </row>
    <row r="37" spans="1:9" x14ac:dyDescent="0.3">
      <c r="A37" s="184" t="s">
        <v>471</v>
      </c>
      <c r="B37" s="81" t="s">
        <v>99</v>
      </c>
      <c r="C37" s="81" t="s">
        <v>228</v>
      </c>
      <c r="D37" s="143">
        <v>15000</v>
      </c>
      <c r="E37" s="143"/>
      <c r="F37" s="143">
        <f t="shared" si="0"/>
        <v>17000</v>
      </c>
      <c r="G37" s="81" t="s">
        <v>226</v>
      </c>
      <c r="H37" s="81" t="s">
        <v>473</v>
      </c>
      <c r="I37" s="81" t="s">
        <v>162</v>
      </c>
    </row>
    <row r="38" spans="1:9" x14ac:dyDescent="0.3">
      <c r="A38" s="184" t="s">
        <v>471</v>
      </c>
      <c r="B38" s="81" t="s">
        <v>99</v>
      </c>
      <c r="C38" s="81" t="s">
        <v>228</v>
      </c>
      <c r="D38" s="143">
        <v>17000</v>
      </c>
      <c r="E38" s="143"/>
      <c r="F38" s="143">
        <f t="shared" si="0"/>
        <v>0</v>
      </c>
      <c r="G38" s="81" t="s">
        <v>226</v>
      </c>
      <c r="H38" s="81" t="s">
        <v>473</v>
      </c>
      <c r="I38" s="81" t="s">
        <v>166</v>
      </c>
    </row>
    <row r="39" spans="1:9" x14ac:dyDescent="0.3">
      <c r="A39" s="186" t="s">
        <v>484</v>
      </c>
      <c r="B39" s="173" t="s">
        <v>95</v>
      </c>
      <c r="C39" s="173" t="s">
        <v>228</v>
      </c>
      <c r="D39" s="174"/>
      <c r="E39" s="174">
        <v>32000</v>
      </c>
      <c r="F39" s="174">
        <f t="shared" si="0"/>
        <v>32000</v>
      </c>
      <c r="G39" s="173" t="s">
        <v>226</v>
      </c>
      <c r="H39" s="173" t="s">
        <v>485</v>
      </c>
      <c r="I39" s="173"/>
    </row>
    <row r="40" spans="1:9" x14ac:dyDescent="0.3">
      <c r="A40" s="184" t="s">
        <v>484</v>
      </c>
      <c r="B40" s="81" t="s">
        <v>99</v>
      </c>
      <c r="C40" s="81" t="s">
        <v>228</v>
      </c>
      <c r="D40" s="143">
        <v>15000</v>
      </c>
      <c r="E40" s="143"/>
      <c r="F40" s="143">
        <f t="shared" si="0"/>
        <v>17000</v>
      </c>
      <c r="G40" s="81" t="s">
        <v>226</v>
      </c>
      <c r="H40" s="81" t="s">
        <v>485</v>
      </c>
      <c r="I40" s="81" t="s">
        <v>162</v>
      </c>
    </row>
    <row r="41" spans="1:9" x14ac:dyDescent="0.3">
      <c r="A41" s="184" t="s">
        <v>484</v>
      </c>
      <c r="B41" s="81" t="s">
        <v>99</v>
      </c>
      <c r="C41" s="81" t="s">
        <v>228</v>
      </c>
      <c r="D41" s="143">
        <v>17000</v>
      </c>
      <c r="E41" s="143"/>
      <c r="F41" s="143">
        <f t="shared" si="0"/>
        <v>0</v>
      </c>
      <c r="G41" s="81" t="s">
        <v>226</v>
      </c>
      <c r="H41" s="81" t="s">
        <v>485</v>
      </c>
      <c r="I41" s="81" t="s">
        <v>166</v>
      </c>
    </row>
    <row r="42" spans="1:9" x14ac:dyDescent="0.3">
      <c r="A42" s="186" t="s">
        <v>510</v>
      </c>
      <c r="B42" s="173" t="s">
        <v>95</v>
      </c>
      <c r="C42" s="173" t="s">
        <v>228</v>
      </c>
      <c r="D42" s="174"/>
      <c r="E42" s="174">
        <v>32000</v>
      </c>
      <c r="F42" s="174">
        <f t="shared" si="0"/>
        <v>32000</v>
      </c>
      <c r="G42" s="173" t="s">
        <v>226</v>
      </c>
      <c r="H42" s="173" t="s">
        <v>512</v>
      </c>
      <c r="I42" s="173"/>
    </row>
    <row r="43" spans="1:9" x14ac:dyDescent="0.3">
      <c r="A43" s="184" t="s">
        <v>510</v>
      </c>
      <c r="B43" s="81" t="s">
        <v>99</v>
      </c>
      <c r="C43" s="81" t="s">
        <v>228</v>
      </c>
      <c r="D43" s="143">
        <v>15000</v>
      </c>
      <c r="E43" s="143"/>
      <c r="F43" s="143">
        <f t="shared" si="0"/>
        <v>17000</v>
      </c>
      <c r="G43" s="81" t="s">
        <v>226</v>
      </c>
      <c r="H43" s="81" t="s">
        <v>512</v>
      </c>
      <c r="I43" s="81" t="s">
        <v>162</v>
      </c>
    </row>
    <row r="44" spans="1:9" x14ac:dyDescent="0.3">
      <c r="A44" s="184" t="s">
        <v>510</v>
      </c>
      <c r="B44" s="81" t="s">
        <v>99</v>
      </c>
      <c r="C44" s="81" t="s">
        <v>228</v>
      </c>
      <c r="D44" s="143">
        <v>17000</v>
      </c>
      <c r="E44" s="143"/>
      <c r="F44" s="143">
        <f t="shared" si="0"/>
        <v>0</v>
      </c>
      <c r="G44" s="81" t="s">
        <v>226</v>
      </c>
      <c r="H44" s="81" t="s">
        <v>512</v>
      </c>
      <c r="I44" s="81" t="s">
        <v>166</v>
      </c>
    </row>
    <row r="45" spans="1:9" x14ac:dyDescent="0.3">
      <c r="A45" s="186" t="s">
        <v>547</v>
      </c>
      <c r="B45" s="173" t="s">
        <v>95</v>
      </c>
      <c r="C45" s="173" t="s">
        <v>228</v>
      </c>
      <c r="D45" s="174"/>
      <c r="E45" s="174">
        <v>32000</v>
      </c>
      <c r="F45" s="174">
        <f t="shared" si="0"/>
        <v>32000</v>
      </c>
      <c r="G45" s="173" t="s">
        <v>226</v>
      </c>
      <c r="H45" s="173" t="s">
        <v>549</v>
      </c>
      <c r="I45" s="173"/>
    </row>
    <row r="46" spans="1:9" x14ac:dyDescent="0.3">
      <c r="A46" s="184" t="s">
        <v>547</v>
      </c>
      <c r="B46" s="81" t="s">
        <v>99</v>
      </c>
      <c r="C46" s="81" t="s">
        <v>228</v>
      </c>
      <c r="D46" s="143">
        <v>15000</v>
      </c>
      <c r="E46" s="143"/>
      <c r="F46" s="143">
        <f t="shared" si="0"/>
        <v>17000</v>
      </c>
      <c r="G46" s="81" t="s">
        <v>226</v>
      </c>
      <c r="H46" s="81" t="s">
        <v>549</v>
      </c>
      <c r="I46" s="81" t="s">
        <v>162</v>
      </c>
    </row>
    <row r="47" spans="1:9" ht="15" thickBot="1" x14ac:dyDescent="0.35">
      <c r="A47" s="184" t="s">
        <v>547</v>
      </c>
      <c r="B47" s="81" t="s">
        <v>99</v>
      </c>
      <c r="C47" s="81" t="s">
        <v>228</v>
      </c>
      <c r="D47" s="143">
        <v>17000</v>
      </c>
      <c r="E47" s="143"/>
      <c r="F47" s="143">
        <f t="shared" si="0"/>
        <v>0</v>
      </c>
      <c r="G47" s="81" t="s">
        <v>226</v>
      </c>
      <c r="H47" s="81" t="s">
        <v>549</v>
      </c>
      <c r="I47" s="81" t="s">
        <v>166</v>
      </c>
    </row>
    <row r="48" spans="1:9" ht="15" thickBot="1" x14ac:dyDescent="0.35">
      <c r="A48" s="81"/>
      <c r="B48" s="81"/>
      <c r="C48" s="175"/>
      <c r="D48" s="178">
        <f>SUM(D4:D47)</f>
        <v>420000</v>
      </c>
      <c r="E48" s="178">
        <f>SUM(E2:E47)+F2</f>
        <v>420000</v>
      </c>
      <c r="F48" s="178">
        <f>E48-D48</f>
        <v>0</v>
      </c>
      <c r="G48" s="177"/>
      <c r="H48" s="81"/>
      <c r="I48" s="81"/>
    </row>
  </sheetData>
  <autoFilter ref="A1:H1" xr:uid="{D46C687E-C34B-4487-9121-E5B7FDAB6B93}"/>
  <phoneticPr fontId="32" type="noConversion"/>
  <pageMargins left="0.7" right="0.7" top="0.78740157499999996" bottom="0.78740157499999996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3F637-6251-446A-9586-19435740D537}">
  <dimension ref="A1:I6"/>
  <sheetViews>
    <sheetView workbookViewId="0">
      <selection activeCell="D6" sqref="D6"/>
    </sheetView>
  </sheetViews>
  <sheetFormatPr defaultRowHeight="14.4" x14ac:dyDescent="0.3"/>
  <cols>
    <col min="1" max="1" width="9.6640625" customWidth="1"/>
    <col min="2" max="2" width="39" customWidth="1"/>
    <col min="3" max="3" width="20.886718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31</v>
      </c>
      <c r="E1" s="147" t="s">
        <v>36</v>
      </c>
      <c r="F1" s="147" t="s">
        <v>32</v>
      </c>
      <c r="G1" s="75" t="s">
        <v>11</v>
      </c>
      <c r="H1" s="75" t="s">
        <v>7</v>
      </c>
      <c r="I1" s="148" t="s">
        <v>70</v>
      </c>
    </row>
    <row r="2" spans="1:9" x14ac:dyDescent="0.3">
      <c r="A2" s="171">
        <v>45658</v>
      </c>
      <c r="B2" s="81" t="s">
        <v>35</v>
      </c>
      <c r="C2" s="81"/>
      <c r="D2" s="143"/>
      <c r="E2" s="143"/>
      <c r="F2" s="143"/>
      <c r="G2" s="81"/>
      <c r="H2" s="81"/>
      <c r="I2" s="81"/>
    </row>
    <row r="3" spans="1:9" x14ac:dyDescent="0.3">
      <c r="A3" s="172" t="s">
        <v>582</v>
      </c>
      <c r="B3" s="173" t="s">
        <v>95</v>
      </c>
      <c r="C3" s="173" t="s">
        <v>228</v>
      </c>
      <c r="D3" s="174"/>
      <c r="E3" s="174">
        <v>23000</v>
      </c>
      <c r="F3" s="174">
        <f>F2-D3+E3</f>
        <v>23000</v>
      </c>
      <c r="G3" s="173" t="s">
        <v>583</v>
      </c>
      <c r="H3" s="173" t="s">
        <v>584</v>
      </c>
      <c r="I3" s="173"/>
    </row>
    <row r="4" spans="1:9" x14ac:dyDescent="0.3">
      <c r="A4" s="171" t="s">
        <v>582</v>
      </c>
      <c r="B4" s="81" t="s">
        <v>99</v>
      </c>
      <c r="C4" s="81" t="s">
        <v>228</v>
      </c>
      <c r="D4" s="143">
        <v>13000</v>
      </c>
      <c r="E4" s="143"/>
      <c r="F4" s="143">
        <f t="shared" ref="F4:F5" si="0">F3-D4+E4</f>
        <v>10000</v>
      </c>
      <c r="G4" s="81" t="s">
        <v>583</v>
      </c>
      <c r="H4" s="81" t="s">
        <v>584</v>
      </c>
      <c r="I4" s="81" t="s">
        <v>162</v>
      </c>
    </row>
    <row r="5" spans="1:9" ht="15" thickBot="1" x14ac:dyDescent="0.35">
      <c r="A5" s="171" t="s">
        <v>582</v>
      </c>
      <c r="B5" s="81" t="s">
        <v>99</v>
      </c>
      <c r="C5" s="81" t="s">
        <v>228</v>
      </c>
      <c r="D5" s="143">
        <v>10000</v>
      </c>
      <c r="E5" s="143"/>
      <c r="F5" s="143">
        <f t="shared" si="0"/>
        <v>0</v>
      </c>
      <c r="G5" s="81" t="s">
        <v>583</v>
      </c>
      <c r="H5" s="81" t="s">
        <v>584</v>
      </c>
      <c r="I5" s="81" t="s">
        <v>166</v>
      </c>
    </row>
    <row r="6" spans="1:9" ht="15" thickBot="1" x14ac:dyDescent="0.35">
      <c r="A6" s="81"/>
      <c r="B6" s="81"/>
      <c r="C6" s="175"/>
      <c r="D6" s="178">
        <f>SUM(D4:D5)</f>
        <v>23000</v>
      </c>
      <c r="E6" s="178">
        <f>SUM(E2:E5)+F2</f>
        <v>23000</v>
      </c>
      <c r="F6" s="178">
        <f>E6-D6</f>
        <v>0</v>
      </c>
      <c r="G6" s="177"/>
      <c r="H6" s="81"/>
      <c r="I6" s="81"/>
    </row>
  </sheetData>
  <autoFilter ref="A1:H1" xr:uid="{D46C687E-C34B-4487-9121-E5B7FDAB6B93}"/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3223E-59AC-4A09-AF34-CF519BCDE7EC}">
  <dimension ref="A1:I6"/>
  <sheetViews>
    <sheetView workbookViewId="0">
      <selection activeCell="F6" sqref="F6"/>
    </sheetView>
  </sheetViews>
  <sheetFormatPr defaultRowHeight="14.4" x14ac:dyDescent="0.3"/>
  <cols>
    <col min="1" max="1" width="10.7773437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31</v>
      </c>
      <c r="E1" s="147" t="s">
        <v>36</v>
      </c>
      <c r="F1" s="147" t="s">
        <v>32</v>
      </c>
      <c r="G1" s="75" t="s">
        <v>11</v>
      </c>
      <c r="H1" s="75" t="s">
        <v>7</v>
      </c>
      <c r="I1" s="148" t="s">
        <v>70</v>
      </c>
    </row>
    <row r="2" spans="1:9" x14ac:dyDescent="0.3">
      <c r="A2" s="171">
        <v>45658</v>
      </c>
      <c r="B2" s="81" t="s">
        <v>35</v>
      </c>
      <c r="C2" s="81"/>
      <c r="D2" s="143"/>
      <c r="E2" s="143"/>
      <c r="F2" s="143">
        <v>43000</v>
      </c>
      <c r="G2" s="81"/>
      <c r="H2" s="81"/>
      <c r="I2" s="81" t="s">
        <v>355</v>
      </c>
    </row>
    <row r="3" spans="1:9" x14ac:dyDescent="0.3">
      <c r="A3" s="172"/>
      <c r="B3" s="173"/>
      <c r="C3" s="173"/>
      <c r="D3" s="174"/>
      <c r="E3" s="174"/>
      <c r="F3" s="174">
        <f>F2-D3+E3</f>
        <v>43000</v>
      </c>
      <c r="G3" s="173"/>
      <c r="H3" s="173"/>
      <c r="I3" s="173"/>
    </row>
    <row r="4" spans="1:9" x14ac:dyDescent="0.3">
      <c r="A4" s="171"/>
      <c r="B4" s="81"/>
      <c r="C4" s="81"/>
      <c r="D4" s="143"/>
      <c r="E4" s="143"/>
      <c r="F4" s="143">
        <f t="shared" ref="F4:F5" si="0">F3-D4+E4</f>
        <v>43000</v>
      </c>
      <c r="G4" s="81"/>
      <c r="H4" s="81"/>
      <c r="I4" s="81"/>
    </row>
    <row r="5" spans="1:9" ht="15" thickBot="1" x14ac:dyDescent="0.35">
      <c r="A5" s="171"/>
      <c r="B5" s="81"/>
      <c r="C5" s="81"/>
      <c r="D5" s="143"/>
      <c r="E5" s="143"/>
      <c r="F5" s="143">
        <f t="shared" si="0"/>
        <v>43000</v>
      </c>
      <c r="G5" s="81"/>
      <c r="H5" s="81"/>
      <c r="I5" s="81"/>
    </row>
    <row r="6" spans="1:9" ht="15" thickBot="1" x14ac:dyDescent="0.35">
      <c r="A6" s="81"/>
      <c r="B6" s="81"/>
      <c r="C6" s="175"/>
      <c r="D6" s="178">
        <f>SUM(D4:D5)</f>
        <v>0</v>
      </c>
      <c r="E6" s="178">
        <f>SUM(E2:E5)+F2</f>
        <v>43000</v>
      </c>
      <c r="F6" s="178">
        <f>E6-D6</f>
        <v>43000</v>
      </c>
      <c r="G6" s="177"/>
      <c r="H6" s="81"/>
      <c r="I6" s="81"/>
    </row>
  </sheetData>
  <autoFilter ref="A1:H1" xr:uid="{D46C687E-C34B-4487-9121-E5B7FDAB6B93}"/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A969-487A-47FE-9412-D0D579C8CB50}">
  <dimension ref="A1:I5"/>
  <sheetViews>
    <sheetView workbookViewId="0">
      <selection activeCell="F4" sqref="F4"/>
    </sheetView>
  </sheetViews>
  <sheetFormatPr defaultRowHeight="14.4" x14ac:dyDescent="0.3"/>
  <cols>
    <col min="1" max="1" width="10.7773437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31</v>
      </c>
      <c r="E1" s="147" t="s">
        <v>36</v>
      </c>
      <c r="F1" s="147" t="s">
        <v>32</v>
      </c>
      <c r="G1" s="75" t="s">
        <v>11</v>
      </c>
      <c r="H1" s="75" t="s">
        <v>7</v>
      </c>
      <c r="I1" s="148" t="s">
        <v>70</v>
      </c>
    </row>
    <row r="2" spans="1:9" x14ac:dyDescent="0.3">
      <c r="A2" s="171">
        <v>45658</v>
      </c>
      <c r="B2" s="81" t="s">
        <v>35</v>
      </c>
      <c r="C2" s="81"/>
      <c r="D2" s="143"/>
      <c r="E2" s="143"/>
      <c r="F2" s="143">
        <v>27000</v>
      </c>
      <c r="G2" s="81"/>
      <c r="H2" s="81"/>
      <c r="I2" s="81" t="s">
        <v>355</v>
      </c>
    </row>
    <row r="3" spans="1:9" x14ac:dyDescent="0.3">
      <c r="A3" s="172"/>
      <c r="B3" s="173"/>
      <c r="C3" s="173"/>
      <c r="D3" s="174"/>
      <c r="E3" s="174"/>
      <c r="F3" s="174">
        <f>F2-D3+E3</f>
        <v>27000</v>
      </c>
      <c r="G3" s="173"/>
      <c r="H3" s="173"/>
      <c r="I3" s="173"/>
    </row>
    <row r="4" spans="1:9" ht="15" thickBot="1" x14ac:dyDescent="0.35">
      <c r="A4" s="171"/>
      <c r="B4" s="81"/>
      <c r="C4" s="81"/>
      <c r="D4" s="143"/>
      <c r="E4" s="143"/>
      <c r="F4" s="229">
        <f>F3-D4+E4</f>
        <v>27000</v>
      </c>
      <c r="G4" s="81"/>
      <c r="H4" s="81"/>
      <c r="I4" s="81"/>
    </row>
    <row r="5" spans="1:9" ht="15" thickBot="1" x14ac:dyDescent="0.35">
      <c r="A5" s="81"/>
      <c r="B5" s="81"/>
      <c r="C5" s="175"/>
      <c r="D5" s="178">
        <f>SUM(D4:D4)</f>
        <v>0</v>
      </c>
      <c r="E5" s="178">
        <f>SUM(E2:E4)+F2</f>
        <v>27000</v>
      </c>
      <c r="F5" s="178">
        <f>E5-D5</f>
        <v>27000</v>
      </c>
      <c r="G5" s="177"/>
      <c r="H5" s="81"/>
      <c r="I5" s="81"/>
    </row>
  </sheetData>
  <autoFilter ref="A1:H1" xr:uid="{D46C687E-C34B-4487-9121-E5B7FDAB6B93}"/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8B931-8806-486A-9B53-2726A889E465}">
  <dimension ref="A1:I4"/>
  <sheetViews>
    <sheetView workbookViewId="0">
      <selection activeCell="E5" sqref="E5"/>
    </sheetView>
  </sheetViews>
  <sheetFormatPr defaultRowHeight="14.4" x14ac:dyDescent="0.3"/>
  <cols>
    <col min="1" max="1" width="10.7773437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31</v>
      </c>
      <c r="E1" s="147" t="s">
        <v>36</v>
      </c>
      <c r="F1" s="147" t="s">
        <v>32</v>
      </c>
      <c r="G1" s="75" t="s">
        <v>11</v>
      </c>
      <c r="H1" s="75" t="s">
        <v>7</v>
      </c>
      <c r="I1" s="148" t="s">
        <v>70</v>
      </c>
    </row>
    <row r="2" spans="1:9" x14ac:dyDescent="0.3">
      <c r="A2" s="171">
        <v>45658</v>
      </c>
      <c r="B2" s="81" t="s">
        <v>35</v>
      </c>
      <c r="C2" s="81"/>
      <c r="D2" s="143"/>
      <c r="E2" s="143"/>
      <c r="F2" s="143">
        <v>30000</v>
      </c>
      <c r="G2" s="81"/>
      <c r="H2" s="81"/>
      <c r="I2" s="81"/>
    </row>
    <row r="3" spans="1:9" ht="15" thickBot="1" x14ac:dyDescent="0.35">
      <c r="A3" s="171" t="s">
        <v>582</v>
      </c>
      <c r="B3" s="81" t="s">
        <v>129</v>
      </c>
      <c r="C3" s="81" t="s">
        <v>148</v>
      </c>
      <c r="D3" s="143"/>
      <c r="E3" s="143">
        <v>-30000</v>
      </c>
      <c r="F3" s="143">
        <f>F2-D3+E3</f>
        <v>0</v>
      </c>
      <c r="G3" s="81"/>
      <c r="H3" s="81"/>
      <c r="I3" s="81"/>
    </row>
    <row r="4" spans="1:9" ht="15" thickBot="1" x14ac:dyDescent="0.35">
      <c r="A4" s="81"/>
      <c r="B4" s="81"/>
      <c r="C4" s="175"/>
      <c r="D4" s="178">
        <f>SUM(D2:D3)</f>
        <v>0</v>
      </c>
      <c r="E4" s="178">
        <f>SUM(E2:E3)+F2</f>
        <v>0</v>
      </c>
      <c r="F4" s="178">
        <f>E4-D4</f>
        <v>0</v>
      </c>
      <c r="G4" s="177"/>
      <c r="H4" s="81"/>
      <c r="I4" s="81"/>
    </row>
  </sheetData>
  <autoFilter ref="A1:H1" xr:uid="{D46C687E-C34B-4487-9121-E5B7FDAB6B93}"/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237FD-8D42-4D44-B132-6891A62B065E}">
  <dimension ref="A1:I16"/>
  <sheetViews>
    <sheetView workbookViewId="0">
      <selection activeCell="C23" sqref="C23"/>
    </sheetView>
  </sheetViews>
  <sheetFormatPr defaultRowHeight="14.4" x14ac:dyDescent="0.3"/>
  <cols>
    <col min="1" max="1" width="10.7773437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31</v>
      </c>
      <c r="E1" s="147" t="s">
        <v>36</v>
      </c>
      <c r="F1" s="147" t="s">
        <v>32</v>
      </c>
      <c r="G1" s="75" t="s">
        <v>11</v>
      </c>
      <c r="H1" s="75" t="s">
        <v>7</v>
      </c>
      <c r="I1" s="148" t="s">
        <v>70</v>
      </c>
    </row>
    <row r="2" spans="1:9" x14ac:dyDescent="0.3">
      <c r="A2" s="171">
        <v>45658</v>
      </c>
      <c r="B2" s="81" t="s">
        <v>35</v>
      </c>
      <c r="C2" s="81"/>
      <c r="D2" s="143"/>
      <c r="E2" s="143"/>
      <c r="F2" s="143"/>
      <c r="G2" s="81"/>
      <c r="H2" s="81"/>
      <c r="I2" s="81"/>
    </row>
    <row r="3" spans="1:9" x14ac:dyDescent="0.3">
      <c r="A3" s="172">
        <v>45901</v>
      </c>
      <c r="B3" s="173" t="s">
        <v>95</v>
      </c>
      <c r="C3" s="173" t="s">
        <v>96</v>
      </c>
      <c r="D3" s="174"/>
      <c r="E3" s="174">
        <v>33000</v>
      </c>
      <c r="F3" s="174">
        <f>F2-D3+E3</f>
        <v>33000</v>
      </c>
      <c r="G3" s="173" t="s">
        <v>152</v>
      </c>
      <c r="H3" s="173" t="s">
        <v>153</v>
      </c>
      <c r="I3" s="173"/>
    </row>
    <row r="4" spans="1:9" x14ac:dyDescent="0.3">
      <c r="A4" s="171">
        <v>45901</v>
      </c>
      <c r="B4" s="81" t="s">
        <v>99</v>
      </c>
      <c r="C4" s="81" t="s">
        <v>96</v>
      </c>
      <c r="D4" s="143">
        <v>18000</v>
      </c>
      <c r="E4" s="143"/>
      <c r="F4" s="143">
        <f t="shared" ref="F4:F15" si="0">F3-D4+E4</f>
        <v>15000</v>
      </c>
      <c r="G4" s="81" t="s">
        <v>152</v>
      </c>
      <c r="H4" s="81" t="s">
        <v>153</v>
      </c>
      <c r="I4" s="81" t="s">
        <v>162</v>
      </c>
    </row>
    <row r="5" spans="1:9" x14ac:dyDescent="0.3">
      <c r="A5" s="171">
        <v>45901</v>
      </c>
      <c r="B5" s="81" t="s">
        <v>99</v>
      </c>
      <c r="C5" s="81" t="s">
        <v>96</v>
      </c>
      <c r="D5" s="143">
        <v>15000</v>
      </c>
      <c r="E5" s="143"/>
      <c r="F5" s="143">
        <f t="shared" si="0"/>
        <v>0</v>
      </c>
      <c r="G5" s="81" t="s">
        <v>152</v>
      </c>
      <c r="H5" s="81" t="s">
        <v>153</v>
      </c>
      <c r="I5" s="81" t="s">
        <v>166</v>
      </c>
    </row>
    <row r="6" spans="1:9" x14ac:dyDescent="0.3">
      <c r="A6" s="171">
        <v>45901</v>
      </c>
      <c r="B6" s="81" t="s">
        <v>99</v>
      </c>
      <c r="C6" s="81" t="s">
        <v>96</v>
      </c>
      <c r="D6" s="143"/>
      <c r="E6" s="143"/>
      <c r="F6" s="143">
        <f t="shared" si="0"/>
        <v>0</v>
      </c>
      <c r="G6" s="81" t="s">
        <v>152</v>
      </c>
      <c r="H6" s="81" t="s">
        <v>153</v>
      </c>
      <c r="I6" s="81"/>
    </row>
    <row r="7" spans="1:9" x14ac:dyDescent="0.3">
      <c r="A7" s="171">
        <v>45901</v>
      </c>
      <c r="B7" s="81" t="s">
        <v>99</v>
      </c>
      <c r="C7" s="81" t="s">
        <v>96</v>
      </c>
      <c r="D7" s="143"/>
      <c r="E7" s="143"/>
      <c r="F7" s="143">
        <f t="shared" si="0"/>
        <v>0</v>
      </c>
      <c r="G7" s="81" t="s">
        <v>152</v>
      </c>
      <c r="H7" s="81" t="s">
        <v>153</v>
      </c>
      <c r="I7" s="81"/>
    </row>
    <row r="8" spans="1:9" x14ac:dyDescent="0.3">
      <c r="A8" s="172">
        <v>45962</v>
      </c>
      <c r="B8" s="173" t="s">
        <v>95</v>
      </c>
      <c r="C8" s="173" t="s">
        <v>96</v>
      </c>
      <c r="D8" s="174"/>
      <c r="E8" s="174">
        <v>52000</v>
      </c>
      <c r="F8" s="174">
        <f t="shared" si="0"/>
        <v>52000</v>
      </c>
      <c r="G8" s="173" t="s">
        <v>152</v>
      </c>
      <c r="H8" s="173" t="s">
        <v>204</v>
      </c>
      <c r="I8" s="173"/>
    </row>
    <row r="9" spans="1:9" x14ac:dyDescent="0.3">
      <c r="A9" s="171">
        <v>45962</v>
      </c>
      <c r="B9" s="81" t="s">
        <v>99</v>
      </c>
      <c r="C9" s="81" t="s">
        <v>96</v>
      </c>
      <c r="D9" s="143">
        <v>17000</v>
      </c>
      <c r="E9" s="143"/>
      <c r="F9" s="143">
        <f t="shared" si="0"/>
        <v>35000</v>
      </c>
      <c r="G9" s="81" t="s">
        <v>152</v>
      </c>
      <c r="H9" s="81" t="s">
        <v>204</v>
      </c>
      <c r="I9" s="81" t="s">
        <v>162</v>
      </c>
    </row>
    <row r="10" spans="1:9" x14ac:dyDescent="0.3">
      <c r="A10" s="171">
        <v>45962</v>
      </c>
      <c r="B10" s="81" t="s">
        <v>99</v>
      </c>
      <c r="C10" s="81" t="s">
        <v>96</v>
      </c>
      <c r="D10" s="143">
        <v>13000</v>
      </c>
      <c r="E10" s="143"/>
      <c r="F10" s="143">
        <f t="shared" si="0"/>
        <v>22000</v>
      </c>
      <c r="G10" s="81" t="s">
        <v>152</v>
      </c>
      <c r="H10" s="81" t="s">
        <v>204</v>
      </c>
      <c r="I10" s="81" t="s">
        <v>217</v>
      </c>
    </row>
    <row r="11" spans="1:9" x14ac:dyDescent="0.3">
      <c r="A11" s="171">
        <v>45962</v>
      </c>
      <c r="B11" s="81" t="s">
        <v>99</v>
      </c>
      <c r="C11" s="81" t="s">
        <v>96</v>
      </c>
      <c r="D11" s="143">
        <v>17000</v>
      </c>
      <c r="E11" s="143"/>
      <c r="F11" s="143">
        <f t="shared" si="0"/>
        <v>5000</v>
      </c>
      <c r="G11" s="81" t="s">
        <v>152</v>
      </c>
      <c r="H11" s="81" t="s">
        <v>204</v>
      </c>
      <c r="I11" s="81" t="s">
        <v>218</v>
      </c>
    </row>
    <row r="12" spans="1:9" x14ac:dyDescent="0.3">
      <c r="A12" s="171">
        <v>45962</v>
      </c>
      <c r="B12" s="81" t="s">
        <v>117</v>
      </c>
      <c r="C12" s="81" t="s">
        <v>96</v>
      </c>
      <c r="D12" s="143">
        <v>5000</v>
      </c>
      <c r="E12" s="143"/>
      <c r="F12" s="143">
        <f t="shared" si="0"/>
        <v>0</v>
      </c>
      <c r="G12" s="81" t="s">
        <v>152</v>
      </c>
      <c r="H12" s="81" t="s">
        <v>204</v>
      </c>
      <c r="I12" s="81"/>
    </row>
    <row r="13" spans="1:9" x14ac:dyDescent="0.3">
      <c r="A13" s="185" t="s">
        <v>219</v>
      </c>
      <c r="B13" s="173" t="s">
        <v>95</v>
      </c>
      <c r="C13" s="173" t="s">
        <v>96</v>
      </c>
      <c r="D13" s="174"/>
      <c r="E13" s="174">
        <v>38000</v>
      </c>
      <c r="F13" s="174">
        <f t="shared" si="0"/>
        <v>38000</v>
      </c>
      <c r="G13" s="173" t="s">
        <v>152</v>
      </c>
      <c r="H13" s="173" t="s">
        <v>220</v>
      </c>
      <c r="I13" s="173"/>
    </row>
    <row r="14" spans="1:9" x14ac:dyDescent="0.3">
      <c r="A14" s="183" t="s">
        <v>219</v>
      </c>
      <c r="B14" s="81" t="s">
        <v>99</v>
      </c>
      <c r="C14" s="81" t="s">
        <v>96</v>
      </c>
      <c r="D14" s="143">
        <v>18000</v>
      </c>
      <c r="E14" s="143"/>
      <c r="F14" s="143">
        <f t="shared" si="0"/>
        <v>20000</v>
      </c>
      <c r="G14" s="81" t="s">
        <v>152</v>
      </c>
      <c r="H14" s="81" t="s">
        <v>153</v>
      </c>
      <c r="I14" s="81" t="s">
        <v>162</v>
      </c>
    </row>
    <row r="15" spans="1:9" ht="15" thickBot="1" x14ac:dyDescent="0.35">
      <c r="A15" s="183" t="s">
        <v>219</v>
      </c>
      <c r="B15" s="81" t="s">
        <v>99</v>
      </c>
      <c r="C15" s="81" t="s">
        <v>96</v>
      </c>
      <c r="D15" s="143">
        <v>20000</v>
      </c>
      <c r="E15" s="143"/>
      <c r="F15" s="143">
        <f t="shared" si="0"/>
        <v>0</v>
      </c>
      <c r="G15" s="81" t="s">
        <v>152</v>
      </c>
      <c r="H15" s="81" t="s">
        <v>153</v>
      </c>
      <c r="I15" s="81" t="s">
        <v>166</v>
      </c>
    </row>
    <row r="16" spans="1:9" ht="15" thickBot="1" x14ac:dyDescent="0.35">
      <c r="A16" s="81"/>
      <c r="B16" s="81"/>
      <c r="C16" s="175"/>
      <c r="D16" s="178">
        <f>SUM(D4:D15)</f>
        <v>123000</v>
      </c>
      <c r="E16" s="178">
        <f>SUM(E2:E15)+F2</f>
        <v>123000</v>
      </c>
      <c r="F16" s="178">
        <f>E16-D16</f>
        <v>0</v>
      </c>
      <c r="G16" s="177"/>
      <c r="H16" s="81"/>
      <c r="I16" s="81"/>
    </row>
  </sheetData>
  <autoFilter ref="A1:H1" xr:uid="{D46C687E-C34B-4487-9121-E5B7FDAB6B93}"/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A1E6F-ECAA-4019-A788-090DD49B4CA0}">
  <dimension ref="A1:I208"/>
  <sheetViews>
    <sheetView topLeftCell="A12" workbookViewId="0">
      <selection activeCell="E38" sqref="E38"/>
    </sheetView>
  </sheetViews>
  <sheetFormatPr defaultRowHeight="14.4" x14ac:dyDescent="0.3"/>
  <cols>
    <col min="1" max="1" width="10.7773437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31</v>
      </c>
      <c r="E1" s="147" t="s">
        <v>36</v>
      </c>
      <c r="F1" s="147" t="s">
        <v>32</v>
      </c>
      <c r="G1" s="75" t="s">
        <v>11</v>
      </c>
      <c r="H1" s="75" t="s">
        <v>7</v>
      </c>
      <c r="I1" s="148" t="s">
        <v>70</v>
      </c>
    </row>
    <row r="2" spans="1:9" x14ac:dyDescent="0.3">
      <c r="A2" s="171">
        <v>45658</v>
      </c>
      <c r="B2" s="81" t="s">
        <v>35</v>
      </c>
      <c r="C2" s="81"/>
      <c r="D2" s="143"/>
      <c r="E2" s="143"/>
      <c r="F2" s="143">
        <v>-17575</v>
      </c>
      <c r="G2" s="81"/>
      <c r="H2" s="81"/>
      <c r="I2" s="81"/>
    </row>
    <row r="3" spans="1:9" x14ac:dyDescent="0.3">
      <c r="A3" s="172">
        <v>45689</v>
      </c>
      <c r="B3" s="173" t="s">
        <v>95</v>
      </c>
      <c r="C3" s="173" t="s">
        <v>96</v>
      </c>
      <c r="D3" s="174"/>
      <c r="E3" s="174">
        <v>501000</v>
      </c>
      <c r="F3" s="174">
        <f>F2-D3+E3</f>
        <v>483425</v>
      </c>
      <c r="G3" s="173" t="s">
        <v>97</v>
      </c>
      <c r="H3" s="173" t="s">
        <v>100</v>
      </c>
      <c r="I3" s="173"/>
    </row>
    <row r="4" spans="1:9" x14ac:dyDescent="0.3">
      <c r="A4" s="171">
        <v>45689</v>
      </c>
      <c r="B4" s="81" t="s">
        <v>99</v>
      </c>
      <c r="C4" s="81" t="s">
        <v>96</v>
      </c>
      <c r="D4" s="143">
        <v>15000</v>
      </c>
      <c r="E4" s="143"/>
      <c r="F4" s="143">
        <f t="shared" ref="F4:F67" si="0">F3-D4+E4</f>
        <v>468425</v>
      </c>
      <c r="G4" s="81" t="s">
        <v>97</v>
      </c>
      <c r="H4" s="81" t="s">
        <v>100</v>
      </c>
      <c r="I4" s="81" t="s">
        <v>109</v>
      </c>
    </row>
    <row r="5" spans="1:9" x14ac:dyDescent="0.3">
      <c r="A5" s="171">
        <v>45689</v>
      </c>
      <c r="B5" s="81" t="s">
        <v>99</v>
      </c>
      <c r="C5" s="81" t="s">
        <v>96</v>
      </c>
      <c r="D5" s="143">
        <v>4000</v>
      </c>
      <c r="E5" s="143"/>
      <c r="F5" s="143">
        <f t="shared" si="0"/>
        <v>464425</v>
      </c>
      <c r="G5" s="81" t="s">
        <v>97</v>
      </c>
      <c r="H5" s="81" t="s">
        <v>100</v>
      </c>
      <c r="I5" s="81" t="s">
        <v>110</v>
      </c>
    </row>
    <row r="6" spans="1:9" x14ac:dyDescent="0.3">
      <c r="A6" s="171">
        <v>45689</v>
      </c>
      <c r="B6" s="81" t="s">
        <v>101</v>
      </c>
      <c r="C6" s="81" t="s">
        <v>96</v>
      </c>
      <c r="D6" s="143">
        <v>18000</v>
      </c>
      <c r="E6" s="143"/>
      <c r="F6" s="143">
        <f t="shared" si="0"/>
        <v>446425</v>
      </c>
      <c r="G6" s="81" t="s">
        <v>97</v>
      </c>
      <c r="H6" s="81" t="s">
        <v>100</v>
      </c>
      <c r="I6" s="81" t="s">
        <v>111</v>
      </c>
    </row>
    <row r="7" spans="1:9" x14ac:dyDescent="0.3">
      <c r="A7" s="171">
        <v>45689</v>
      </c>
      <c r="B7" s="81" t="s">
        <v>102</v>
      </c>
      <c r="C7" s="81" t="s">
        <v>96</v>
      </c>
      <c r="D7" s="143">
        <v>15000</v>
      </c>
      <c r="E7" s="143"/>
      <c r="F7" s="143">
        <f t="shared" si="0"/>
        <v>431425</v>
      </c>
      <c r="G7" s="81" t="s">
        <v>97</v>
      </c>
      <c r="H7" s="81" t="s">
        <v>100</v>
      </c>
      <c r="I7" s="81" t="s">
        <v>112</v>
      </c>
    </row>
    <row r="8" spans="1:9" x14ac:dyDescent="0.3">
      <c r="A8" s="171">
        <v>45689</v>
      </c>
      <c r="B8" s="81" t="s">
        <v>103</v>
      </c>
      <c r="C8" s="81" t="s">
        <v>96</v>
      </c>
      <c r="D8" s="143">
        <v>60000</v>
      </c>
      <c r="E8" s="143"/>
      <c r="F8" s="143">
        <f t="shared" si="0"/>
        <v>371425</v>
      </c>
      <c r="G8" s="81" t="s">
        <v>97</v>
      </c>
      <c r="H8" s="81" t="s">
        <v>107</v>
      </c>
      <c r="I8" s="81"/>
    </row>
    <row r="9" spans="1:9" x14ac:dyDescent="0.3">
      <c r="A9" s="171">
        <v>45689</v>
      </c>
      <c r="B9" s="81" t="s">
        <v>105</v>
      </c>
      <c r="C9" s="81" t="s">
        <v>96</v>
      </c>
      <c r="D9" s="143">
        <v>34000</v>
      </c>
      <c r="E9" s="143"/>
      <c r="F9" s="143">
        <f t="shared" si="0"/>
        <v>337425</v>
      </c>
      <c r="G9" s="81" t="s">
        <v>97</v>
      </c>
      <c r="H9" s="81" t="s">
        <v>108</v>
      </c>
      <c r="I9" s="81"/>
    </row>
    <row r="10" spans="1:9" x14ac:dyDescent="0.3">
      <c r="A10" s="171">
        <v>45689</v>
      </c>
      <c r="B10" s="81" t="s">
        <v>99</v>
      </c>
      <c r="C10" s="81" t="s">
        <v>96</v>
      </c>
      <c r="D10" s="143">
        <v>8000</v>
      </c>
      <c r="E10" s="143"/>
      <c r="F10" s="143">
        <f t="shared" si="0"/>
        <v>329425</v>
      </c>
      <c r="G10" s="81" t="s">
        <v>97</v>
      </c>
      <c r="H10" s="81" t="s">
        <v>100</v>
      </c>
      <c r="I10" s="81" t="s">
        <v>113</v>
      </c>
    </row>
    <row r="11" spans="1:9" x14ac:dyDescent="0.3">
      <c r="A11" s="171">
        <v>45689</v>
      </c>
      <c r="B11" s="81" t="s">
        <v>99</v>
      </c>
      <c r="C11" s="81" t="s">
        <v>96</v>
      </c>
      <c r="D11" s="143">
        <v>10000</v>
      </c>
      <c r="E11" s="143"/>
      <c r="F11" s="143">
        <f t="shared" si="0"/>
        <v>319425</v>
      </c>
      <c r="G11" s="81" t="s">
        <v>97</v>
      </c>
      <c r="H11" s="81" t="s">
        <v>100</v>
      </c>
      <c r="I11" s="81" t="s">
        <v>114</v>
      </c>
    </row>
    <row r="12" spans="1:9" x14ac:dyDescent="0.3">
      <c r="A12" s="171">
        <v>45689</v>
      </c>
      <c r="B12" s="81" t="s">
        <v>99</v>
      </c>
      <c r="C12" s="81" t="s">
        <v>96</v>
      </c>
      <c r="D12" s="143">
        <v>13000</v>
      </c>
      <c r="E12" s="143"/>
      <c r="F12" s="143">
        <f t="shared" si="0"/>
        <v>306425</v>
      </c>
      <c r="G12" s="81" t="s">
        <v>97</v>
      </c>
      <c r="H12" s="81" t="s">
        <v>100</v>
      </c>
      <c r="I12" s="81" t="s">
        <v>115</v>
      </c>
    </row>
    <row r="13" spans="1:9" x14ac:dyDescent="0.3">
      <c r="A13" s="171">
        <v>45689</v>
      </c>
      <c r="B13" s="81" t="s">
        <v>99</v>
      </c>
      <c r="C13" s="81" t="s">
        <v>96</v>
      </c>
      <c r="D13" s="143">
        <v>7000</v>
      </c>
      <c r="E13" s="143"/>
      <c r="F13" s="143">
        <f t="shared" si="0"/>
        <v>299425</v>
      </c>
      <c r="G13" s="81" t="s">
        <v>97</v>
      </c>
      <c r="H13" s="81" t="s">
        <v>100</v>
      </c>
      <c r="I13" s="81" t="s">
        <v>116</v>
      </c>
    </row>
    <row r="14" spans="1:9" x14ac:dyDescent="0.3">
      <c r="A14" s="171">
        <v>45689</v>
      </c>
      <c r="B14" s="81" t="s">
        <v>117</v>
      </c>
      <c r="C14" s="81" t="s">
        <v>117</v>
      </c>
      <c r="D14" s="143">
        <v>10000</v>
      </c>
      <c r="E14" s="143"/>
      <c r="F14" s="143">
        <f t="shared" si="0"/>
        <v>289425</v>
      </c>
      <c r="G14" s="81" t="s">
        <v>97</v>
      </c>
      <c r="H14" s="81" t="s">
        <v>100</v>
      </c>
      <c r="I14" s="81"/>
    </row>
    <row r="15" spans="1:9" x14ac:dyDescent="0.3">
      <c r="A15" s="171">
        <v>45689</v>
      </c>
      <c r="B15" s="81" t="s">
        <v>117</v>
      </c>
      <c r="C15" s="81" t="s">
        <v>117</v>
      </c>
      <c r="D15" s="143">
        <v>11200</v>
      </c>
      <c r="E15" s="143"/>
      <c r="F15" s="143">
        <f t="shared" si="0"/>
        <v>278225</v>
      </c>
      <c r="G15" s="81" t="s">
        <v>97</v>
      </c>
      <c r="H15" s="81" t="s">
        <v>100</v>
      </c>
      <c r="I15" s="81"/>
    </row>
    <row r="16" spans="1:9" x14ac:dyDescent="0.3">
      <c r="A16" s="171">
        <v>45717</v>
      </c>
      <c r="B16" s="81" t="s">
        <v>99</v>
      </c>
      <c r="C16" s="81" t="s">
        <v>96</v>
      </c>
      <c r="D16" s="143">
        <v>5000</v>
      </c>
      <c r="E16" s="143"/>
      <c r="F16" s="143">
        <f t="shared" si="0"/>
        <v>273225</v>
      </c>
      <c r="G16" s="81" t="s">
        <v>97</v>
      </c>
      <c r="H16" s="81" t="s">
        <v>100</v>
      </c>
      <c r="I16" s="81" t="s">
        <v>124</v>
      </c>
    </row>
    <row r="17" spans="1:9" x14ac:dyDescent="0.3">
      <c r="A17" s="171">
        <v>45717</v>
      </c>
      <c r="B17" s="81" t="s">
        <v>99</v>
      </c>
      <c r="C17" s="81" t="s">
        <v>96</v>
      </c>
      <c r="D17" s="143">
        <v>6000</v>
      </c>
      <c r="E17" s="143"/>
      <c r="F17" s="143">
        <f t="shared" si="0"/>
        <v>267225</v>
      </c>
      <c r="G17" s="81" t="s">
        <v>97</v>
      </c>
      <c r="H17" s="81" t="s">
        <v>100</v>
      </c>
      <c r="I17" s="81" t="s">
        <v>125</v>
      </c>
    </row>
    <row r="18" spans="1:9" x14ac:dyDescent="0.3">
      <c r="A18" s="171">
        <v>45717</v>
      </c>
      <c r="B18" s="81" t="s">
        <v>99</v>
      </c>
      <c r="C18" s="81" t="s">
        <v>96</v>
      </c>
      <c r="D18" s="143">
        <v>18000</v>
      </c>
      <c r="E18" s="143"/>
      <c r="F18" s="143">
        <f t="shared" si="0"/>
        <v>249225</v>
      </c>
      <c r="G18" s="81" t="s">
        <v>97</v>
      </c>
      <c r="H18" s="81" t="s">
        <v>100</v>
      </c>
      <c r="I18" s="81" t="s">
        <v>126</v>
      </c>
    </row>
    <row r="19" spans="1:9" x14ac:dyDescent="0.3">
      <c r="A19" s="171">
        <v>45717</v>
      </c>
      <c r="B19" s="81" t="s">
        <v>99</v>
      </c>
      <c r="C19" s="81" t="s">
        <v>96</v>
      </c>
      <c r="D19" s="143">
        <v>13000</v>
      </c>
      <c r="E19" s="143"/>
      <c r="F19" s="143">
        <f t="shared" si="0"/>
        <v>236225</v>
      </c>
      <c r="G19" s="81" t="s">
        <v>97</v>
      </c>
      <c r="H19" s="81" t="s">
        <v>100</v>
      </c>
      <c r="I19" s="81" t="s">
        <v>127</v>
      </c>
    </row>
    <row r="20" spans="1:9" x14ac:dyDescent="0.3">
      <c r="A20" s="171">
        <v>45717</v>
      </c>
      <c r="B20" s="81" t="s">
        <v>120</v>
      </c>
      <c r="C20" s="81" t="s">
        <v>96</v>
      </c>
      <c r="D20" s="143">
        <v>13000</v>
      </c>
      <c r="E20" s="143"/>
      <c r="F20" s="143">
        <f t="shared" si="0"/>
        <v>223225</v>
      </c>
      <c r="G20" s="81" t="s">
        <v>97</v>
      </c>
      <c r="H20" s="81" t="s">
        <v>100</v>
      </c>
      <c r="I20" s="81" t="s">
        <v>115</v>
      </c>
    </row>
    <row r="21" spans="1:9" x14ac:dyDescent="0.3">
      <c r="A21" s="171">
        <v>45717</v>
      </c>
      <c r="B21" s="81" t="s">
        <v>99</v>
      </c>
      <c r="C21" s="81" t="s">
        <v>96</v>
      </c>
      <c r="D21" s="143">
        <v>16000</v>
      </c>
      <c r="E21" s="143"/>
      <c r="F21" s="143">
        <f t="shared" si="0"/>
        <v>207225</v>
      </c>
      <c r="G21" s="81" t="s">
        <v>97</v>
      </c>
      <c r="H21" s="81" t="s">
        <v>100</v>
      </c>
      <c r="I21" s="81"/>
    </row>
    <row r="22" spans="1:9" x14ac:dyDescent="0.3">
      <c r="A22" s="171">
        <v>45717</v>
      </c>
      <c r="B22" s="81" t="s">
        <v>104</v>
      </c>
      <c r="C22" s="81" t="s">
        <v>96</v>
      </c>
      <c r="D22" s="143">
        <v>10000</v>
      </c>
      <c r="E22" s="143"/>
      <c r="F22" s="143">
        <f t="shared" si="0"/>
        <v>197225</v>
      </c>
      <c r="G22" s="81" t="s">
        <v>97</v>
      </c>
      <c r="H22" s="81" t="s">
        <v>122</v>
      </c>
      <c r="I22" s="81"/>
    </row>
    <row r="23" spans="1:9" x14ac:dyDescent="0.3">
      <c r="A23" s="171">
        <v>45717</v>
      </c>
      <c r="B23" s="81" t="s">
        <v>105</v>
      </c>
      <c r="C23" s="81" t="s">
        <v>96</v>
      </c>
      <c r="D23" s="143">
        <v>30000</v>
      </c>
      <c r="E23" s="143"/>
      <c r="F23" s="143">
        <f t="shared" si="0"/>
        <v>167225</v>
      </c>
      <c r="G23" s="81" t="s">
        <v>97</v>
      </c>
      <c r="H23" s="81" t="s">
        <v>122</v>
      </c>
      <c r="I23" s="81"/>
    </row>
    <row r="24" spans="1:9" x14ac:dyDescent="0.3">
      <c r="A24" s="171">
        <v>45717</v>
      </c>
      <c r="B24" s="81" t="s">
        <v>106</v>
      </c>
      <c r="C24" s="81" t="s">
        <v>96</v>
      </c>
      <c r="D24" s="143">
        <v>10000</v>
      </c>
      <c r="E24" s="143"/>
      <c r="F24" s="143">
        <f t="shared" si="0"/>
        <v>157225</v>
      </c>
      <c r="G24" s="81" t="s">
        <v>97</v>
      </c>
      <c r="H24" s="81" t="s">
        <v>122</v>
      </c>
      <c r="I24" s="81"/>
    </row>
    <row r="25" spans="1:9" x14ac:dyDescent="0.3">
      <c r="A25" s="171">
        <v>45717</v>
      </c>
      <c r="B25" s="81" t="s">
        <v>117</v>
      </c>
      <c r="C25" s="81" t="s">
        <v>96</v>
      </c>
      <c r="D25" s="143">
        <v>10000</v>
      </c>
      <c r="E25" s="143"/>
      <c r="F25" s="143">
        <f t="shared" si="0"/>
        <v>147225</v>
      </c>
      <c r="G25" s="81" t="s">
        <v>97</v>
      </c>
      <c r="H25" s="81" t="s">
        <v>100</v>
      </c>
      <c r="I25" s="81"/>
    </row>
    <row r="26" spans="1:9" x14ac:dyDescent="0.3">
      <c r="A26" s="171">
        <v>45717</v>
      </c>
      <c r="B26" s="81" t="s">
        <v>123</v>
      </c>
      <c r="C26" s="81" t="s">
        <v>128</v>
      </c>
      <c r="D26" s="143">
        <v>4835</v>
      </c>
      <c r="E26" s="143"/>
      <c r="F26" s="143">
        <f t="shared" si="0"/>
        <v>142390</v>
      </c>
      <c r="G26" s="81" t="s">
        <v>97</v>
      </c>
      <c r="H26" s="81" t="s">
        <v>497</v>
      </c>
      <c r="I26" s="81"/>
    </row>
    <row r="27" spans="1:9" x14ac:dyDescent="0.3">
      <c r="A27" s="171">
        <v>45717</v>
      </c>
      <c r="B27" s="81" t="s">
        <v>129</v>
      </c>
      <c r="C27" s="81" t="s">
        <v>96</v>
      </c>
      <c r="D27" s="143"/>
      <c r="E27" s="143">
        <v>-160000</v>
      </c>
      <c r="F27" s="143">
        <f t="shared" si="0"/>
        <v>-17610</v>
      </c>
      <c r="G27" s="81" t="s">
        <v>97</v>
      </c>
      <c r="H27" s="81" t="s">
        <v>121</v>
      </c>
      <c r="I27" s="81"/>
    </row>
    <row r="28" spans="1:9" x14ac:dyDescent="0.3">
      <c r="A28" s="172">
        <v>45901</v>
      </c>
      <c r="B28" s="173" t="s">
        <v>95</v>
      </c>
      <c r="C28" s="173" t="s">
        <v>96</v>
      </c>
      <c r="D28" s="174"/>
      <c r="E28" s="174">
        <v>36000</v>
      </c>
      <c r="F28" s="174">
        <f t="shared" si="0"/>
        <v>18390</v>
      </c>
      <c r="G28" s="173" t="s">
        <v>97</v>
      </c>
      <c r="H28" s="173" t="s">
        <v>121</v>
      </c>
      <c r="I28" s="173"/>
    </row>
    <row r="29" spans="1:9" x14ac:dyDescent="0.3">
      <c r="A29" s="171">
        <v>45901</v>
      </c>
      <c r="B29" s="81" t="s">
        <v>99</v>
      </c>
      <c r="C29" s="81" t="s">
        <v>96</v>
      </c>
      <c r="D29" s="143">
        <v>18000</v>
      </c>
      <c r="E29" s="143"/>
      <c r="F29" s="143">
        <f t="shared" si="0"/>
        <v>390</v>
      </c>
      <c r="G29" s="81" t="s">
        <v>97</v>
      </c>
      <c r="H29" s="81" t="s">
        <v>121</v>
      </c>
      <c r="I29" s="81" t="s">
        <v>162</v>
      </c>
    </row>
    <row r="30" spans="1:9" x14ac:dyDescent="0.3">
      <c r="A30" s="171">
        <v>45901</v>
      </c>
      <c r="B30" s="81" t="s">
        <v>99</v>
      </c>
      <c r="C30" s="81" t="s">
        <v>96</v>
      </c>
      <c r="D30" s="143">
        <v>18000</v>
      </c>
      <c r="E30" s="143"/>
      <c r="F30" s="143">
        <f t="shared" si="0"/>
        <v>-17610</v>
      </c>
      <c r="G30" s="81" t="s">
        <v>97</v>
      </c>
      <c r="H30" s="81" t="s">
        <v>121</v>
      </c>
      <c r="I30" s="81" t="s">
        <v>166</v>
      </c>
    </row>
    <row r="31" spans="1:9" x14ac:dyDescent="0.3">
      <c r="A31" s="172">
        <v>45931</v>
      </c>
      <c r="B31" s="173" t="s">
        <v>95</v>
      </c>
      <c r="C31" s="173" t="s">
        <v>96</v>
      </c>
      <c r="D31" s="174"/>
      <c r="E31" s="174">
        <v>88000</v>
      </c>
      <c r="F31" s="174">
        <f t="shared" si="0"/>
        <v>70390</v>
      </c>
      <c r="G31" s="173" t="s">
        <v>97</v>
      </c>
      <c r="H31" s="173" t="s">
        <v>168</v>
      </c>
      <c r="I31" s="173"/>
    </row>
    <row r="32" spans="1:9" x14ac:dyDescent="0.3">
      <c r="A32" s="171">
        <v>45931</v>
      </c>
      <c r="B32" s="81" t="s">
        <v>99</v>
      </c>
      <c r="C32" s="81" t="s">
        <v>96</v>
      </c>
      <c r="D32" s="143">
        <v>18000</v>
      </c>
      <c r="E32" s="143"/>
      <c r="F32" s="143">
        <f t="shared" si="0"/>
        <v>52390</v>
      </c>
      <c r="G32" s="81" t="s">
        <v>97</v>
      </c>
      <c r="H32" s="81" t="s">
        <v>168</v>
      </c>
      <c r="I32" s="81" t="s">
        <v>162</v>
      </c>
    </row>
    <row r="33" spans="1:9" x14ac:dyDescent="0.3">
      <c r="A33" s="171">
        <v>45931</v>
      </c>
      <c r="B33" s="81" t="s">
        <v>99</v>
      </c>
      <c r="C33" s="81" t="s">
        <v>96</v>
      </c>
      <c r="D33" s="143">
        <v>16000</v>
      </c>
      <c r="E33" s="143"/>
      <c r="F33" s="143">
        <f t="shared" si="0"/>
        <v>36390</v>
      </c>
      <c r="G33" s="81" t="s">
        <v>97</v>
      </c>
      <c r="H33" s="81" t="s">
        <v>168</v>
      </c>
      <c r="I33" s="81" t="s">
        <v>195</v>
      </c>
    </row>
    <row r="34" spans="1:9" x14ac:dyDescent="0.3">
      <c r="A34" s="171">
        <v>45931</v>
      </c>
      <c r="B34" s="81" t="s">
        <v>99</v>
      </c>
      <c r="C34" s="81" t="s">
        <v>96</v>
      </c>
      <c r="D34" s="143">
        <v>5000</v>
      </c>
      <c r="E34" s="143"/>
      <c r="F34" s="143">
        <f t="shared" si="0"/>
        <v>31390</v>
      </c>
      <c r="G34" s="81" t="s">
        <v>97</v>
      </c>
      <c r="H34" s="81" t="s">
        <v>168</v>
      </c>
      <c r="I34" s="81" t="s">
        <v>196</v>
      </c>
    </row>
    <row r="35" spans="1:9" x14ac:dyDescent="0.3">
      <c r="A35" s="171">
        <v>45931</v>
      </c>
      <c r="B35" s="81" t="s">
        <v>99</v>
      </c>
      <c r="C35" s="81" t="s">
        <v>96</v>
      </c>
      <c r="D35" s="143">
        <v>11000</v>
      </c>
      <c r="E35" s="143"/>
      <c r="F35" s="143">
        <f t="shared" si="0"/>
        <v>20390</v>
      </c>
      <c r="G35" s="81" t="s">
        <v>97</v>
      </c>
      <c r="H35" s="81" t="s">
        <v>168</v>
      </c>
      <c r="I35" s="81" t="s">
        <v>197</v>
      </c>
    </row>
    <row r="36" spans="1:9" x14ac:dyDescent="0.3">
      <c r="A36" s="171">
        <v>45931</v>
      </c>
      <c r="B36" s="81" t="s">
        <v>99</v>
      </c>
      <c r="C36" s="81" t="s">
        <v>96</v>
      </c>
      <c r="D36" s="143">
        <v>18000</v>
      </c>
      <c r="E36" s="143"/>
      <c r="F36" s="143">
        <f t="shared" si="0"/>
        <v>2390</v>
      </c>
      <c r="G36" s="81" t="s">
        <v>97</v>
      </c>
      <c r="H36" s="81" t="s">
        <v>168</v>
      </c>
      <c r="I36" s="81" t="s">
        <v>198</v>
      </c>
    </row>
    <row r="37" spans="1:9" x14ac:dyDescent="0.3">
      <c r="A37" s="171">
        <v>45931</v>
      </c>
      <c r="B37" s="81" t="s">
        <v>117</v>
      </c>
      <c r="C37" s="81" t="s">
        <v>96</v>
      </c>
      <c r="D37" s="143">
        <v>14000</v>
      </c>
      <c r="E37" s="143"/>
      <c r="F37" s="143">
        <f t="shared" si="0"/>
        <v>-11610</v>
      </c>
      <c r="G37" s="81" t="s">
        <v>97</v>
      </c>
      <c r="H37" s="81" t="s">
        <v>168</v>
      </c>
      <c r="I37" s="81"/>
    </row>
    <row r="38" spans="1:9" x14ac:dyDescent="0.3">
      <c r="A38" s="171">
        <v>45931</v>
      </c>
      <c r="B38" s="81" t="s">
        <v>129</v>
      </c>
      <c r="C38" s="81" t="s">
        <v>96</v>
      </c>
      <c r="D38" s="143"/>
      <c r="E38" s="143">
        <v>-6000</v>
      </c>
      <c r="F38" s="143">
        <f t="shared" si="0"/>
        <v>-17610</v>
      </c>
      <c r="G38" s="81" t="s">
        <v>97</v>
      </c>
      <c r="H38" s="81" t="s">
        <v>168</v>
      </c>
      <c r="I38" s="81"/>
    </row>
    <row r="39" spans="1:9" x14ac:dyDescent="0.3">
      <c r="A39" s="172">
        <v>45962</v>
      </c>
      <c r="B39" s="173" t="s">
        <v>95</v>
      </c>
      <c r="C39" s="173" t="s">
        <v>96</v>
      </c>
      <c r="D39" s="174"/>
      <c r="E39" s="174">
        <v>66000</v>
      </c>
      <c r="F39" s="174">
        <f t="shared" si="0"/>
        <v>48390</v>
      </c>
      <c r="G39" s="173" t="s">
        <v>97</v>
      </c>
      <c r="H39" s="173" t="s">
        <v>169</v>
      </c>
      <c r="I39" s="173"/>
    </row>
    <row r="40" spans="1:9" x14ac:dyDescent="0.3">
      <c r="A40" s="171">
        <v>45962</v>
      </c>
      <c r="B40" s="81" t="s">
        <v>99</v>
      </c>
      <c r="C40" s="81" t="s">
        <v>96</v>
      </c>
      <c r="D40" s="143">
        <v>18000</v>
      </c>
      <c r="E40" s="143"/>
      <c r="F40" s="143">
        <f t="shared" si="0"/>
        <v>30390</v>
      </c>
      <c r="G40" s="81" t="s">
        <v>97</v>
      </c>
      <c r="H40" s="81" t="s">
        <v>169</v>
      </c>
      <c r="I40" s="81" t="s">
        <v>162</v>
      </c>
    </row>
    <row r="41" spans="1:9" x14ac:dyDescent="0.3">
      <c r="A41" s="171">
        <v>45962</v>
      </c>
      <c r="B41" s="81" t="s">
        <v>99</v>
      </c>
      <c r="C41" s="81" t="s">
        <v>96</v>
      </c>
      <c r="D41" s="143">
        <v>13000</v>
      </c>
      <c r="E41" s="143"/>
      <c r="F41" s="143">
        <f t="shared" si="0"/>
        <v>17390</v>
      </c>
      <c r="G41" s="81" t="s">
        <v>97</v>
      </c>
      <c r="H41" s="81" t="s">
        <v>169</v>
      </c>
      <c r="I41" s="81" t="s">
        <v>215</v>
      </c>
    </row>
    <row r="42" spans="1:9" x14ac:dyDescent="0.3">
      <c r="A42" s="171">
        <v>45962</v>
      </c>
      <c r="B42" s="81" t="s">
        <v>99</v>
      </c>
      <c r="C42" s="81" t="s">
        <v>96</v>
      </c>
      <c r="D42" s="143">
        <v>4000</v>
      </c>
      <c r="E42" s="143"/>
      <c r="F42" s="143">
        <f t="shared" si="0"/>
        <v>13390</v>
      </c>
      <c r="G42" s="81" t="s">
        <v>97</v>
      </c>
      <c r="H42" s="81" t="s">
        <v>169</v>
      </c>
      <c r="I42" s="81" t="s">
        <v>216</v>
      </c>
    </row>
    <row r="43" spans="1:9" x14ac:dyDescent="0.3">
      <c r="A43" s="171">
        <v>45962</v>
      </c>
      <c r="B43" s="81" t="s">
        <v>99</v>
      </c>
      <c r="C43" s="81" t="s">
        <v>96</v>
      </c>
      <c r="D43" s="143">
        <v>20000</v>
      </c>
      <c r="E43" s="143"/>
      <c r="F43" s="143">
        <f t="shared" si="0"/>
        <v>-6610</v>
      </c>
      <c r="G43" s="81" t="s">
        <v>97</v>
      </c>
      <c r="H43" s="81" t="s">
        <v>169</v>
      </c>
      <c r="I43" s="81" t="s">
        <v>209</v>
      </c>
    </row>
    <row r="44" spans="1:9" x14ac:dyDescent="0.3">
      <c r="A44" s="171">
        <v>45962</v>
      </c>
      <c r="B44" s="81" t="s">
        <v>117</v>
      </c>
      <c r="C44" s="81" t="s">
        <v>96</v>
      </c>
      <c r="D44" s="143">
        <v>10000</v>
      </c>
      <c r="E44" s="143"/>
      <c r="F44" s="143">
        <f t="shared" si="0"/>
        <v>-16610</v>
      </c>
      <c r="G44" s="81" t="s">
        <v>97</v>
      </c>
      <c r="H44" s="81" t="s">
        <v>169</v>
      </c>
      <c r="I44" s="81"/>
    </row>
    <row r="45" spans="1:9" x14ac:dyDescent="0.3">
      <c r="A45" s="171">
        <v>45962</v>
      </c>
      <c r="B45" s="81" t="s">
        <v>129</v>
      </c>
      <c r="C45" s="81" t="s">
        <v>96</v>
      </c>
      <c r="D45" s="143"/>
      <c r="E45" s="143">
        <v>-1000</v>
      </c>
      <c r="F45" s="143">
        <f t="shared" si="0"/>
        <v>-17610</v>
      </c>
      <c r="G45" s="81" t="s">
        <v>97</v>
      </c>
      <c r="H45" s="81" t="s">
        <v>169</v>
      </c>
      <c r="I45" s="81"/>
    </row>
    <row r="46" spans="1:9" x14ac:dyDescent="0.3">
      <c r="A46" s="185" t="s">
        <v>219</v>
      </c>
      <c r="B46" s="173" t="s">
        <v>95</v>
      </c>
      <c r="C46" s="173" t="s">
        <v>96</v>
      </c>
      <c r="D46" s="174"/>
      <c r="E46" s="174">
        <v>85000</v>
      </c>
      <c r="F46" s="174">
        <f t="shared" si="0"/>
        <v>67390</v>
      </c>
      <c r="G46" s="173" t="s">
        <v>97</v>
      </c>
      <c r="H46" s="173" t="s">
        <v>223</v>
      </c>
      <c r="I46" s="173"/>
    </row>
    <row r="47" spans="1:9" x14ac:dyDescent="0.3">
      <c r="A47" s="183" t="s">
        <v>219</v>
      </c>
      <c r="B47" s="81" t="s">
        <v>99</v>
      </c>
      <c r="C47" s="81" t="s">
        <v>96</v>
      </c>
      <c r="D47" s="143">
        <v>18000</v>
      </c>
      <c r="E47" s="143"/>
      <c r="F47" s="143">
        <f t="shared" si="0"/>
        <v>49390</v>
      </c>
      <c r="G47" s="81" t="s">
        <v>97</v>
      </c>
      <c r="H47" s="81" t="s">
        <v>223</v>
      </c>
      <c r="I47" s="81" t="s">
        <v>162</v>
      </c>
    </row>
    <row r="48" spans="1:9" x14ac:dyDescent="0.3">
      <c r="A48" s="184" t="s">
        <v>219</v>
      </c>
      <c r="B48" s="81" t="s">
        <v>99</v>
      </c>
      <c r="C48" s="81" t="s">
        <v>96</v>
      </c>
      <c r="D48" s="143">
        <v>16000</v>
      </c>
      <c r="E48" s="143"/>
      <c r="F48" s="143">
        <f t="shared" si="0"/>
        <v>33390</v>
      </c>
      <c r="G48" s="81" t="s">
        <v>97</v>
      </c>
      <c r="H48" s="81" t="s">
        <v>223</v>
      </c>
      <c r="I48" s="81" t="s">
        <v>244</v>
      </c>
    </row>
    <row r="49" spans="1:9" x14ac:dyDescent="0.3">
      <c r="A49" s="184" t="s">
        <v>219</v>
      </c>
      <c r="B49" s="81" t="s">
        <v>99</v>
      </c>
      <c r="C49" s="81" t="s">
        <v>96</v>
      </c>
      <c r="D49" s="143">
        <v>5000</v>
      </c>
      <c r="E49" s="143"/>
      <c r="F49" s="143">
        <f t="shared" si="0"/>
        <v>28390</v>
      </c>
      <c r="G49" s="81" t="s">
        <v>97</v>
      </c>
      <c r="H49" s="81" t="s">
        <v>223</v>
      </c>
      <c r="I49" s="81" t="s">
        <v>245</v>
      </c>
    </row>
    <row r="50" spans="1:9" x14ac:dyDescent="0.3">
      <c r="A50" s="184" t="s">
        <v>219</v>
      </c>
      <c r="B50" s="81" t="s">
        <v>99</v>
      </c>
      <c r="C50" s="81" t="s">
        <v>96</v>
      </c>
      <c r="D50" s="143">
        <v>5000</v>
      </c>
      <c r="E50" s="143"/>
      <c r="F50" s="143">
        <f t="shared" si="0"/>
        <v>23390</v>
      </c>
      <c r="G50" s="81" t="s">
        <v>97</v>
      </c>
      <c r="H50" s="81" t="s">
        <v>223</v>
      </c>
      <c r="I50" s="81" t="s">
        <v>246</v>
      </c>
    </row>
    <row r="51" spans="1:9" x14ac:dyDescent="0.3">
      <c r="A51" s="184" t="s">
        <v>219</v>
      </c>
      <c r="B51" s="81" t="s">
        <v>99</v>
      </c>
      <c r="C51" s="81" t="s">
        <v>96</v>
      </c>
      <c r="D51" s="143">
        <v>20000</v>
      </c>
      <c r="E51" s="143"/>
      <c r="F51" s="143">
        <f t="shared" si="0"/>
        <v>3390</v>
      </c>
      <c r="G51" s="81" t="s">
        <v>97</v>
      </c>
      <c r="H51" s="81" t="s">
        <v>223</v>
      </c>
      <c r="I51" s="81" t="s">
        <v>247</v>
      </c>
    </row>
    <row r="52" spans="1:9" x14ac:dyDescent="0.3">
      <c r="A52" s="184" t="s">
        <v>219</v>
      </c>
      <c r="B52" s="81" t="s">
        <v>117</v>
      </c>
      <c r="C52" s="81" t="s">
        <v>96</v>
      </c>
      <c r="D52" s="143">
        <v>17000</v>
      </c>
      <c r="E52" s="143"/>
      <c r="F52" s="143">
        <f t="shared" si="0"/>
        <v>-13610</v>
      </c>
      <c r="G52" s="81" t="s">
        <v>97</v>
      </c>
      <c r="H52" s="81" t="s">
        <v>223</v>
      </c>
      <c r="I52" s="81"/>
    </row>
    <row r="53" spans="1:9" x14ac:dyDescent="0.3">
      <c r="A53" s="184" t="s">
        <v>248</v>
      </c>
      <c r="B53" s="81" t="s">
        <v>117</v>
      </c>
      <c r="C53" s="81" t="s">
        <v>96</v>
      </c>
      <c r="D53" s="143"/>
      <c r="E53" s="143"/>
      <c r="F53" s="143">
        <f t="shared" si="0"/>
        <v>-13610</v>
      </c>
      <c r="G53" s="81" t="s">
        <v>97</v>
      </c>
      <c r="H53" s="81" t="s">
        <v>223</v>
      </c>
      <c r="I53" s="81"/>
    </row>
    <row r="54" spans="1:9" x14ac:dyDescent="0.3">
      <c r="A54" s="186" t="s">
        <v>248</v>
      </c>
      <c r="B54" s="173" t="s">
        <v>95</v>
      </c>
      <c r="C54" s="173" t="s">
        <v>96</v>
      </c>
      <c r="D54" s="174"/>
      <c r="E54" s="174">
        <v>97000</v>
      </c>
      <c r="F54" s="174">
        <f t="shared" si="0"/>
        <v>83390</v>
      </c>
      <c r="G54" s="173" t="s">
        <v>97</v>
      </c>
      <c r="H54" s="173" t="s">
        <v>224</v>
      </c>
      <c r="I54" s="173"/>
    </row>
    <row r="55" spans="1:9" x14ac:dyDescent="0.3">
      <c r="A55" s="184" t="s">
        <v>248</v>
      </c>
      <c r="B55" s="81" t="s">
        <v>99</v>
      </c>
      <c r="C55" s="81" t="s">
        <v>96</v>
      </c>
      <c r="D55" s="143">
        <v>18000</v>
      </c>
      <c r="E55" s="143"/>
      <c r="F55" s="143">
        <f t="shared" si="0"/>
        <v>65390</v>
      </c>
      <c r="G55" s="81" t="s">
        <v>97</v>
      </c>
      <c r="H55" s="81" t="s">
        <v>224</v>
      </c>
      <c r="I55" s="81" t="s">
        <v>162</v>
      </c>
    </row>
    <row r="56" spans="1:9" x14ac:dyDescent="0.3">
      <c r="A56" s="184" t="s">
        <v>248</v>
      </c>
      <c r="B56" s="81" t="s">
        <v>99</v>
      </c>
      <c r="C56" s="81" t="s">
        <v>96</v>
      </c>
      <c r="D56" s="143">
        <v>22000</v>
      </c>
      <c r="E56" s="143"/>
      <c r="F56" s="143">
        <f t="shared" si="0"/>
        <v>43390</v>
      </c>
      <c r="G56" s="81" t="s">
        <v>97</v>
      </c>
      <c r="H56" s="81" t="s">
        <v>224</v>
      </c>
      <c r="I56" s="81" t="s">
        <v>267</v>
      </c>
    </row>
    <row r="57" spans="1:9" x14ac:dyDescent="0.3">
      <c r="A57" s="184" t="s">
        <v>248</v>
      </c>
      <c r="B57" s="81" t="s">
        <v>99</v>
      </c>
      <c r="C57" s="81" t="s">
        <v>96</v>
      </c>
      <c r="D57" s="143">
        <v>12000</v>
      </c>
      <c r="E57" s="143"/>
      <c r="F57" s="143">
        <f t="shared" si="0"/>
        <v>31390</v>
      </c>
      <c r="G57" s="81" t="s">
        <v>97</v>
      </c>
      <c r="H57" s="81" t="s">
        <v>224</v>
      </c>
      <c r="I57" s="81" t="s">
        <v>268</v>
      </c>
    </row>
    <row r="58" spans="1:9" x14ac:dyDescent="0.3">
      <c r="A58" s="184" t="s">
        <v>248</v>
      </c>
      <c r="B58" s="81" t="s">
        <v>99</v>
      </c>
      <c r="C58" s="81" t="s">
        <v>96</v>
      </c>
      <c r="D58" s="143">
        <v>6000</v>
      </c>
      <c r="E58" s="143"/>
      <c r="F58" s="143">
        <f t="shared" si="0"/>
        <v>25390</v>
      </c>
      <c r="G58" s="81" t="s">
        <v>97</v>
      </c>
      <c r="H58" s="81" t="s">
        <v>224</v>
      </c>
      <c r="I58" s="81" t="s">
        <v>269</v>
      </c>
    </row>
    <row r="59" spans="1:9" x14ac:dyDescent="0.3">
      <c r="A59" s="184" t="s">
        <v>248</v>
      </c>
      <c r="B59" s="81" t="s">
        <v>99</v>
      </c>
      <c r="C59" s="81" t="s">
        <v>96</v>
      </c>
      <c r="D59" s="143">
        <v>19000</v>
      </c>
      <c r="E59" s="143"/>
      <c r="F59" s="143">
        <f t="shared" si="0"/>
        <v>6390</v>
      </c>
      <c r="G59" s="81" t="s">
        <v>97</v>
      </c>
      <c r="H59" s="81" t="s">
        <v>224</v>
      </c>
      <c r="I59" s="81" t="s">
        <v>198</v>
      </c>
    </row>
    <row r="60" spans="1:9" x14ac:dyDescent="0.3">
      <c r="A60" s="184" t="s">
        <v>248</v>
      </c>
      <c r="B60" s="81" t="s">
        <v>99</v>
      </c>
      <c r="C60" s="81" t="s">
        <v>96</v>
      </c>
      <c r="D60" s="143">
        <v>19000</v>
      </c>
      <c r="E60" s="143"/>
      <c r="F60" s="143">
        <f t="shared" si="0"/>
        <v>-12610</v>
      </c>
      <c r="G60" s="81" t="s">
        <v>97</v>
      </c>
      <c r="H60" s="81" t="s">
        <v>224</v>
      </c>
      <c r="I60" s="81"/>
    </row>
    <row r="61" spans="1:9" x14ac:dyDescent="0.3">
      <c r="A61" s="184" t="s">
        <v>248</v>
      </c>
      <c r="B61" s="81" t="s">
        <v>129</v>
      </c>
      <c r="C61" s="81" t="s">
        <v>96</v>
      </c>
      <c r="D61" s="143"/>
      <c r="E61" s="143">
        <v>-1000</v>
      </c>
      <c r="F61" s="143">
        <f t="shared" si="0"/>
        <v>-13610</v>
      </c>
      <c r="G61" s="81" t="s">
        <v>97</v>
      </c>
      <c r="H61" s="81" t="s">
        <v>224</v>
      </c>
      <c r="I61" s="81"/>
    </row>
    <row r="62" spans="1:9" x14ac:dyDescent="0.3">
      <c r="A62" s="186" t="s">
        <v>270</v>
      </c>
      <c r="B62" s="173" t="s">
        <v>95</v>
      </c>
      <c r="C62" s="173" t="s">
        <v>96</v>
      </c>
      <c r="D62" s="174"/>
      <c r="E62" s="174">
        <v>88000</v>
      </c>
      <c r="F62" s="174">
        <f t="shared" si="0"/>
        <v>74390</v>
      </c>
      <c r="G62" s="173" t="s">
        <v>97</v>
      </c>
      <c r="H62" s="173" t="s">
        <v>264</v>
      </c>
      <c r="I62" s="173"/>
    </row>
    <row r="63" spans="1:9" x14ac:dyDescent="0.3">
      <c r="A63" s="184" t="s">
        <v>270</v>
      </c>
      <c r="B63" s="81" t="s">
        <v>99</v>
      </c>
      <c r="C63" s="81" t="s">
        <v>96</v>
      </c>
      <c r="D63" s="143">
        <v>18000</v>
      </c>
      <c r="E63" s="143"/>
      <c r="F63" s="143">
        <f t="shared" si="0"/>
        <v>56390</v>
      </c>
      <c r="G63" s="81" t="s">
        <v>97</v>
      </c>
      <c r="H63" s="81" t="s">
        <v>264</v>
      </c>
      <c r="I63" s="81" t="s">
        <v>162</v>
      </c>
    </row>
    <row r="64" spans="1:9" x14ac:dyDescent="0.3">
      <c r="A64" s="184" t="s">
        <v>270</v>
      </c>
      <c r="B64" s="81" t="s">
        <v>99</v>
      </c>
      <c r="C64" s="81" t="s">
        <v>96</v>
      </c>
      <c r="D64" s="143">
        <v>21000</v>
      </c>
      <c r="E64" s="143"/>
      <c r="F64" s="143">
        <f t="shared" si="0"/>
        <v>35390</v>
      </c>
      <c r="G64" s="81" t="s">
        <v>97</v>
      </c>
      <c r="H64" s="81" t="s">
        <v>264</v>
      </c>
      <c r="I64" s="81" t="s">
        <v>276</v>
      </c>
    </row>
    <row r="65" spans="1:9" x14ac:dyDescent="0.3">
      <c r="A65" s="184" t="s">
        <v>270</v>
      </c>
      <c r="B65" s="81" t="s">
        <v>99</v>
      </c>
      <c r="C65" s="81" t="s">
        <v>96</v>
      </c>
      <c r="D65" s="143">
        <v>5000</v>
      </c>
      <c r="E65" s="143"/>
      <c r="F65" s="143">
        <f t="shared" si="0"/>
        <v>30390</v>
      </c>
      <c r="G65" s="81" t="s">
        <v>97</v>
      </c>
      <c r="H65" s="81" t="s">
        <v>264</v>
      </c>
      <c r="I65" s="81" t="s">
        <v>277</v>
      </c>
    </row>
    <row r="66" spans="1:9" x14ac:dyDescent="0.3">
      <c r="A66" s="184" t="s">
        <v>270</v>
      </c>
      <c r="B66" s="81" t="s">
        <v>99</v>
      </c>
      <c r="C66" s="81" t="s">
        <v>96</v>
      </c>
      <c r="D66" s="143">
        <v>6000</v>
      </c>
      <c r="E66" s="143"/>
      <c r="F66" s="143">
        <f t="shared" si="0"/>
        <v>24390</v>
      </c>
      <c r="G66" s="81" t="s">
        <v>97</v>
      </c>
      <c r="H66" s="81" t="s">
        <v>264</v>
      </c>
      <c r="I66" s="81" t="s">
        <v>278</v>
      </c>
    </row>
    <row r="67" spans="1:9" x14ac:dyDescent="0.3">
      <c r="A67" s="184" t="s">
        <v>270</v>
      </c>
      <c r="B67" s="81" t="s">
        <v>99</v>
      </c>
      <c r="C67" s="81" t="s">
        <v>96</v>
      </c>
      <c r="D67" s="143">
        <v>20000</v>
      </c>
      <c r="E67" s="143"/>
      <c r="F67" s="143">
        <f t="shared" si="0"/>
        <v>4390</v>
      </c>
      <c r="G67" s="81" t="s">
        <v>97</v>
      </c>
      <c r="H67" s="81" t="s">
        <v>264</v>
      </c>
      <c r="I67" s="81" t="s">
        <v>279</v>
      </c>
    </row>
    <row r="68" spans="1:9" x14ac:dyDescent="0.3">
      <c r="A68" s="184" t="s">
        <v>270</v>
      </c>
      <c r="B68" s="81" t="s">
        <v>117</v>
      </c>
      <c r="C68" s="81" t="s">
        <v>96</v>
      </c>
      <c r="D68" s="143">
        <v>18000</v>
      </c>
      <c r="E68" s="143"/>
      <c r="F68" s="143">
        <f t="shared" ref="F68:F86" si="1">F67-D68+E68</f>
        <v>-13610</v>
      </c>
      <c r="G68" s="81" t="s">
        <v>97</v>
      </c>
      <c r="H68" s="81" t="s">
        <v>264</v>
      </c>
      <c r="I68" s="81"/>
    </row>
    <row r="69" spans="1:9" x14ac:dyDescent="0.3">
      <c r="A69" s="184" t="s">
        <v>270</v>
      </c>
      <c r="B69" s="81" t="s">
        <v>129</v>
      </c>
      <c r="C69" s="81" t="s">
        <v>96</v>
      </c>
      <c r="D69" s="143"/>
      <c r="E69" s="143">
        <v>-4000</v>
      </c>
      <c r="F69" s="143">
        <f t="shared" si="1"/>
        <v>-17610</v>
      </c>
      <c r="G69" s="81" t="s">
        <v>97</v>
      </c>
      <c r="H69" s="81" t="s">
        <v>264</v>
      </c>
      <c r="I69" s="81"/>
    </row>
    <row r="70" spans="1:9" x14ac:dyDescent="0.3">
      <c r="A70" s="186" t="s">
        <v>284</v>
      </c>
      <c r="B70" s="173" t="s">
        <v>95</v>
      </c>
      <c r="C70" s="173" t="s">
        <v>96</v>
      </c>
      <c r="D70" s="174"/>
      <c r="E70" s="174">
        <v>85000</v>
      </c>
      <c r="F70" s="174">
        <f t="shared" si="1"/>
        <v>67390</v>
      </c>
      <c r="G70" s="173" t="s">
        <v>97</v>
      </c>
      <c r="H70" s="173" t="s">
        <v>265</v>
      </c>
      <c r="I70" s="173"/>
    </row>
    <row r="71" spans="1:9" x14ac:dyDescent="0.3">
      <c r="A71" s="184" t="s">
        <v>284</v>
      </c>
      <c r="B71" s="81" t="s">
        <v>99</v>
      </c>
      <c r="C71" s="81" t="s">
        <v>96</v>
      </c>
      <c r="D71" s="143">
        <v>18000</v>
      </c>
      <c r="E71" s="143"/>
      <c r="F71" s="143">
        <f t="shared" si="1"/>
        <v>49390</v>
      </c>
      <c r="G71" s="81" t="s">
        <v>97</v>
      </c>
      <c r="H71" s="81" t="s">
        <v>265</v>
      </c>
      <c r="I71" s="81" t="s">
        <v>162</v>
      </c>
    </row>
    <row r="72" spans="1:9" x14ac:dyDescent="0.3">
      <c r="A72" s="184" t="s">
        <v>284</v>
      </c>
      <c r="B72" s="81" t="s">
        <v>99</v>
      </c>
      <c r="C72" s="81" t="s">
        <v>96</v>
      </c>
      <c r="D72" s="143">
        <v>14000</v>
      </c>
      <c r="E72" s="143"/>
      <c r="F72" s="143">
        <f t="shared" si="1"/>
        <v>35390</v>
      </c>
      <c r="G72" s="81" t="s">
        <v>97</v>
      </c>
      <c r="H72" s="81" t="s">
        <v>265</v>
      </c>
      <c r="I72" s="81" t="s">
        <v>215</v>
      </c>
    </row>
    <row r="73" spans="1:9" x14ac:dyDescent="0.3">
      <c r="A73" s="184" t="s">
        <v>284</v>
      </c>
      <c r="B73" s="81" t="s">
        <v>99</v>
      </c>
      <c r="C73" s="81" t="s">
        <v>96</v>
      </c>
      <c r="D73" s="143">
        <v>8000</v>
      </c>
      <c r="E73" s="143"/>
      <c r="F73" s="143">
        <f t="shared" si="1"/>
        <v>27390</v>
      </c>
      <c r="G73" s="81" t="s">
        <v>97</v>
      </c>
      <c r="H73" s="81" t="s">
        <v>265</v>
      </c>
      <c r="I73" s="81" t="s">
        <v>301</v>
      </c>
    </row>
    <row r="74" spans="1:9" x14ac:dyDescent="0.3">
      <c r="A74" s="184" t="s">
        <v>284</v>
      </c>
      <c r="B74" s="81" t="s">
        <v>99</v>
      </c>
      <c r="C74" s="81" t="s">
        <v>96</v>
      </c>
      <c r="D74" s="143">
        <v>4000</v>
      </c>
      <c r="E74" s="143"/>
      <c r="F74" s="143">
        <f t="shared" si="1"/>
        <v>23390</v>
      </c>
      <c r="G74" s="81" t="s">
        <v>97</v>
      </c>
      <c r="H74" s="81" t="s">
        <v>265</v>
      </c>
      <c r="I74" s="81" t="s">
        <v>302</v>
      </c>
    </row>
    <row r="75" spans="1:9" x14ac:dyDescent="0.3">
      <c r="A75" s="184" t="s">
        <v>284</v>
      </c>
      <c r="B75" s="81" t="s">
        <v>99</v>
      </c>
      <c r="C75" s="81" t="s">
        <v>96</v>
      </c>
      <c r="D75" s="143">
        <v>20000</v>
      </c>
      <c r="E75" s="143"/>
      <c r="F75" s="143">
        <f t="shared" si="1"/>
        <v>3390</v>
      </c>
      <c r="G75" s="81" t="s">
        <v>97</v>
      </c>
      <c r="H75" s="81" t="s">
        <v>265</v>
      </c>
      <c r="I75" s="81" t="s">
        <v>303</v>
      </c>
    </row>
    <row r="76" spans="1:9" x14ac:dyDescent="0.3">
      <c r="A76" s="184" t="s">
        <v>284</v>
      </c>
      <c r="B76" s="81" t="s">
        <v>117</v>
      </c>
      <c r="C76" s="81" t="s">
        <v>96</v>
      </c>
      <c r="D76" s="143">
        <v>19000</v>
      </c>
      <c r="E76" s="143"/>
      <c r="F76" s="143">
        <f t="shared" si="1"/>
        <v>-15610</v>
      </c>
      <c r="G76" s="81" t="s">
        <v>97</v>
      </c>
      <c r="H76" s="81" t="s">
        <v>265</v>
      </c>
      <c r="I76" s="81"/>
    </row>
    <row r="77" spans="1:9" x14ac:dyDescent="0.3">
      <c r="A77" s="184" t="s">
        <v>284</v>
      </c>
      <c r="B77" s="81" t="s">
        <v>129</v>
      </c>
      <c r="C77" s="81" t="s">
        <v>96</v>
      </c>
      <c r="D77" s="143"/>
      <c r="E77" s="143">
        <v>-2000</v>
      </c>
      <c r="F77" s="143">
        <f t="shared" si="1"/>
        <v>-17610</v>
      </c>
      <c r="G77" s="81" t="s">
        <v>97</v>
      </c>
      <c r="H77" s="81" t="s">
        <v>265</v>
      </c>
      <c r="I77" s="81"/>
    </row>
    <row r="78" spans="1:9" x14ac:dyDescent="0.3">
      <c r="A78" s="186" t="s">
        <v>304</v>
      </c>
      <c r="B78" s="173" t="s">
        <v>95</v>
      </c>
      <c r="C78" s="173" t="s">
        <v>96</v>
      </c>
      <c r="D78" s="174"/>
      <c r="E78" s="174">
        <v>87000</v>
      </c>
      <c r="F78" s="174">
        <f t="shared" si="1"/>
        <v>69390</v>
      </c>
      <c r="G78" s="173" t="s">
        <v>97</v>
      </c>
      <c r="H78" s="173" t="s">
        <v>266</v>
      </c>
      <c r="I78" s="173"/>
    </row>
    <row r="79" spans="1:9" x14ac:dyDescent="0.3">
      <c r="A79" s="184" t="s">
        <v>304</v>
      </c>
      <c r="B79" s="81" t="s">
        <v>99</v>
      </c>
      <c r="C79" s="81" t="s">
        <v>96</v>
      </c>
      <c r="D79" s="143">
        <v>18000</v>
      </c>
      <c r="E79" s="143"/>
      <c r="F79" s="143">
        <f t="shared" si="1"/>
        <v>51390</v>
      </c>
      <c r="G79" s="81" t="s">
        <v>97</v>
      </c>
      <c r="H79" s="81" t="s">
        <v>266</v>
      </c>
      <c r="I79" s="81" t="s">
        <v>162</v>
      </c>
    </row>
    <row r="80" spans="1:9" x14ac:dyDescent="0.3">
      <c r="A80" s="184" t="s">
        <v>304</v>
      </c>
      <c r="B80" s="81" t="s">
        <v>99</v>
      </c>
      <c r="C80" s="81" t="s">
        <v>96</v>
      </c>
      <c r="D80" s="143">
        <v>19000</v>
      </c>
      <c r="E80" s="143"/>
      <c r="F80" s="143">
        <f t="shared" si="1"/>
        <v>32390</v>
      </c>
      <c r="G80" s="81" t="s">
        <v>97</v>
      </c>
      <c r="H80" s="81" t="s">
        <v>266</v>
      </c>
      <c r="I80" s="81" t="s">
        <v>318</v>
      </c>
    </row>
    <row r="81" spans="1:9" x14ac:dyDescent="0.3">
      <c r="A81" s="184" t="s">
        <v>304</v>
      </c>
      <c r="B81" s="81" t="s">
        <v>99</v>
      </c>
      <c r="C81" s="81" t="s">
        <v>96</v>
      </c>
      <c r="D81" s="143">
        <v>8000</v>
      </c>
      <c r="E81" s="143"/>
      <c r="F81" s="143">
        <f t="shared" si="1"/>
        <v>24390</v>
      </c>
      <c r="G81" s="81" t="s">
        <v>97</v>
      </c>
      <c r="H81" s="81" t="s">
        <v>266</v>
      </c>
      <c r="I81" s="81" t="s">
        <v>319</v>
      </c>
    </row>
    <row r="82" spans="1:9" x14ac:dyDescent="0.3">
      <c r="A82" s="184" t="s">
        <v>304</v>
      </c>
      <c r="B82" s="81" t="s">
        <v>99</v>
      </c>
      <c r="C82" s="81" t="s">
        <v>96</v>
      </c>
      <c r="D82" s="143">
        <v>5000</v>
      </c>
      <c r="E82" s="143"/>
      <c r="F82" s="143">
        <f t="shared" si="1"/>
        <v>19390</v>
      </c>
      <c r="G82" s="81" t="s">
        <v>97</v>
      </c>
      <c r="H82" s="81" t="s">
        <v>266</v>
      </c>
      <c r="I82" s="81" t="s">
        <v>320</v>
      </c>
    </row>
    <row r="83" spans="1:9" x14ac:dyDescent="0.3">
      <c r="A83" s="184" t="s">
        <v>304</v>
      </c>
      <c r="B83" s="81" t="s">
        <v>99</v>
      </c>
      <c r="C83" s="81" t="s">
        <v>96</v>
      </c>
      <c r="D83" s="143">
        <v>17000</v>
      </c>
      <c r="E83" s="143"/>
      <c r="F83" s="143">
        <f t="shared" si="1"/>
        <v>2390</v>
      </c>
      <c r="G83" s="81" t="s">
        <v>97</v>
      </c>
      <c r="H83" s="81" t="s">
        <v>266</v>
      </c>
      <c r="I83" s="81" t="s">
        <v>321</v>
      </c>
    </row>
    <row r="84" spans="1:9" x14ac:dyDescent="0.3">
      <c r="A84" s="184" t="s">
        <v>304</v>
      </c>
      <c r="B84" s="81" t="s">
        <v>117</v>
      </c>
      <c r="C84" s="81" t="s">
        <v>96</v>
      </c>
      <c r="D84" s="143">
        <v>19000</v>
      </c>
      <c r="E84" s="143"/>
      <c r="F84" s="143">
        <f t="shared" si="1"/>
        <v>-16610</v>
      </c>
      <c r="G84" s="81" t="s">
        <v>97</v>
      </c>
      <c r="H84" s="81" t="s">
        <v>266</v>
      </c>
      <c r="I84" s="81"/>
    </row>
    <row r="85" spans="1:9" x14ac:dyDescent="0.3">
      <c r="A85" s="184" t="s">
        <v>304</v>
      </c>
      <c r="B85" s="81" t="s">
        <v>129</v>
      </c>
      <c r="C85" s="81" t="s">
        <v>96</v>
      </c>
      <c r="D85" s="143"/>
      <c r="E85" s="143">
        <v>-1000</v>
      </c>
      <c r="F85" s="143">
        <f t="shared" si="1"/>
        <v>-17610</v>
      </c>
      <c r="G85" s="81" t="s">
        <v>97</v>
      </c>
      <c r="H85" s="81" t="s">
        <v>266</v>
      </c>
      <c r="I85" s="81"/>
    </row>
    <row r="86" spans="1:9" x14ac:dyDescent="0.3">
      <c r="A86" s="186" t="s">
        <v>326</v>
      </c>
      <c r="B86" s="173" t="s">
        <v>95</v>
      </c>
      <c r="C86" s="173" t="s">
        <v>96</v>
      </c>
      <c r="D86" s="174"/>
      <c r="E86" s="174">
        <v>130000</v>
      </c>
      <c r="F86" s="174">
        <f t="shared" si="1"/>
        <v>112390</v>
      </c>
      <c r="G86" s="173" t="s">
        <v>97</v>
      </c>
      <c r="H86" s="173" t="s">
        <v>347</v>
      </c>
      <c r="I86" s="173"/>
    </row>
    <row r="87" spans="1:9" x14ac:dyDescent="0.3">
      <c r="A87" s="184" t="s">
        <v>326</v>
      </c>
      <c r="B87" s="81" t="s">
        <v>99</v>
      </c>
      <c r="C87" s="81" t="s">
        <v>96</v>
      </c>
      <c r="D87" s="143">
        <v>18000</v>
      </c>
      <c r="E87" s="143"/>
      <c r="F87" s="143">
        <f t="shared" ref="F87:F161" si="2">F86-D87+E87</f>
        <v>94390</v>
      </c>
      <c r="G87" s="81" t="s">
        <v>97</v>
      </c>
      <c r="H87" s="81" t="s">
        <v>347</v>
      </c>
      <c r="I87" s="81" t="s">
        <v>162</v>
      </c>
    </row>
    <row r="88" spans="1:9" x14ac:dyDescent="0.3">
      <c r="A88" s="184" t="s">
        <v>326</v>
      </c>
      <c r="B88" s="81" t="s">
        <v>99</v>
      </c>
      <c r="C88" s="81" t="s">
        <v>96</v>
      </c>
      <c r="D88" s="143">
        <v>15000</v>
      </c>
      <c r="E88" s="143"/>
      <c r="F88" s="143">
        <f t="shared" si="2"/>
        <v>79390</v>
      </c>
      <c r="G88" s="81" t="s">
        <v>97</v>
      </c>
      <c r="H88" s="81" t="s">
        <v>347</v>
      </c>
      <c r="I88" s="81" t="s">
        <v>348</v>
      </c>
    </row>
    <row r="89" spans="1:9" x14ac:dyDescent="0.3">
      <c r="A89" s="184" t="s">
        <v>326</v>
      </c>
      <c r="B89" s="81" t="s">
        <v>99</v>
      </c>
      <c r="C89" s="81" t="s">
        <v>96</v>
      </c>
      <c r="D89" s="143">
        <v>23000</v>
      </c>
      <c r="E89" s="143"/>
      <c r="F89" s="143">
        <f t="shared" si="2"/>
        <v>56390</v>
      </c>
      <c r="G89" s="81" t="s">
        <v>97</v>
      </c>
      <c r="H89" s="81" t="s">
        <v>347</v>
      </c>
      <c r="I89" s="81" t="s">
        <v>349</v>
      </c>
    </row>
    <row r="90" spans="1:9" x14ac:dyDescent="0.3">
      <c r="A90" s="184" t="s">
        <v>326</v>
      </c>
      <c r="B90" s="81" t="s">
        <v>99</v>
      </c>
      <c r="C90" s="81" t="s">
        <v>96</v>
      </c>
      <c r="D90" s="143">
        <v>7000</v>
      </c>
      <c r="E90" s="143"/>
      <c r="F90" s="143">
        <f t="shared" si="2"/>
        <v>49390</v>
      </c>
      <c r="G90" s="81" t="s">
        <v>97</v>
      </c>
      <c r="H90" s="81" t="s">
        <v>347</v>
      </c>
      <c r="I90" s="81" t="s">
        <v>350</v>
      </c>
    </row>
    <row r="91" spans="1:9" x14ac:dyDescent="0.3">
      <c r="A91" s="184" t="s">
        <v>326</v>
      </c>
      <c r="B91" s="81" t="s">
        <v>99</v>
      </c>
      <c r="C91" s="81" t="s">
        <v>96</v>
      </c>
      <c r="D91" s="143">
        <v>7000</v>
      </c>
      <c r="E91" s="143"/>
      <c r="F91" s="143">
        <f t="shared" si="2"/>
        <v>42390</v>
      </c>
      <c r="G91" s="81" t="s">
        <v>97</v>
      </c>
      <c r="H91" s="81" t="s">
        <v>347</v>
      </c>
      <c r="I91" s="81" t="s">
        <v>351</v>
      </c>
    </row>
    <row r="92" spans="1:9" x14ac:dyDescent="0.3">
      <c r="A92" s="184" t="s">
        <v>326</v>
      </c>
      <c r="B92" s="81" t="s">
        <v>99</v>
      </c>
      <c r="C92" s="81" t="s">
        <v>96</v>
      </c>
      <c r="D92" s="143">
        <v>15000</v>
      </c>
      <c r="E92" s="143"/>
      <c r="F92" s="143">
        <f t="shared" si="2"/>
        <v>27390</v>
      </c>
      <c r="G92" s="81" t="s">
        <v>97</v>
      </c>
      <c r="H92" s="81" t="s">
        <v>347</v>
      </c>
      <c r="I92" s="81" t="s">
        <v>352</v>
      </c>
    </row>
    <row r="93" spans="1:9" x14ac:dyDescent="0.3">
      <c r="A93" s="184" t="s">
        <v>326</v>
      </c>
      <c r="B93" s="81" t="s">
        <v>99</v>
      </c>
      <c r="C93" s="81" t="s">
        <v>96</v>
      </c>
      <c r="D93" s="143">
        <v>10000</v>
      </c>
      <c r="E93" s="143"/>
      <c r="F93" s="143">
        <f t="shared" si="2"/>
        <v>17390</v>
      </c>
      <c r="G93" s="81" t="s">
        <v>97</v>
      </c>
      <c r="H93" s="81" t="s">
        <v>347</v>
      </c>
      <c r="I93" s="81" t="s">
        <v>353</v>
      </c>
    </row>
    <row r="94" spans="1:9" x14ac:dyDescent="0.3">
      <c r="A94" s="184" t="s">
        <v>326</v>
      </c>
      <c r="B94" s="81" t="s">
        <v>99</v>
      </c>
      <c r="C94" s="81" t="s">
        <v>96</v>
      </c>
      <c r="D94" s="143">
        <v>10000</v>
      </c>
      <c r="E94" s="143"/>
      <c r="F94" s="143">
        <f t="shared" si="2"/>
        <v>7390</v>
      </c>
      <c r="G94" s="81" t="s">
        <v>97</v>
      </c>
      <c r="H94" s="81" t="s">
        <v>347</v>
      </c>
      <c r="I94" s="81" t="s">
        <v>188</v>
      </c>
    </row>
    <row r="95" spans="1:9" x14ac:dyDescent="0.3">
      <c r="A95" s="184" t="s">
        <v>326</v>
      </c>
      <c r="B95" s="81" t="s">
        <v>117</v>
      </c>
      <c r="C95" s="81" t="s">
        <v>96</v>
      </c>
      <c r="D95" s="143">
        <v>20000</v>
      </c>
      <c r="E95" s="143"/>
      <c r="F95" s="143">
        <f t="shared" si="2"/>
        <v>-12610</v>
      </c>
      <c r="G95" s="81" t="s">
        <v>97</v>
      </c>
      <c r="H95" s="81" t="s">
        <v>347</v>
      </c>
      <c r="I95" s="81"/>
    </row>
    <row r="96" spans="1:9" x14ac:dyDescent="0.3">
      <c r="A96" s="184" t="s">
        <v>326</v>
      </c>
      <c r="B96" s="81" t="s">
        <v>129</v>
      </c>
      <c r="C96" s="81" t="s">
        <v>96</v>
      </c>
      <c r="D96" s="143"/>
      <c r="E96" s="143">
        <v>-5000</v>
      </c>
      <c r="F96" s="143">
        <f t="shared" si="2"/>
        <v>-17610</v>
      </c>
      <c r="G96" s="81" t="s">
        <v>97</v>
      </c>
      <c r="H96" s="81" t="s">
        <v>347</v>
      </c>
      <c r="I96" s="81"/>
    </row>
    <row r="97" spans="1:9" x14ac:dyDescent="0.3">
      <c r="A97" s="186" t="s">
        <v>356</v>
      </c>
      <c r="B97" s="173" t="s">
        <v>95</v>
      </c>
      <c r="C97" s="173" t="s">
        <v>96</v>
      </c>
      <c r="D97" s="174"/>
      <c r="E97" s="174">
        <v>107000</v>
      </c>
      <c r="F97" s="174">
        <f t="shared" si="2"/>
        <v>89390</v>
      </c>
      <c r="G97" s="173" t="s">
        <v>97</v>
      </c>
      <c r="H97" s="173" t="s">
        <v>354</v>
      </c>
      <c r="I97" s="173"/>
    </row>
    <row r="98" spans="1:9" x14ac:dyDescent="0.3">
      <c r="A98" s="184" t="s">
        <v>356</v>
      </c>
      <c r="B98" s="81" t="s">
        <v>99</v>
      </c>
      <c r="C98" s="81" t="s">
        <v>96</v>
      </c>
      <c r="D98" s="143">
        <v>18000</v>
      </c>
      <c r="E98" s="143"/>
      <c r="F98" s="143">
        <f t="shared" si="2"/>
        <v>71390</v>
      </c>
      <c r="G98" s="81" t="s">
        <v>97</v>
      </c>
      <c r="H98" s="81" t="s">
        <v>354</v>
      </c>
      <c r="I98" s="81" t="s">
        <v>162</v>
      </c>
    </row>
    <row r="99" spans="1:9" x14ac:dyDescent="0.3">
      <c r="A99" s="184" t="s">
        <v>356</v>
      </c>
      <c r="B99" s="81" t="s">
        <v>99</v>
      </c>
      <c r="C99" s="81" t="s">
        <v>96</v>
      </c>
      <c r="D99" s="143">
        <v>14000</v>
      </c>
      <c r="E99" s="143"/>
      <c r="F99" s="143">
        <f t="shared" si="2"/>
        <v>57390</v>
      </c>
      <c r="G99" s="81" t="s">
        <v>97</v>
      </c>
      <c r="H99" s="81" t="s">
        <v>354</v>
      </c>
      <c r="I99" s="81" t="s">
        <v>348</v>
      </c>
    </row>
    <row r="100" spans="1:9" x14ac:dyDescent="0.3">
      <c r="A100" s="184" t="s">
        <v>356</v>
      </c>
      <c r="B100" s="81" t="s">
        <v>99</v>
      </c>
      <c r="C100" s="81" t="s">
        <v>96</v>
      </c>
      <c r="D100" s="143">
        <v>15000</v>
      </c>
      <c r="E100" s="143"/>
      <c r="F100" s="143">
        <f t="shared" si="2"/>
        <v>42390</v>
      </c>
      <c r="G100" s="81" t="s">
        <v>97</v>
      </c>
      <c r="H100" s="81" t="s">
        <v>354</v>
      </c>
      <c r="I100" s="81" t="s">
        <v>369</v>
      </c>
    </row>
    <row r="101" spans="1:9" x14ac:dyDescent="0.3">
      <c r="A101" s="184" t="s">
        <v>356</v>
      </c>
      <c r="B101" s="81" t="s">
        <v>99</v>
      </c>
      <c r="C101" s="81" t="s">
        <v>96</v>
      </c>
      <c r="D101" s="143">
        <v>16000</v>
      </c>
      <c r="E101" s="143"/>
      <c r="F101" s="143">
        <f t="shared" si="2"/>
        <v>26390</v>
      </c>
      <c r="G101" s="81" t="s">
        <v>97</v>
      </c>
      <c r="H101" s="81" t="s">
        <v>354</v>
      </c>
      <c r="I101" s="81" t="s">
        <v>370</v>
      </c>
    </row>
    <row r="102" spans="1:9" x14ac:dyDescent="0.3">
      <c r="A102" s="184" t="s">
        <v>356</v>
      </c>
      <c r="B102" s="81" t="s">
        <v>99</v>
      </c>
      <c r="C102" s="81" t="s">
        <v>96</v>
      </c>
      <c r="D102" s="143">
        <v>2000</v>
      </c>
      <c r="E102" s="143"/>
      <c r="F102" s="143">
        <f t="shared" si="2"/>
        <v>24390</v>
      </c>
      <c r="G102" s="81" t="s">
        <v>97</v>
      </c>
      <c r="H102" s="81" t="s">
        <v>354</v>
      </c>
      <c r="I102" s="81" t="s">
        <v>371</v>
      </c>
    </row>
    <row r="103" spans="1:9" x14ac:dyDescent="0.3">
      <c r="A103" s="184" t="s">
        <v>356</v>
      </c>
      <c r="B103" s="81" t="s">
        <v>99</v>
      </c>
      <c r="C103" s="81" t="s">
        <v>96</v>
      </c>
      <c r="D103" s="143">
        <v>3000</v>
      </c>
      <c r="E103" s="143"/>
      <c r="F103" s="143">
        <f t="shared" si="2"/>
        <v>21390</v>
      </c>
      <c r="G103" s="81" t="s">
        <v>97</v>
      </c>
      <c r="H103" s="81" t="s">
        <v>354</v>
      </c>
      <c r="I103" s="81" t="s">
        <v>372</v>
      </c>
    </row>
    <row r="104" spans="1:9" x14ac:dyDescent="0.3">
      <c r="A104" s="184" t="s">
        <v>356</v>
      </c>
      <c r="B104" s="81" t="s">
        <v>99</v>
      </c>
      <c r="C104" s="81" t="s">
        <v>96</v>
      </c>
      <c r="D104" s="143">
        <v>17000</v>
      </c>
      <c r="E104" s="143"/>
      <c r="F104" s="143">
        <f t="shared" si="2"/>
        <v>4390</v>
      </c>
      <c r="G104" s="81" t="s">
        <v>97</v>
      </c>
      <c r="H104" s="81" t="s">
        <v>354</v>
      </c>
      <c r="I104" s="81" t="s">
        <v>346</v>
      </c>
    </row>
    <row r="105" spans="1:9" x14ac:dyDescent="0.3">
      <c r="A105" s="184" t="s">
        <v>356</v>
      </c>
      <c r="B105" s="81" t="s">
        <v>117</v>
      </c>
      <c r="C105" s="81" t="s">
        <v>96</v>
      </c>
      <c r="D105" s="143">
        <v>18000</v>
      </c>
      <c r="E105" s="143"/>
      <c r="F105" s="143">
        <f t="shared" si="2"/>
        <v>-13610</v>
      </c>
      <c r="G105" s="81" t="s">
        <v>97</v>
      </c>
      <c r="H105" s="81" t="s">
        <v>354</v>
      </c>
      <c r="I105" s="81"/>
    </row>
    <row r="106" spans="1:9" x14ac:dyDescent="0.3">
      <c r="A106" s="184" t="s">
        <v>356</v>
      </c>
      <c r="B106" s="81" t="s">
        <v>129</v>
      </c>
      <c r="C106" s="81" t="s">
        <v>96</v>
      </c>
      <c r="D106" s="143"/>
      <c r="E106" s="143">
        <v>-4000</v>
      </c>
      <c r="F106" s="143">
        <f t="shared" si="2"/>
        <v>-17610</v>
      </c>
      <c r="G106" s="81" t="s">
        <v>97</v>
      </c>
      <c r="H106" s="81" t="s">
        <v>354</v>
      </c>
      <c r="I106" s="81"/>
    </row>
    <row r="107" spans="1:9" x14ac:dyDescent="0.3">
      <c r="A107" s="186" t="s">
        <v>384</v>
      </c>
      <c r="B107" s="173" t="s">
        <v>95</v>
      </c>
      <c r="C107" s="173" t="s">
        <v>96</v>
      </c>
      <c r="D107" s="174"/>
      <c r="E107" s="174">
        <v>98000</v>
      </c>
      <c r="F107" s="174">
        <f t="shared" si="2"/>
        <v>80390</v>
      </c>
      <c r="G107" s="173" t="s">
        <v>97</v>
      </c>
      <c r="H107" s="173" t="s">
        <v>387</v>
      </c>
      <c r="I107" s="173"/>
    </row>
    <row r="108" spans="1:9" x14ac:dyDescent="0.3">
      <c r="A108" s="184" t="s">
        <v>384</v>
      </c>
      <c r="B108" s="81" t="s">
        <v>99</v>
      </c>
      <c r="C108" s="81" t="s">
        <v>96</v>
      </c>
      <c r="D108" s="143">
        <v>18000</v>
      </c>
      <c r="E108" s="143"/>
      <c r="F108" s="143">
        <f t="shared" si="2"/>
        <v>62390</v>
      </c>
      <c r="G108" s="81" t="s">
        <v>97</v>
      </c>
      <c r="H108" s="81" t="s">
        <v>387</v>
      </c>
      <c r="I108" s="81" t="s">
        <v>162</v>
      </c>
    </row>
    <row r="109" spans="1:9" x14ac:dyDescent="0.3">
      <c r="A109" s="184" t="s">
        <v>384</v>
      </c>
      <c r="B109" s="81" t="s">
        <v>99</v>
      </c>
      <c r="C109" s="81" t="s">
        <v>96</v>
      </c>
      <c r="D109" s="143">
        <v>10000</v>
      </c>
      <c r="E109" s="143"/>
      <c r="F109" s="143">
        <f t="shared" si="2"/>
        <v>52390</v>
      </c>
      <c r="G109" s="81" t="s">
        <v>97</v>
      </c>
      <c r="H109" s="81" t="s">
        <v>387</v>
      </c>
      <c r="I109" s="81" t="s">
        <v>395</v>
      </c>
    </row>
    <row r="110" spans="1:9" x14ac:dyDescent="0.3">
      <c r="A110" s="184" t="s">
        <v>384</v>
      </c>
      <c r="B110" s="81" t="s">
        <v>99</v>
      </c>
      <c r="C110" s="81" t="s">
        <v>96</v>
      </c>
      <c r="D110" s="143">
        <v>6000</v>
      </c>
      <c r="E110" s="143"/>
      <c r="F110" s="143">
        <f t="shared" si="2"/>
        <v>46390</v>
      </c>
      <c r="G110" s="81" t="s">
        <v>97</v>
      </c>
      <c r="H110" s="81" t="s">
        <v>387</v>
      </c>
      <c r="I110" s="81" t="s">
        <v>396</v>
      </c>
    </row>
    <row r="111" spans="1:9" x14ac:dyDescent="0.3">
      <c r="A111" s="184" t="s">
        <v>384</v>
      </c>
      <c r="B111" s="81" t="s">
        <v>99</v>
      </c>
      <c r="C111" s="81" t="s">
        <v>96</v>
      </c>
      <c r="D111" s="143">
        <v>4000</v>
      </c>
      <c r="E111" s="143"/>
      <c r="F111" s="143">
        <f t="shared" si="2"/>
        <v>42390</v>
      </c>
      <c r="G111" s="81" t="s">
        <v>97</v>
      </c>
      <c r="H111" s="81" t="s">
        <v>387</v>
      </c>
      <c r="I111" s="81" t="s">
        <v>397</v>
      </c>
    </row>
    <row r="112" spans="1:9" x14ac:dyDescent="0.3">
      <c r="A112" s="184" t="s">
        <v>384</v>
      </c>
      <c r="B112" s="81" t="s">
        <v>99</v>
      </c>
      <c r="C112" s="81" t="s">
        <v>96</v>
      </c>
      <c r="D112" s="143">
        <v>10000</v>
      </c>
      <c r="E112" s="143"/>
      <c r="F112" s="143">
        <f t="shared" si="2"/>
        <v>32390</v>
      </c>
      <c r="G112" s="81" t="s">
        <v>97</v>
      </c>
      <c r="H112" s="81" t="s">
        <v>387</v>
      </c>
      <c r="I112" s="81" t="s">
        <v>398</v>
      </c>
    </row>
    <row r="113" spans="1:9" x14ac:dyDescent="0.3">
      <c r="A113" s="184" t="s">
        <v>384</v>
      </c>
      <c r="B113" s="81" t="s">
        <v>99</v>
      </c>
      <c r="C113" s="81" t="s">
        <v>96</v>
      </c>
      <c r="D113" s="143">
        <v>12000</v>
      </c>
      <c r="E113" s="143"/>
      <c r="F113" s="143">
        <f t="shared" si="2"/>
        <v>20390</v>
      </c>
      <c r="G113" s="81" t="s">
        <v>97</v>
      </c>
      <c r="H113" s="81" t="s">
        <v>387</v>
      </c>
      <c r="I113" s="81" t="s">
        <v>399</v>
      </c>
    </row>
    <row r="114" spans="1:9" x14ac:dyDescent="0.3">
      <c r="A114" s="184" t="s">
        <v>384</v>
      </c>
      <c r="B114" s="81" t="s">
        <v>99</v>
      </c>
      <c r="C114" s="81" t="s">
        <v>96</v>
      </c>
      <c r="D114" s="143">
        <v>18000</v>
      </c>
      <c r="E114" s="143"/>
      <c r="F114" s="143">
        <f t="shared" si="2"/>
        <v>2390</v>
      </c>
      <c r="G114" s="81" t="s">
        <v>97</v>
      </c>
      <c r="H114" s="81" t="s">
        <v>387</v>
      </c>
      <c r="I114" s="81" t="s">
        <v>400</v>
      </c>
    </row>
    <row r="115" spans="1:9" x14ac:dyDescent="0.3">
      <c r="A115" s="184" t="s">
        <v>384</v>
      </c>
      <c r="B115" s="81" t="s">
        <v>117</v>
      </c>
      <c r="C115" s="81" t="s">
        <v>96</v>
      </c>
      <c r="D115" s="143">
        <v>20000</v>
      </c>
      <c r="E115" s="143"/>
      <c r="F115" s="143">
        <f t="shared" si="2"/>
        <v>-17610</v>
      </c>
      <c r="G115" s="81" t="s">
        <v>97</v>
      </c>
      <c r="H115" s="81" t="s">
        <v>387</v>
      </c>
      <c r="I115" s="81"/>
    </row>
    <row r="116" spans="1:9" x14ac:dyDescent="0.3">
      <c r="A116" s="186" t="s">
        <v>452</v>
      </c>
      <c r="B116" s="173" t="s">
        <v>95</v>
      </c>
      <c r="C116" s="173" t="s">
        <v>96</v>
      </c>
      <c r="D116" s="174"/>
      <c r="E116" s="174">
        <v>92000</v>
      </c>
      <c r="F116" s="174">
        <f t="shared" si="2"/>
        <v>74390</v>
      </c>
      <c r="G116" s="173" t="s">
        <v>97</v>
      </c>
      <c r="H116" s="173" t="s">
        <v>451</v>
      </c>
      <c r="I116" s="173"/>
    </row>
    <row r="117" spans="1:9" x14ac:dyDescent="0.3">
      <c r="A117" s="184" t="s">
        <v>452</v>
      </c>
      <c r="B117" s="81" t="s">
        <v>99</v>
      </c>
      <c r="C117" s="81" t="s">
        <v>96</v>
      </c>
      <c r="D117" s="143">
        <v>18000</v>
      </c>
      <c r="E117" s="143"/>
      <c r="F117" s="143">
        <f t="shared" si="2"/>
        <v>56390</v>
      </c>
      <c r="G117" s="81" t="s">
        <v>97</v>
      </c>
      <c r="H117" s="81" t="s">
        <v>451</v>
      </c>
      <c r="I117" s="81" t="s">
        <v>162</v>
      </c>
    </row>
    <row r="118" spans="1:9" x14ac:dyDescent="0.3">
      <c r="A118" s="184" t="s">
        <v>452</v>
      </c>
      <c r="B118" s="81" t="s">
        <v>99</v>
      </c>
      <c r="C118" s="81" t="s">
        <v>96</v>
      </c>
      <c r="D118" s="143">
        <v>13000</v>
      </c>
      <c r="E118" s="143"/>
      <c r="F118" s="143">
        <f t="shared" si="2"/>
        <v>43390</v>
      </c>
      <c r="G118" s="81" t="s">
        <v>97</v>
      </c>
      <c r="H118" s="81" t="s">
        <v>451</v>
      </c>
      <c r="I118" s="81" t="s">
        <v>453</v>
      </c>
    </row>
    <row r="119" spans="1:9" x14ac:dyDescent="0.3">
      <c r="A119" s="184" t="s">
        <v>452</v>
      </c>
      <c r="B119" s="81" t="s">
        <v>99</v>
      </c>
      <c r="C119" s="81" t="s">
        <v>96</v>
      </c>
      <c r="D119" s="143">
        <v>16000</v>
      </c>
      <c r="E119" s="143"/>
      <c r="F119" s="143">
        <f t="shared" si="2"/>
        <v>27390</v>
      </c>
      <c r="G119" s="81" t="s">
        <v>97</v>
      </c>
      <c r="H119" s="81" t="s">
        <v>451</v>
      </c>
      <c r="I119" s="81" t="s">
        <v>454</v>
      </c>
    </row>
    <row r="120" spans="1:9" x14ac:dyDescent="0.3">
      <c r="A120" s="184" t="s">
        <v>452</v>
      </c>
      <c r="B120" s="81" t="s">
        <v>99</v>
      </c>
      <c r="C120" s="81" t="s">
        <v>96</v>
      </c>
      <c r="D120" s="143">
        <v>25000</v>
      </c>
      <c r="E120" s="143"/>
      <c r="F120" s="143">
        <f t="shared" si="2"/>
        <v>2390</v>
      </c>
      <c r="G120" s="81" t="s">
        <v>97</v>
      </c>
      <c r="H120" s="81" t="s">
        <v>451</v>
      </c>
      <c r="I120" s="81" t="s">
        <v>455</v>
      </c>
    </row>
    <row r="121" spans="1:9" x14ac:dyDescent="0.3">
      <c r="A121" s="184" t="s">
        <v>452</v>
      </c>
      <c r="B121" s="81" t="s">
        <v>117</v>
      </c>
      <c r="C121" s="81" t="s">
        <v>96</v>
      </c>
      <c r="D121" s="143">
        <v>18000</v>
      </c>
      <c r="E121" s="143"/>
      <c r="F121" s="143">
        <f t="shared" si="2"/>
        <v>-15610</v>
      </c>
      <c r="G121" s="81" t="s">
        <v>97</v>
      </c>
      <c r="H121" s="81" t="s">
        <v>451</v>
      </c>
      <c r="I121" s="81"/>
    </row>
    <row r="122" spans="1:9" x14ac:dyDescent="0.3">
      <c r="A122" s="184" t="s">
        <v>452</v>
      </c>
      <c r="B122" s="81" t="s">
        <v>129</v>
      </c>
      <c r="C122" s="81" t="s">
        <v>96</v>
      </c>
      <c r="D122" s="143"/>
      <c r="E122" s="143">
        <v>-2000</v>
      </c>
      <c r="F122" s="143">
        <f t="shared" si="2"/>
        <v>-17610</v>
      </c>
      <c r="G122" s="81" t="s">
        <v>97</v>
      </c>
      <c r="H122" s="81" t="s">
        <v>451</v>
      </c>
      <c r="I122" s="81"/>
    </row>
    <row r="123" spans="1:9" x14ac:dyDescent="0.3">
      <c r="A123" s="186" t="s">
        <v>471</v>
      </c>
      <c r="B123" s="173" t="s">
        <v>95</v>
      </c>
      <c r="C123" s="173" t="s">
        <v>96</v>
      </c>
      <c r="D123" s="174"/>
      <c r="E123" s="174">
        <v>97000</v>
      </c>
      <c r="F123" s="174">
        <f t="shared" si="2"/>
        <v>79390</v>
      </c>
      <c r="G123" s="173" t="s">
        <v>97</v>
      </c>
      <c r="H123" s="173" t="s">
        <v>472</v>
      </c>
      <c r="I123" s="173"/>
    </row>
    <row r="124" spans="1:9" x14ac:dyDescent="0.3">
      <c r="A124" s="184" t="s">
        <v>471</v>
      </c>
      <c r="B124" s="81" t="s">
        <v>99</v>
      </c>
      <c r="C124" s="81" t="s">
        <v>96</v>
      </c>
      <c r="D124" s="143">
        <v>18000</v>
      </c>
      <c r="E124" s="143"/>
      <c r="F124" s="143">
        <f t="shared" si="2"/>
        <v>61390</v>
      </c>
      <c r="G124" s="81" t="s">
        <v>97</v>
      </c>
      <c r="H124" s="81" t="s">
        <v>472</v>
      </c>
      <c r="I124" s="81" t="s">
        <v>162</v>
      </c>
    </row>
    <row r="125" spans="1:9" x14ac:dyDescent="0.3">
      <c r="A125" s="184" t="s">
        <v>471</v>
      </c>
      <c r="B125" s="81" t="s">
        <v>99</v>
      </c>
      <c r="C125" s="81" t="s">
        <v>96</v>
      </c>
      <c r="D125" s="143">
        <v>16000</v>
      </c>
      <c r="E125" s="143"/>
      <c r="F125" s="143">
        <f t="shared" si="2"/>
        <v>45390</v>
      </c>
      <c r="G125" s="81" t="s">
        <v>97</v>
      </c>
      <c r="H125" s="81" t="s">
        <v>472</v>
      </c>
      <c r="I125" s="81" t="s">
        <v>478</v>
      </c>
    </row>
    <row r="126" spans="1:9" x14ac:dyDescent="0.3">
      <c r="A126" s="184" t="s">
        <v>471</v>
      </c>
      <c r="B126" s="81" t="s">
        <v>99</v>
      </c>
      <c r="C126" s="81" t="s">
        <v>96</v>
      </c>
      <c r="D126" s="143">
        <v>10000</v>
      </c>
      <c r="E126" s="143"/>
      <c r="F126" s="143">
        <f t="shared" si="2"/>
        <v>35390</v>
      </c>
      <c r="G126" s="81" t="s">
        <v>97</v>
      </c>
      <c r="H126" s="81" t="s">
        <v>472</v>
      </c>
      <c r="I126" s="81" t="s">
        <v>479</v>
      </c>
    </row>
    <row r="127" spans="1:9" x14ac:dyDescent="0.3">
      <c r="A127" s="184" t="s">
        <v>471</v>
      </c>
      <c r="B127" s="81" t="s">
        <v>99</v>
      </c>
      <c r="C127" s="81" t="s">
        <v>96</v>
      </c>
      <c r="D127" s="143">
        <v>4000</v>
      </c>
      <c r="E127" s="143"/>
      <c r="F127" s="143">
        <f t="shared" si="2"/>
        <v>31390</v>
      </c>
      <c r="G127" s="81" t="s">
        <v>97</v>
      </c>
      <c r="H127" s="81" t="s">
        <v>472</v>
      </c>
      <c r="I127" s="81" t="s">
        <v>480</v>
      </c>
    </row>
    <row r="128" spans="1:9" x14ac:dyDescent="0.3">
      <c r="A128" s="184" t="s">
        <v>471</v>
      </c>
      <c r="B128" s="81" t="s">
        <v>99</v>
      </c>
      <c r="C128" s="81" t="s">
        <v>96</v>
      </c>
      <c r="D128" s="143">
        <v>14000</v>
      </c>
      <c r="E128" s="143"/>
      <c r="F128" s="143">
        <f t="shared" si="2"/>
        <v>17390</v>
      </c>
      <c r="G128" s="81" t="s">
        <v>97</v>
      </c>
      <c r="H128" s="81" t="s">
        <v>472</v>
      </c>
      <c r="I128" s="81" t="s">
        <v>481</v>
      </c>
    </row>
    <row r="129" spans="1:9" x14ac:dyDescent="0.3">
      <c r="A129" s="184" t="s">
        <v>471</v>
      </c>
      <c r="B129" s="81" t="s">
        <v>99</v>
      </c>
      <c r="C129" s="81" t="s">
        <v>96</v>
      </c>
      <c r="D129" s="143">
        <v>5000</v>
      </c>
      <c r="E129" s="143"/>
      <c r="F129" s="143">
        <f t="shared" si="2"/>
        <v>12390</v>
      </c>
      <c r="G129" s="81" t="s">
        <v>97</v>
      </c>
      <c r="H129" s="81" t="s">
        <v>472</v>
      </c>
      <c r="I129" s="81" t="s">
        <v>482</v>
      </c>
    </row>
    <row r="130" spans="1:9" x14ac:dyDescent="0.3">
      <c r="A130" s="184" t="s">
        <v>471</v>
      </c>
      <c r="B130" s="81" t="s">
        <v>99</v>
      </c>
      <c r="C130" s="81" t="s">
        <v>96</v>
      </c>
      <c r="D130" s="143">
        <v>13000</v>
      </c>
      <c r="E130" s="143"/>
      <c r="F130" s="143">
        <f t="shared" si="2"/>
        <v>-610</v>
      </c>
      <c r="G130" s="81" t="s">
        <v>97</v>
      </c>
      <c r="H130" s="81" t="s">
        <v>472</v>
      </c>
      <c r="I130" s="81" t="s">
        <v>483</v>
      </c>
    </row>
    <row r="131" spans="1:9" x14ac:dyDescent="0.3">
      <c r="A131" s="184" t="s">
        <v>471</v>
      </c>
      <c r="B131" s="81" t="s">
        <v>117</v>
      </c>
      <c r="C131" s="81" t="s">
        <v>96</v>
      </c>
      <c r="D131" s="143">
        <v>16000</v>
      </c>
      <c r="E131" s="143"/>
      <c r="F131" s="143">
        <f t="shared" si="2"/>
        <v>-16610</v>
      </c>
      <c r="G131" s="81" t="s">
        <v>97</v>
      </c>
      <c r="H131" s="81" t="s">
        <v>472</v>
      </c>
      <c r="I131" s="81"/>
    </row>
    <row r="132" spans="1:9" x14ac:dyDescent="0.3">
      <c r="A132" s="186" t="s">
        <v>484</v>
      </c>
      <c r="B132" s="173" t="s">
        <v>95</v>
      </c>
      <c r="C132" s="173" t="s">
        <v>96</v>
      </c>
      <c r="D132" s="174"/>
      <c r="E132" s="174">
        <v>176000</v>
      </c>
      <c r="F132" s="174">
        <f t="shared" si="2"/>
        <v>159390</v>
      </c>
      <c r="G132" s="173" t="s">
        <v>97</v>
      </c>
      <c r="H132" s="173" t="s">
        <v>486</v>
      </c>
      <c r="I132" s="173"/>
    </row>
    <row r="133" spans="1:9" x14ac:dyDescent="0.3">
      <c r="A133" s="184" t="s">
        <v>494</v>
      </c>
      <c r="B133" s="81" t="s">
        <v>99</v>
      </c>
      <c r="C133" s="81" t="s">
        <v>96</v>
      </c>
      <c r="D133" s="143">
        <v>18000</v>
      </c>
      <c r="E133" s="143"/>
      <c r="F133" s="143">
        <f t="shared" si="2"/>
        <v>141390</v>
      </c>
      <c r="G133" s="81" t="s">
        <v>97</v>
      </c>
      <c r="H133" s="81" t="s">
        <v>486</v>
      </c>
      <c r="I133" s="81" t="s">
        <v>162</v>
      </c>
    </row>
    <row r="134" spans="1:9" x14ac:dyDescent="0.3">
      <c r="A134" s="184" t="s">
        <v>494</v>
      </c>
      <c r="B134" s="81" t="s">
        <v>99</v>
      </c>
      <c r="C134" s="81" t="s">
        <v>96</v>
      </c>
      <c r="D134" s="143">
        <v>18000</v>
      </c>
      <c r="E134" s="143"/>
      <c r="F134" s="143">
        <f t="shared" si="2"/>
        <v>123390</v>
      </c>
      <c r="G134" s="81" t="s">
        <v>97</v>
      </c>
      <c r="H134" s="81" t="s">
        <v>486</v>
      </c>
      <c r="I134" s="81" t="s">
        <v>166</v>
      </c>
    </row>
    <row r="135" spans="1:9" x14ac:dyDescent="0.3">
      <c r="A135" s="184" t="s">
        <v>484</v>
      </c>
      <c r="B135" s="81" t="s">
        <v>99</v>
      </c>
      <c r="C135" s="81" t="s">
        <v>96</v>
      </c>
      <c r="D135" s="143">
        <v>16000</v>
      </c>
      <c r="E135" s="143"/>
      <c r="F135" s="143">
        <f t="shared" si="2"/>
        <v>107390</v>
      </c>
      <c r="G135" s="81" t="s">
        <v>97</v>
      </c>
      <c r="H135" s="81" t="s">
        <v>486</v>
      </c>
      <c r="I135" s="81" t="s">
        <v>499</v>
      </c>
    </row>
    <row r="136" spans="1:9" x14ac:dyDescent="0.3">
      <c r="A136" s="184" t="s">
        <v>484</v>
      </c>
      <c r="B136" s="81" t="s">
        <v>99</v>
      </c>
      <c r="C136" s="81" t="s">
        <v>96</v>
      </c>
      <c r="D136" s="143">
        <v>5000</v>
      </c>
      <c r="E136" s="143"/>
      <c r="F136" s="143">
        <f t="shared" si="2"/>
        <v>102390</v>
      </c>
      <c r="G136" s="81" t="s">
        <v>97</v>
      </c>
      <c r="H136" s="81" t="s">
        <v>486</v>
      </c>
      <c r="I136" s="81" t="s">
        <v>500</v>
      </c>
    </row>
    <row r="137" spans="1:9" x14ac:dyDescent="0.3">
      <c r="A137" s="184" t="s">
        <v>484</v>
      </c>
      <c r="B137" s="81" t="s">
        <v>99</v>
      </c>
      <c r="C137" s="81" t="s">
        <v>96</v>
      </c>
      <c r="D137" s="143">
        <v>10000</v>
      </c>
      <c r="E137" s="143"/>
      <c r="F137" s="143">
        <f t="shared" si="2"/>
        <v>92390</v>
      </c>
      <c r="G137" s="81" t="s">
        <v>97</v>
      </c>
      <c r="H137" s="81" t="s">
        <v>486</v>
      </c>
      <c r="I137" s="81" t="s">
        <v>501</v>
      </c>
    </row>
    <row r="138" spans="1:9" x14ac:dyDescent="0.3">
      <c r="A138" s="184" t="s">
        <v>484</v>
      </c>
      <c r="B138" s="81" t="s">
        <v>99</v>
      </c>
      <c r="C138" s="81" t="s">
        <v>96</v>
      </c>
      <c r="D138" s="143">
        <v>15000</v>
      </c>
      <c r="E138" s="143"/>
      <c r="F138" s="143">
        <f t="shared" si="2"/>
        <v>77390</v>
      </c>
      <c r="G138" s="81" t="s">
        <v>97</v>
      </c>
      <c r="H138" s="81" t="s">
        <v>486</v>
      </c>
      <c r="I138" s="81" t="s">
        <v>188</v>
      </c>
    </row>
    <row r="139" spans="1:9" x14ac:dyDescent="0.3">
      <c r="A139" s="184" t="s">
        <v>484</v>
      </c>
      <c r="B139" s="81" t="s">
        <v>117</v>
      </c>
      <c r="C139" s="81" t="s">
        <v>96</v>
      </c>
      <c r="D139" s="143">
        <v>55000</v>
      </c>
      <c r="E139" s="143"/>
      <c r="F139" s="143">
        <f t="shared" si="2"/>
        <v>22390</v>
      </c>
      <c r="G139" s="81" t="s">
        <v>97</v>
      </c>
      <c r="H139" s="81" t="s">
        <v>498</v>
      </c>
      <c r="I139" s="81"/>
    </row>
    <row r="140" spans="1:9" x14ac:dyDescent="0.3">
      <c r="A140" s="184" t="s">
        <v>484</v>
      </c>
      <c r="B140" s="81" t="s">
        <v>117</v>
      </c>
      <c r="C140" s="81" t="s">
        <v>96</v>
      </c>
      <c r="D140" s="143">
        <v>20000</v>
      </c>
      <c r="E140" s="143"/>
      <c r="F140" s="143">
        <f t="shared" si="2"/>
        <v>2390</v>
      </c>
      <c r="G140" s="81" t="s">
        <v>97</v>
      </c>
      <c r="H140" s="81" t="s">
        <v>486</v>
      </c>
      <c r="I140" s="81"/>
    </row>
    <row r="141" spans="1:9" x14ac:dyDescent="0.3">
      <c r="A141" s="184" t="s">
        <v>484</v>
      </c>
      <c r="B141" s="81" t="s">
        <v>117</v>
      </c>
      <c r="C141" s="81" t="s">
        <v>96</v>
      </c>
      <c r="D141" s="143">
        <v>20000</v>
      </c>
      <c r="E141" s="143"/>
      <c r="F141" s="143">
        <f t="shared" si="2"/>
        <v>-17610</v>
      </c>
      <c r="G141" s="81" t="s">
        <v>97</v>
      </c>
      <c r="H141" s="81" t="s">
        <v>486</v>
      </c>
      <c r="I141" s="81"/>
    </row>
    <row r="142" spans="1:9" x14ac:dyDescent="0.3">
      <c r="A142" s="186" t="s">
        <v>502</v>
      </c>
      <c r="B142" s="173" t="s">
        <v>95</v>
      </c>
      <c r="C142" s="173" t="s">
        <v>96</v>
      </c>
      <c r="D142" s="174"/>
      <c r="E142" s="174">
        <v>140000</v>
      </c>
      <c r="F142" s="174">
        <f t="shared" si="2"/>
        <v>122390</v>
      </c>
      <c r="G142" s="173" t="s">
        <v>97</v>
      </c>
      <c r="H142" s="173" t="s">
        <v>487</v>
      </c>
      <c r="I142" s="173"/>
    </row>
    <row r="143" spans="1:9" x14ac:dyDescent="0.3">
      <c r="A143" s="184" t="s">
        <v>502</v>
      </c>
      <c r="B143" s="81" t="s">
        <v>99</v>
      </c>
      <c r="C143" s="81" t="s">
        <v>96</v>
      </c>
      <c r="D143" s="143">
        <v>15000</v>
      </c>
      <c r="E143" s="143"/>
      <c r="F143" s="143">
        <f t="shared" si="2"/>
        <v>107390</v>
      </c>
      <c r="G143" s="81" t="s">
        <v>97</v>
      </c>
      <c r="H143" s="81" t="s">
        <v>487</v>
      </c>
      <c r="I143" s="81" t="s">
        <v>503</v>
      </c>
    </row>
    <row r="144" spans="1:9" x14ac:dyDescent="0.3">
      <c r="A144" s="184" t="s">
        <v>502</v>
      </c>
      <c r="B144" s="81" t="s">
        <v>99</v>
      </c>
      <c r="C144" s="81" t="s">
        <v>96</v>
      </c>
      <c r="D144" s="143">
        <v>13000</v>
      </c>
      <c r="E144" s="143"/>
      <c r="F144" s="143">
        <f t="shared" si="2"/>
        <v>94390</v>
      </c>
      <c r="G144" s="81" t="s">
        <v>97</v>
      </c>
      <c r="H144" s="81" t="s">
        <v>487</v>
      </c>
      <c r="I144" s="81" t="s">
        <v>504</v>
      </c>
    </row>
    <row r="145" spans="1:9" x14ac:dyDescent="0.3">
      <c r="A145" s="184" t="s">
        <v>502</v>
      </c>
      <c r="B145" s="81" t="s">
        <v>99</v>
      </c>
      <c r="C145" s="81" t="s">
        <v>96</v>
      </c>
      <c r="D145" s="143">
        <v>60000</v>
      </c>
      <c r="E145" s="143"/>
      <c r="F145" s="143">
        <f t="shared" si="2"/>
        <v>34390</v>
      </c>
      <c r="G145" s="81" t="s">
        <v>97</v>
      </c>
      <c r="H145" s="81" t="s">
        <v>508</v>
      </c>
      <c r="I145" s="81"/>
    </row>
    <row r="146" spans="1:9" x14ac:dyDescent="0.3">
      <c r="A146" s="184" t="s">
        <v>502</v>
      </c>
      <c r="B146" s="81" t="s">
        <v>99</v>
      </c>
      <c r="C146" s="81" t="s">
        <v>96</v>
      </c>
      <c r="D146" s="143">
        <v>7000</v>
      </c>
      <c r="E146" s="143"/>
      <c r="F146" s="143">
        <f t="shared" si="2"/>
        <v>27390</v>
      </c>
      <c r="G146" s="81" t="s">
        <v>97</v>
      </c>
      <c r="H146" s="81" t="s">
        <v>487</v>
      </c>
      <c r="I146" s="81" t="s">
        <v>505</v>
      </c>
    </row>
    <row r="147" spans="1:9" x14ac:dyDescent="0.3">
      <c r="A147" s="184" t="s">
        <v>502</v>
      </c>
      <c r="B147" s="81" t="s">
        <v>99</v>
      </c>
      <c r="C147" s="81" t="s">
        <v>96</v>
      </c>
      <c r="D147" s="143">
        <v>8000</v>
      </c>
      <c r="E147" s="143"/>
      <c r="F147" s="143">
        <f t="shared" si="2"/>
        <v>19390</v>
      </c>
      <c r="G147" s="81" t="s">
        <v>97</v>
      </c>
      <c r="H147" s="81" t="s">
        <v>487</v>
      </c>
      <c r="I147" s="81" t="s">
        <v>506</v>
      </c>
    </row>
    <row r="148" spans="1:9" x14ac:dyDescent="0.3">
      <c r="A148" s="184" t="s">
        <v>502</v>
      </c>
      <c r="B148" s="81" t="s">
        <v>99</v>
      </c>
      <c r="C148" s="81" t="s">
        <v>96</v>
      </c>
      <c r="D148" s="143">
        <v>8000</v>
      </c>
      <c r="E148" s="143"/>
      <c r="F148" s="143">
        <f t="shared" si="2"/>
        <v>11390</v>
      </c>
      <c r="G148" s="81" t="s">
        <v>97</v>
      </c>
      <c r="H148" s="81" t="s">
        <v>487</v>
      </c>
      <c r="I148" s="81" t="s">
        <v>507</v>
      </c>
    </row>
    <row r="149" spans="1:9" x14ac:dyDescent="0.3">
      <c r="A149" s="184" t="s">
        <v>502</v>
      </c>
      <c r="B149" s="81" t="s">
        <v>117</v>
      </c>
      <c r="C149" s="81" t="s">
        <v>96</v>
      </c>
      <c r="D149" s="143">
        <v>13500</v>
      </c>
      <c r="E149" s="143"/>
      <c r="F149" s="143">
        <f t="shared" si="2"/>
        <v>-2110</v>
      </c>
      <c r="G149" s="81" t="s">
        <v>97</v>
      </c>
      <c r="H149" s="81" t="s">
        <v>509</v>
      </c>
      <c r="I149" s="81"/>
    </row>
    <row r="150" spans="1:9" x14ac:dyDescent="0.3">
      <c r="A150" s="184" t="s">
        <v>502</v>
      </c>
      <c r="B150" s="81" t="s">
        <v>117</v>
      </c>
      <c r="C150" s="81" t="s">
        <v>96</v>
      </c>
      <c r="D150" s="143">
        <v>17000</v>
      </c>
      <c r="E150" s="143"/>
      <c r="F150" s="143">
        <f t="shared" si="2"/>
        <v>-19110</v>
      </c>
      <c r="G150" s="81" t="s">
        <v>97</v>
      </c>
      <c r="H150" s="81" t="s">
        <v>487</v>
      </c>
      <c r="I150" s="81"/>
    </row>
    <row r="151" spans="1:9" x14ac:dyDescent="0.3">
      <c r="A151" s="184" t="s">
        <v>502</v>
      </c>
      <c r="B151" s="81" t="s">
        <v>117</v>
      </c>
      <c r="C151" s="81" t="s">
        <v>96</v>
      </c>
      <c r="D151" s="143">
        <v>10000</v>
      </c>
      <c r="E151" s="143"/>
      <c r="F151" s="143">
        <f t="shared" si="2"/>
        <v>-29110</v>
      </c>
      <c r="G151" s="81" t="s">
        <v>97</v>
      </c>
      <c r="H151" s="81" t="s">
        <v>487</v>
      </c>
      <c r="I151" s="81"/>
    </row>
    <row r="152" spans="1:9" x14ac:dyDescent="0.3">
      <c r="A152" s="184" t="s">
        <v>502</v>
      </c>
      <c r="B152" s="81" t="s">
        <v>117</v>
      </c>
      <c r="C152" s="81" t="s">
        <v>96</v>
      </c>
      <c r="D152" s="143">
        <v>5000</v>
      </c>
      <c r="E152" s="143"/>
      <c r="F152" s="143">
        <f t="shared" si="2"/>
        <v>-34110</v>
      </c>
      <c r="G152" s="81" t="s">
        <v>97</v>
      </c>
      <c r="H152" s="81" t="s">
        <v>487</v>
      </c>
      <c r="I152" s="81"/>
    </row>
    <row r="153" spans="1:9" x14ac:dyDescent="0.3">
      <c r="A153" s="186" t="s">
        <v>510</v>
      </c>
      <c r="B153" s="173" t="s">
        <v>95</v>
      </c>
      <c r="C153" s="173" t="s">
        <v>96</v>
      </c>
      <c r="D153" s="174"/>
      <c r="E153" s="174">
        <v>121000</v>
      </c>
      <c r="F153" s="174">
        <f t="shared" si="2"/>
        <v>86890</v>
      </c>
      <c r="G153" s="173" t="s">
        <v>97</v>
      </c>
      <c r="H153" s="173" t="s">
        <v>495</v>
      </c>
      <c r="I153" s="173"/>
    </row>
    <row r="154" spans="1:9" x14ac:dyDescent="0.3">
      <c r="A154" s="184" t="s">
        <v>510</v>
      </c>
      <c r="B154" s="81" t="s">
        <v>99</v>
      </c>
      <c r="C154" s="81" t="s">
        <v>96</v>
      </c>
      <c r="D154" s="143">
        <v>18000</v>
      </c>
      <c r="E154" s="143"/>
      <c r="F154" s="143">
        <f t="shared" si="2"/>
        <v>68890</v>
      </c>
      <c r="G154" s="81" t="s">
        <v>97</v>
      </c>
      <c r="H154" s="81" t="s">
        <v>495</v>
      </c>
      <c r="I154" s="81" t="s">
        <v>162</v>
      </c>
    </row>
    <row r="155" spans="1:9" x14ac:dyDescent="0.3">
      <c r="A155" s="184" t="s">
        <v>510</v>
      </c>
      <c r="B155" s="81" t="s">
        <v>99</v>
      </c>
      <c r="C155" s="81" t="s">
        <v>96</v>
      </c>
      <c r="D155" s="143">
        <v>10000</v>
      </c>
      <c r="E155" s="143"/>
      <c r="F155" s="143">
        <f t="shared" si="2"/>
        <v>58890</v>
      </c>
      <c r="G155" s="81" t="s">
        <v>97</v>
      </c>
      <c r="H155" s="81" t="s">
        <v>495</v>
      </c>
      <c r="I155" s="81" t="s">
        <v>489</v>
      </c>
    </row>
    <row r="156" spans="1:9" x14ac:dyDescent="0.3">
      <c r="A156" s="184" t="s">
        <v>510</v>
      </c>
      <c r="B156" s="81" t="s">
        <v>99</v>
      </c>
      <c r="C156" s="81" t="s">
        <v>96</v>
      </c>
      <c r="D156" s="143">
        <v>7000</v>
      </c>
      <c r="E156" s="143"/>
      <c r="F156" s="143">
        <f t="shared" si="2"/>
        <v>51890</v>
      </c>
      <c r="G156" s="81" t="s">
        <v>97</v>
      </c>
      <c r="H156" s="81" t="s">
        <v>495</v>
      </c>
      <c r="I156" s="81" t="s">
        <v>605</v>
      </c>
    </row>
    <row r="157" spans="1:9" x14ac:dyDescent="0.3">
      <c r="A157" s="184" t="s">
        <v>510</v>
      </c>
      <c r="B157" s="81" t="s">
        <v>99</v>
      </c>
      <c r="C157" s="81" t="s">
        <v>96</v>
      </c>
      <c r="D157" s="143">
        <v>10000</v>
      </c>
      <c r="E157" s="143"/>
      <c r="F157" s="143">
        <f t="shared" si="2"/>
        <v>41890</v>
      </c>
      <c r="G157" s="81" t="s">
        <v>97</v>
      </c>
      <c r="H157" s="81" t="s">
        <v>495</v>
      </c>
      <c r="I157" s="81" t="s">
        <v>606</v>
      </c>
    </row>
    <row r="158" spans="1:9" x14ac:dyDescent="0.3">
      <c r="A158" s="184" t="s">
        <v>510</v>
      </c>
      <c r="B158" s="81" t="s">
        <v>99</v>
      </c>
      <c r="C158" s="81" t="s">
        <v>96</v>
      </c>
      <c r="D158" s="143">
        <v>14000</v>
      </c>
      <c r="E158" s="143"/>
      <c r="F158" s="143">
        <f t="shared" si="2"/>
        <v>27890</v>
      </c>
      <c r="G158" s="81" t="s">
        <v>97</v>
      </c>
      <c r="H158" s="81" t="s">
        <v>495</v>
      </c>
      <c r="I158" s="81" t="s">
        <v>378</v>
      </c>
    </row>
    <row r="159" spans="1:9" x14ac:dyDescent="0.3">
      <c r="A159" s="184" t="s">
        <v>510</v>
      </c>
      <c r="B159" s="81" t="s">
        <v>117</v>
      </c>
      <c r="C159" s="81" t="s">
        <v>96</v>
      </c>
      <c r="D159" s="143">
        <v>24000</v>
      </c>
      <c r="E159" s="143"/>
      <c r="F159" s="143">
        <f t="shared" si="2"/>
        <v>3890</v>
      </c>
      <c r="G159" s="81" t="s">
        <v>97</v>
      </c>
      <c r="H159" s="81" t="s">
        <v>604</v>
      </c>
      <c r="I159" s="81"/>
    </row>
    <row r="160" spans="1:9" x14ac:dyDescent="0.3">
      <c r="A160" s="184" t="s">
        <v>510</v>
      </c>
      <c r="B160" s="81" t="s">
        <v>117</v>
      </c>
      <c r="C160" s="81" t="s">
        <v>96</v>
      </c>
      <c r="D160" s="143">
        <v>12000</v>
      </c>
      <c r="E160" s="143"/>
      <c r="F160" s="143">
        <f t="shared" si="2"/>
        <v>-8110</v>
      </c>
      <c r="G160" s="81" t="s">
        <v>97</v>
      </c>
      <c r="H160" s="81" t="s">
        <v>495</v>
      </c>
      <c r="I160" s="81"/>
    </row>
    <row r="161" spans="1:9" x14ac:dyDescent="0.3">
      <c r="A161" s="184" t="s">
        <v>510</v>
      </c>
      <c r="B161" s="81" t="s">
        <v>117</v>
      </c>
      <c r="C161" s="81" t="s">
        <v>96</v>
      </c>
      <c r="D161" s="143">
        <v>21000</v>
      </c>
      <c r="E161" s="143"/>
      <c r="F161" s="143">
        <f t="shared" si="2"/>
        <v>-29110</v>
      </c>
      <c r="G161" s="81" t="s">
        <v>97</v>
      </c>
      <c r="H161" s="81" t="s">
        <v>495</v>
      </c>
      <c r="I161" s="81"/>
    </row>
    <row r="162" spans="1:9" x14ac:dyDescent="0.3">
      <c r="A162" s="186" t="s">
        <v>547</v>
      </c>
      <c r="B162" s="173" t="s">
        <v>95</v>
      </c>
      <c r="C162" s="173" t="s">
        <v>96</v>
      </c>
      <c r="D162" s="174"/>
      <c r="E162" s="174">
        <v>716000</v>
      </c>
      <c r="F162" s="174">
        <f t="shared" ref="F162:F207" si="3">F161-D162+E162</f>
        <v>686890</v>
      </c>
      <c r="G162" s="173" t="s">
        <v>97</v>
      </c>
      <c r="H162" s="173" t="s">
        <v>603</v>
      </c>
      <c r="I162" s="173"/>
    </row>
    <row r="163" spans="1:9" x14ac:dyDescent="0.3">
      <c r="A163" s="184" t="s">
        <v>547</v>
      </c>
      <c r="B163" s="81" t="s">
        <v>99</v>
      </c>
      <c r="C163" s="81" t="s">
        <v>96</v>
      </c>
      <c r="D163" s="143">
        <v>18000</v>
      </c>
      <c r="E163" s="143"/>
      <c r="F163" s="143">
        <f t="shared" si="3"/>
        <v>668890</v>
      </c>
      <c r="G163" s="81" t="s">
        <v>97</v>
      </c>
      <c r="H163" s="81" t="s">
        <v>603</v>
      </c>
      <c r="I163" s="81" t="s">
        <v>657</v>
      </c>
    </row>
    <row r="164" spans="1:9" x14ac:dyDescent="0.3">
      <c r="A164" s="184" t="s">
        <v>547</v>
      </c>
      <c r="B164" s="81" t="s">
        <v>99</v>
      </c>
      <c r="C164" s="81" t="s">
        <v>96</v>
      </c>
      <c r="D164" s="143">
        <v>55000</v>
      </c>
      <c r="E164" s="143"/>
      <c r="F164" s="143">
        <f t="shared" si="3"/>
        <v>613890</v>
      </c>
      <c r="G164" s="81" t="s">
        <v>97</v>
      </c>
      <c r="H164" s="81" t="s">
        <v>654</v>
      </c>
      <c r="I164" s="81" t="s">
        <v>658</v>
      </c>
    </row>
    <row r="165" spans="1:9" x14ac:dyDescent="0.3">
      <c r="A165" s="184" t="s">
        <v>547</v>
      </c>
      <c r="B165" s="81" t="s">
        <v>99</v>
      </c>
      <c r="C165" s="81" t="s">
        <v>96</v>
      </c>
      <c r="D165" s="143">
        <v>10000</v>
      </c>
      <c r="E165" s="143"/>
      <c r="F165" s="143">
        <f t="shared" si="3"/>
        <v>603890</v>
      </c>
      <c r="G165" s="81" t="s">
        <v>97</v>
      </c>
      <c r="H165" s="81" t="s">
        <v>496</v>
      </c>
      <c r="I165" s="81" t="s">
        <v>659</v>
      </c>
    </row>
    <row r="166" spans="1:9" x14ac:dyDescent="0.3">
      <c r="A166" s="184" t="s">
        <v>547</v>
      </c>
      <c r="B166" s="81" t="s">
        <v>103</v>
      </c>
      <c r="C166" s="81" t="s">
        <v>96</v>
      </c>
      <c r="D166" s="143">
        <v>100000</v>
      </c>
      <c r="E166" s="143"/>
      <c r="F166" s="143">
        <f t="shared" si="3"/>
        <v>503890</v>
      </c>
      <c r="G166" s="81" t="s">
        <v>97</v>
      </c>
      <c r="H166" s="81" t="s">
        <v>655</v>
      </c>
      <c r="I166" s="81"/>
    </row>
    <row r="167" spans="1:9" x14ac:dyDescent="0.3">
      <c r="A167" s="184" t="s">
        <v>547</v>
      </c>
      <c r="B167" s="81" t="s">
        <v>104</v>
      </c>
      <c r="C167" s="81" t="s">
        <v>96</v>
      </c>
      <c r="D167" s="143">
        <v>16000</v>
      </c>
      <c r="E167" s="143"/>
      <c r="F167" s="143">
        <f t="shared" si="3"/>
        <v>487890</v>
      </c>
      <c r="G167" s="81" t="s">
        <v>97</v>
      </c>
      <c r="H167" s="81" t="s">
        <v>656</v>
      </c>
      <c r="I167" s="81"/>
    </row>
    <row r="168" spans="1:9" x14ac:dyDescent="0.3">
      <c r="A168" s="184" t="s">
        <v>547</v>
      </c>
      <c r="B168" s="81" t="s">
        <v>105</v>
      </c>
      <c r="C168" s="81" t="s">
        <v>96</v>
      </c>
      <c r="D168" s="143">
        <v>12000</v>
      </c>
      <c r="E168" s="143"/>
      <c r="F168" s="143">
        <f t="shared" si="3"/>
        <v>475890</v>
      </c>
      <c r="G168" s="81" t="s">
        <v>97</v>
      </c>
      <c r="H168" s="81" t="s">
        <v>603</v>
      </c>
      <c r="I168" s="81"/>
    </row>
    <row r="169" spans="1:9" x14ac:dyDescent="0.3">
      <c r="A169" s="184" t="s">
        <v>547</v>
      </c>
      <c r="B169" s="81" t="s">
        <v>106</v>
      </c>
      <c r="C169" s="81" t="s">
        <v>96</v>
      </c>
      <c r="D169" s="143">
        <v>14000</v>
      </c>
      <c r="E169" s="143"/>
      <c r="F169" s="143">
        <f t="shared" si="3"/>
        <v>461890</v>
      </c>
      <c r="G169" s="81" t="s">
        <v>97</v>
      </c>
      <c r="H169" s="81" t="s">
        <v>603</v>
      </c>
      <c r="I169" s="81"/>
    </row>
    <row r="170" spans="1:9" x14ac:dyDescent="0.3">
      <c r="A170" s="184" t="s">
        <v>554</v>
      </c>
      <c r="B170" s="81" t="s">
        <v>99</v>
      </c>
      <c r="C170" s="81" t="s">
        <v>96</v>
      </c>
      <c r="D170" s="143">
        <v>4000</v>
      </c>
      <c r="E170" s="143"/>
      <c r="F170" s="143">
        <f t="shared" si="3"/>
        <v>457890</v>
      </c>
      <c r="G170" s="81" t="s">
        <v>97</v>
      </c>
      <c r="H170" s="81" t="s">
        <v>603</v>
      </c>
      <c r="I170" s="81" t="s">
        <v>662</v>
      </c>
    </row>
    <row r="171" spans="1:9" x14ac:dyDescent="0.3">
      <c r="A171" s="184" t="s">
        <v>554</v>
      </c>
      <c r="B171" s="81" t="s">
        <v>99</v>
      </c>
      <c r="C171" s="81" t="s">
        <v>96</v>
      </c>
      <c r="D171" s="143">
        <v>3000</v>
      </c>
      <c r="E171" s="143"/>
      <c r="F171" s="143">
        <f t="shared" si="3"/>
        <v>454890</v>
      </c>
      <c r="G171" s="81" t="s">
        <v>97</v>
      </c>
      <c r="H171" s="81" t="s">
        <v>603</v>
      </c>
      <c r="I171" s="81" t="s">
        <v>663</v>
      </c>
    </row>
    <row r="172" spans="1:9" x14ac:dyDescent="0.3">
      <c r="A172" s="184" t="s">
        <v>554</v>
      </c>
      <c r="B172" s="81" t="s">
        <v>99</v>
      </c>
      <c r="C172" s="81" t="s">
        <v>96</v>
      </c>
      <c r="D172" s="143">
        <v>10000</v>
      </c>
      <c r="E172" s="143"/>
      <c r="F172" s="143">
        <f t="shared" si="3"/>
        <v>444890</v>
      </c>
      <c r="G172" s="81" t="s">
        <v>97</v>
      </c>
      <c r="H172" s="81" t="s">
        <v>603</v>
      </c>
      <c r="I172" s="81" t="s">
        <v>664</v>
      </c>
    </row>
    <row r="173" spans="1:9" x14ac:dyDescent="0.3">
      <c r="A173" s="184" t="s">
        <v>554</v>
      </c>
      <c r="B173" s="81" t="s">
        <v>99</v>
      </c>
      <c r="C173" s="81" t="s">
        <v>96</v>
      </c>
      <c r="D173" s="143">
        <v>8000</v>
      </c>
      <c r="E173" s="143"/>
      <c r="F173" s="143">
        <f t="shared" si="3"/>
        <v>436890</v>
      </c>
      <c r="G173" s="81" t="s">
        <v>97</v>
      </c>
      <c r="H173" s="81" t="s">
        <v>603</v>
      </c>
      <c r="I173" s="81" t="s">
        <v>665</v>
      </c>
    </row>
    <row r="174" spans="1:9" x14ac:dyDescent="0.3">
      <c r="A174" s="184" t="s">
        <v>554</v>
      </c>
      <c r="B174" s="81" t="s">
        <v>99</v>
      </c>
      <c r="C174" s="81" t="s">
        <v>96</v>
      </c>
      <c r="D174" s="143">
        <v>4000</v>
      </c>
      <c r="E174" s="143"/>
      <c r="F174" s="143">
        <f t="shared" si="3"/>
        <v>432890</v>
      </c>
      <c r="G174" s="81" t="s">
        <v>97</v>
      </c>
      <c r="H174" s="81" t="s">
        <v>603</v>
      </c>
      <c r="I174" s="81" t="s">
        <v>666</v>
      </c>
    </row>
    <row r="175" spans="1:9" x14ac:dyDescent="0.3">
      <c r="A175" s="184" t="s">
        <v>554</v>
      </c>
      <c r="B175" s="81" t="s">
        <v>672</v>
      </c>
      <c r="C175" s="81" t="s">
        <v>96</v>
      </c>
      <c r="D175" s="143">
        <v>25000</v>
      </c>
      <c r="E175" s="143"/>
      <c r="F175" s="143">
        <f t="shared" si="3"/>
        <v>407890</v>
      </c>
      <c r="G175" s="81" t="s">
        <v>97</v>
      </c>
      <c r="H175" s="81" t="s">
        <v>661</v>
      </c>
      <c r="I175" s="81" t="s">
        <v>667</v>
      </c>
    </row>
    <row r="176" spans="1:9" x14ac:dyDescent="0.3">
      <c r="A176" s="184" t="s">
        <v>554</v>
      </c>
      <c r="B176" s="81" t="s">
        <v>99</v>
      </c>
      <c r="C176" s="81" t="s">
        <v>96</v>
      </c>
      <c r="D176" s="143">
        <v>3000</v>
      </c>
      <c r="E176" s="143"/>
      <c r="F176" s="143">
        <f t="shared" si="3"/>
        <v>404890</v>
      </c>
      <c r="G176" s="81" t="s">
        <v>97</v>
      </c>
      <c r="H176" s="81" t="s">
        <v>603</v>
      </c>
      <c r="I176" s="81" t="s">
        <v>668</v>
      </c>
    </row>
    <row r="177" spans="1:9" x14ac:dyDescent="0.3">
      <c r="A177" s="184" t="s">
        <v>554</v>
      </c>
      <c r="B177" s="81" t="s">
        <v>99</v>
      </c>
      <c r="C177" s="81" t="s">
        <v>96</v>
      </c>
      <c r="D177" s="143">
        <v>4000</v>
      </c>
      <c r="E177" s="143"/>
      <c r="F177" s="143">
        <f t="shared" si="3"/>
        <v>400890</v>
      </c>
      <c r="G177" s="81" t="s">
        <v>97</v>
      </c>
      <c r="H177" s="81" t="s">
        <v>603</v>
      </c>
      <c r="I177" s="81" t="s">
        <v>669</v>
      </c>
    </row>
    <row r="178" spans="1:9" x14ac:dyDescent="0.3">
      <c r="A178" s="184" t="s">
        <v>554</v>
      </c>
      <c r="B178" s="81" t="s">
        <v>99</v>
      </c>
      <c r="C178" s="81" t="s">
        <v>96</v>
      </c>
      <c r="D178" s="143">
        <v>6000</v>
      </c>
      <c r="E178" s="143"/>
      <c r="F178" s="143">
        <f t="shared" si="3"/>
        <v>394890</v>
      </c>
      <c r="G178" s="81" t="s">
        <v>97</v>
      </c>
      <c r="H178" s="81" t="s">
        <v>603</v>
      </c>
      <c r="I178" s="81" t="s">
        <v>670</v>
      </c>
    </row>
    <row r="179" spans="1:9" x14ac:dyDescent="0.3">
      <c r="A179" s="184" t="s">
        <v>554</v>
      </c>
      <c r="B179" s="81" t="s">
        <v>103</v>
      </c>
      <c r="C179" s="81" t="s">
        <v>96</v>
      </c>
      <c r="D179" s="143">
        <v>60000</v>
      </c>
      <c r="E179" s="143"/>
      <c r="F179" s="143">
        <f t="shared" si="3"/>
        <v>334890</v>
      </c>
      <c r="G179" s="81" t="s">
        <v>97</v>
      </c>
      <c r="H179" s="81" t="s">
        <v>671</v>
      </c>
      <c r="I179" s="81"/>
    </row>
    <row r="180" spans="1:9" x14ac:dyDescent="0.3">
      <c r="A180" s="184" t="s">
        <v>554</v>
      </c>
      <c r="B180" s="81" t="s">
        <v>104</v>
      </c>
      <c r="C180" s="81" t="s">
        <v>96</v>
      </c>
      <c r="D180" s="143">
        <v>22000</v>
      </c>
      <c r="E180" s="143"/>
      <c r="F180" s="143">
        <f t="shared" si="3"/>
        <v>312890</v>
      </c>
      <c r="G180" s="81" t="s">
        <v>97</v>
      </c>
      <c r="H180" s="81" t="s">
        <v>603</v>
      </c>
      <c r="I180" s="81"/>
    </row>
    <row r="181" spans="1:9" x14ac:dyDescent="0.3">
      <c r="A181" s="184" t="s">
        <v>554</v>
      </c>
      <c r="B181" s="81" t="s">
        <v>105</v>
      </c>
      <c r="C181" s="81" t="s">
        <v>96</v>
      </c>
      <c r="D181" s="143">
        <v>22000</v>
      </c>
      <c r="E181" s="143"/>
      <c r="F181" s="143">
        <f t="shared" si="3"/>
        <v>290890</v>
      </c>
      <c r="G181" s="81" t="s">
        <v>97</v>
      </c>
      <c r="H181" s="81" t="s">
        <v>603</v>
      </c>
      <c r="I181" s="81"/>
    </row>
    <row r="182" spans="1:9" x14ac:dyDescent="0.3">
      <c r="A182" s="184" t="s">
        <v>554</v>
      </c>
      <c r="B182" s="81" t="s">
        <v>106</v>
      </c>
      <c r="C182" s="81" t="s">
        <v>96</v>
      </c>
      <c r="D182" s="143">
        <v>6000</v>
      </c>
      <c r="E182" s="143"/>
      <c r="F182" s="143">
        <f t="shared" si="3"/>
        <v>284890</v>
      </c>
      <c r="G182" s="81" t="s">
        <v>97</v>
      </c>
      <c r="H182" s="81" t="s">
        <v>603</v>
      </c>
      <c r="I182" s="81"/>
    </row>
    <row r="183" spans="1:9" x14ac:dyDescent="0.3">
      <c r="A183" s="184" t="s">
        <v>554</v>
      </c>
      <c r="B183" s="81" t="s">
        <v>117</v>
      </c>
      <c r="C183" s="81" t="s">
        <v>96</v>
      </c>
      <c r="D183" s="143">
        <v>10000</v>
      </c>
      <c r="E183" s="143"/>
      <c r="F183" s="143">
        <f t="shared" si="3"/>
        <v>274890</v>
      </c>
      <c r="G183" s="81" t="s">
        <v>97</v>
      </c>
      <c r="H183" s="81" t="s">
        <v>603</v>
      </c>
      <c r="I183" s="81"/>
    </row>
    <row r="184" spans="1:9" x14ac:dyDescent="0.3">
      <c r="A184" s="184" t="s">
        <v>554</v>
      </c>
      <c r="B184" s="81" t="s">
        <v>117</v>
      </c>
      <c r="C184" s="81" t="s">
        <v>96</v>
      </c>
      <c r="D184" s="143">
        <v>10000</v>
      </c>
      <c r="E184" s="143"/>
      <c r="F184" s="143">
        <f t="shared" si="3"/>
        <v>264890</v>
      </c>
      <c r="G184" s="81" t="s">
        <v>97</v>
      </c>
      <c r="H184" s="81" t="s">
        <v>603</v>
      </c>
      <c r="I184" s="81"/>
    </row>
    <row r="185" spans="1:9" x14ac:dyDescent="0.3">
      <c r="A185" s="184" t="s">
        <v>580</v>
      </c>
      <c r="B185" s="81" t="s">
        <v>99</v>
      </c>
      <c r="C185" s="81" t="s">
        <v>96</v>
      </c>
      <c r="D185" s="143">
        <v>4000</v>
      </c>
      <c r="E185" s="143"/>
      <c r="F185" s="143">
        <f t="shared" si="3"/>
        <v>260890</v>
      </c>
      <c r="G185" s="81" t="s">
        <v>97</v>
      </c>
      <c r="H185" s="81" t="s">
        <v>603</v>
      </c>
      <c r="I185" s="81" t="s">
        <v>673</v>
      </c>
    </row>
    <row r="186" spans="1:9" x14ac:dyDescent="0.3">
      <c r="A186" s="184" t="s">
        <v>580</v>
      </c>
      <c r="B186" s="81" t="s">
        <v>99</v>
      </c>
      <c r="C186" s="81" t="s">
        <v>96</v>
      </c>
      <c r="D186" s="143">
        <v>4000</v>
      </c>
      <c r="E186" s="143"/>
      <c r="F186" s="143">
        <f t="shared" si="3"/>
        <v>256890</v>
      </c>
      <c r="G186" s="81" t="s">
        <v>97</v>
      </c>
      <c r="H186" s="81" t="s">
        <v>603</v>
      </c>
      <c r="I186" s="81" t="s">
        <v>674</v>
      </c>
    </row>
    <row r="187" spans="1:9" x14ac:dyDescent="0.3">
      <c r="A187" s="184" t="s">
        <v>580</v>
      </c>
      <c r="B187" s="81" t="s">
        <v>99</v>
      </c>
      <c r="C187" s="81" t="s">
        <v>96</v>
      </c>
      <c r="D187" s="143">
        <v>3000</v>
      </c>
      <c r="E187" s="143"/>
      <c r="F187" s="143">
        <f t="shared" si="3"/>
        <v>253890</v>
      </c>
      <c r="G187" s="81" t="s">
        <v>97</v>
      </c>
      <c r="H187" s="81" t="s">
        <v>603</v>
      </c>
      <c r="I187" s="81" t="s">
        <v>675</v>
      </c>
    </row>
    <row r="188" spans="1:9" x14ac:dyDescent="0.3">
      <c r="A188" s="184" t="s">
        <v>580</v>
      </c>
      <c r="B188" s="81" t="s">
        <v>677</v>
      </c>
      <c r="C188" s="81" t="s">
        <v>96</v>
      </c>
      <c r="D188" s="143">
        <v>20000</v>
      </c>
      <c r="E188" s="143"/>
      <c r="F188" s="143">
        <f t="shared" si="3"/>
        <v>233890</v>
      </c>
      <c r="G188" s="81" t="s">
        <v>97</v>
      </c>
      <c r="H188" s="81" t="s">
        <v>679</v>
      </c>
      <c r="I188" s="81" t="s">
        <v>676</v>
      </c>
    </row>
    <row r="189" spans="1:9" x14ac:dyDescent="0.3">
      <c r="A189" s="184" t="s">
        <v>580</v>
      </c>
      <c r="B189" s="81" t="s">
        <v>99</v>
      </c>
      <c r="C189" s="81" t="s">
        <v>96</v>
      </c>
      <c r="D189" s="143">
        <v>4000</v>
      </c>
      <c r="E189" s="143"/>
      <c r="F189" s="143">
        <f t="shared" si="3"/>
        <v>229890</v>
      </c>
      <c r="G189" s="81" t="s">
        <v>97</v>
      </c>
      <c r="H189" s="81" t="s">
        <v>603</v>
      </c>
      <c r="I189" s="81" t="s">
        <v>678</v>
      </c>
    </row>
    <row r="190" spans="1:9" x14ac:dyDescent="0.3">
      <c r="A190" s="184" t="s">
        <v>580</v>
      </c>
      <c r="B190" s="81" t="s">
        <v>103</v>
      </c>
      <c r="C190" s="81" t="s">
        <v>96</v>
      </c>
      <c r="D190" s="143">
        <v>50000</v>
      </c>
      <c r="E190" s="143"/>
      <c r="F190" s="143">
        <f t="shared" si="3"/>
        <v>179890</v>
      </c>
      <c r="G190" s="81" t="s">
        <v>97</v>
      </c>
      <c r="H190" s="81" t="s">
        <v>680</v>
      </c>
      <c r="I190" s="81"/>
    </row>
    <row r="191" spans="1:9" x14ac:dyDescent="0.3">
      <c r="A191" s="184" t="s">
        <v>580</v>
      </c>
      <c r="B191" s="81" t="s">
        <v>104</v>
      </c>
      <c r="C191" s="81" t="s">
        <v>96</v>
      </c>
      <c r="D191" s="143">
        <v>17000</v>
      </c>
      <c r="E191" s="143"/>
      <c r="F191" s="143">
        <f t="shared" si="3"/>
        <v>162890</v>
      </c>
      <c r="G191" s="81" t="s">
        <v>97</v>
      </c>
      <c r="H191" s="81" t="s">
        <v>603</v>
      </c>
      <c r="I191" s="81"/>
    </row>
    <row r="192" spans="1:9" x14ac:dyDescent="0.3">
      <c r="A192" s="184" t="s">
        <v>580</v>
      </c>
      <c r="B192" s="81" t="s">
        <v>105</v>
      </c>
      <c r="C192" s="81" t="s">
        <v>96</v>
      </c>
      <c r="D192" s="143">
        <v>18000</v>
      </c>
      <c r="E192" s="143"/>
      <c r="F192" s="143">
        <f t="shared" si="3"/>
        <v>144890</v>
      </c>
      <c r="G192" s="81" t="s">
        <v>97</v>
      </c>
      <c r="H192" s="81" t="s">
        <v>603</v>
      </c>
      <c r="I192" s="81"/>
    </row>
    <row r="193" spans="1:9" x14ac:dyDescent="0.3">
      <c r="A193" s="184" t="s">
        <v>580</v>
      </c>
      <c r="B193" s="81" t="s">
        <v>106</v>
      </c>
      <c r="C193" s="81" t="s">
        <v>96</v>
      </c>
      <c r="D193" s="143">
        <v>6500</v>
      </c>
      <c r="E193" s="143"/>
      <c r="F193" s="143">
        <f t="shared" si="3"/>
        <v>138390</v>
      </c>
      <c r="G193" s="81" t="s">
        <v>97</v>
      </c>
      <c r="H193" s="81" t="s">
        <v>603</v>
      </c>
      <c r="I193" s="81"/>
    </row>
    <row r="194" spans="1:9" x14ac:dyDescent="0.3">
      <c r="A194" s="184" t="s">
        <v>580</v>
      </c>
      <c r="B194" s="81" t="s">
        <v>117</v>
      </c>
      <c r="C194" s="81" t="s">
        <v>96</v>
      </c>
      <c r="D194" s="143">
        <v>10000</v>
      </c>
      <c r="E194" s="143"/>
      <c r="F194" s="143">
        <f t="shared" si="3"/>
        <v>128390</v>
      </c>
      <c r="G194" s="81" t="s">
        <v>97</v>
      </c>
      <c r="H194" s="81" t="s">
        <v>603</v>
      </c>
      <c r="I194" s="81"/>
    </row>
    <row r="195" spans="1:9" x14ac:dyDescent="0.3">
      <c r="A195" s="184" t="s">
        <v>582</v>
      </c>
      <c r="B195" s="81" t="s">
        <v>99</v>
      </c>
      <c r="C195" s="81" t="s">
        <v>96</v>
      </c>
      <c r="D195" s="143">
        <v>4000</v>
      </c>
      <c r="E195" s="143"/>
      <c r="F195" s="143">
        <f t="shared" si="3"/>
        <v>124390</v>
      </c>
      <c r="G195" s="81" t="s">
        <v>97</v>
      </c>
      <c r="H195" s="81" t="s">
        <v>603</v>
      </c>
      <c r="I195" s="81" t="s">
        <v>683</v>
      </c>
    </row>
    <row r="196" spans="1:9" x14ac:dyDescent="0.3">
      <c r="A196" s="184" t="s">
        <v>582</v>
      </c>
      <c r="B196" s="81" t="s">
        <v>99</v>
      </c>
      <c r="C196" s="81" t="s">
        <v>96</v>
      </c>
      <c r="D196" s="143">
        <v>8000</v>
      </c>
      <c r="E196" s="143"/>
      <c r="F196" s="143">
        <f t="shared" si="3"/>
        <v>116390</v>
      </c>
      <c r="G196" s="81" t="s">
        <v>97</v>
      </c>
      <c r="H196" s="81" t="s">
        <v>603</v>
      </c>
      <c r="I196" s="81" t="s">
        <v>684</v>
      </c>
    </row>
    <row r="197" spans="1:9" x14ac:dyDescent="0.3">
      <c r="A197" s="184" t="s">
        <v>582</v>
      </c>
      <c r="B197" s="81" t="s">
        <v>99</v>
      </c>
      <c r="C197" s="81" t="s">
        <v>96</v>
      </c>
      <c r="D197" s="143">
        <v>8000</v>
      </c>
      <c r="E197" s="143"/>
      <c r="F197" s="143">
        <f t="shared" si="3"/>
        <v>108390</v>
      </c>
      <c r="G197" s="81" t="s">
        <v>97</v>
      </c>
      <c r="H197" s="81" t="s">
        <v>603</v>
      </c>
      <c r="I197" s="81" t="s">
        <v>685</v>
      </c>
    </row>
    <row r="198" spans="1:9" x14ac:dyDescent="0.3">
      <c r="A198" s="184" t="s">
        <v>582</v>
      </c>
      <c r="B198" s="81" t="s">
        <v>687</v>
      </c>
      <c r="C198" s="81" t="s">
        <v>96</v>
      </c>
      <c r="D198" s="143">
        <v>50000</v>
      </c>
      <c r="E198" s="143"/>
      <c r="F198" s="143">
        <f t="shared" si="3"/>
        <v>58390</v>
      </c>
      <c r="G198" s="81" t="s">
        <v>97</v>
      </c>
      <c r="H198" s="81" t="s">
        <v>681</v>
      </c>
      <c r="I198" s="81" t="s">
        <v>686</v>
      </c>
    </row>
    <row r="199" spans="1:9" x14ac:dyDescent="0.3">
      <c r="A199" s="184" t="s">
        <v>582</v>
      </c>
      <c r="B199" s="81" t="s">
        <v>99</v>
      </c>
      <c r="C199" s="81" t="s">
        <v>96</v>
      </c>
      <c r="D199" s="143">
        <v>10000</v>
      </c>
      <c r="E199" s="143"/>
      <c r="F199" s="143">
        <f t="shared" si="3"/>
        <v>48390</v>
      </c>
      <c r="G199" s="81" t="s">
        <v>97</v>
      </c>
      <c r="H199" s="81" t="s">
        <v>603</v>
      </c>
      <c r="I199" s="81"/>
    </row>
    <row r="200" spans="1:9" x14ac:dyDescent="0.3">
      <c r="A200" s="184" t="s">
        <v>582</v>
      </c>
      <c r="B200" s="81" t="s">
        <v>99</v>
      </c>
      <c r="C200" s="81" t="s">
        <v>96</v>
      </c>
      <c r="D200" s="143">
        <v>13000</v>
      </c>
      <c r="E200" s="143"/>
      <c r="F200" s="143">
        <f t="shared" si="3"/>
        <v>35390</v>
      </c>
      <c r="G200" s="81" t="s">
        <v>97</v>
      </c>
      <c r="H200" s="81" t="s">
        <v>603</v>
      </c>
      <c r="I200" s="81"/>
    </row>
    <row r="201" spans="1:9" x14ac:dyDescent="0.3">
      <c r="A201" s="184" t="s">
        <v>582</v>
      </c>
      <c r="B201" s="81" t="s">
        <v>117</v>
      </c>
      <c r="C201" s="81" t="s">
        <v>96</v>
      </c>
      <c r="D201" s="143">
        <v>5000</v>
      </c>
      <c r="E201" s="143"/>
      <c r="F201" s="143">
        <f t="shared" si="3"/>
        <v>30390</v>
      </c>
      <c r="G201" s="81" t="s">
        <v>97</v>
      </c>
      <c r="H201" s="81" t="s">
        <v>603</v>
      </c>
      <c r="I201" s="81"/>
    </row>
    <row r="202" spans="1:9" x14ac:dyDescent="0.3">
      <c r="A202" s="184" t="s">
        <v>582</v>
      </c>
      <c r="B202" s="81" t="s">
        <v>117</v>
      </c>
      <c r="C202" s="81" t="s">
        <v>96</v>
      </c>
      <c r="D202" s="143">
        <v>8000</v>
      </c>
      <c r="E202" s="143"/>
      <c r="F202" s="143">
        <f t="shared" si="3"/>
        <v>22390</v>
      </c>
      <c r="G202" s="81" t="s">
        <v>97</v>
      </c>
      <c r="H202" s="81" t="s">
        <v>603</v>
      </c>
      <c r="I202" s="81"/>
    </row>
    <row r="203" spans="1:9" x14ac:dyDescent="0.3">
      <c r="A203" s="184" t="s">
        <v>582</v>
      </c>
      <c r="B203" s="81" t="s">
        <v>104</v>
      </c>
      <c r="C203" s="81" t="s">
        <v>96</v>
      </c>
      <c r="D203" s="143">
        <v>12000</v>
      </c>
      <c r="E203" s="143"/>
      <c r="F203" s="143">
        <f t="shared" si="3"/>
        <v>10390</v>
      </c>
      <c r="G203" s="81" t="s">
        <v>97</v>
      </c>
      <c r="H203" s="81" t="s">
        <v>603</v>
      </c>
      <c r="I203" s="81"/>
    </row>
    <row r="204" spans="1:9" x14ac:dyDescent="0.3">
      <c r="A204" s="184" t="s">
        <v>582</v>
      </c>
      <c r="B204" s="81" t="s">
        <v>105</v>
      </c>
      <c r="C204" s="81" t="s">
        <v>96</v>
      </c>
      <c r="D204" s="143">
        <v>18000</v>
      </c>
      <c r="E204" s="143"/>
      <c r="F204" s="143">
        <f t="shared" si="3"/>
        <v>-7610</v>
      </c>
      <c r="G204" s="81" t="s">
        <v>97</v>
      </c>
      <c r="H204" s="81" t="s">
        <v>603</v>
      </c>
      <c r="I204" s="81"/>
    </row>
    <row r="205" spans="1:9" x14ac:dyDescent="0.3">
      <c r="A205" s="184" t="s">
        <v>582</v>
      </c>
      <c r="B205" s="81" t="s">
        <v>106</v>
      </c>
      <c r="C205" s="81" t="s">
        <v>96</v>
      </c>
      <c r="D205" s="143">
        <v>10000</v>
      </c>
      <c r="E205" s="143"/>
      <c r="F205" s="143">
        <f t="shared" si="3"/>
        <v>-17610</v>
      </c>
      <c r="G205" s="81" t="s">
        <v>97</v>
      </c>
      <c r="H205" s="81" t="s">
        <v>603</v>
      </c>
      <c r="I205" s="81"/>
    </row>
    <row r="206" spans="1:9" x14ac:dyDescent="0.3">
      <c r="A206" s="184" t="s">
        <v>582</v>
      </c>
      <c r="B206" s="81" t="s">
        <v>123</v>
      </c>
      <c r="C206" s="81" t="s">
        <v>96</v>
      </c>
      <c r="D206" s="143">
        <v>8750</v>
      </c>
      <c r="E206" s="143"/>
      <c r="F206" s="143">
        <f t="shared" si="3"/>
        <v>-26360</v>
      </c>
      <c r="G206" s="81" t="s">
        <v>97</v>
      </c>
      <c r="H206" s="81" t="s">
        <v>682</v>
      </c>
      <c r="I206" s="81"/>
    </row>
    <row r="207" spans="1:9" ht="15" thickBot="1" x14ac:dyDescent="0.35">
      <c r="A207" s="184" t="s">
        <v>582</v>
      </c>
      <c r="B207" s="81" t="s">
        <v>738</v>
      </c>
      <c r="C207" s="81" t="s">
        <v>96</v>
      </c>
      <c r="D207" s="143"/>
      <c r="E207" s="143">
        <v>10000</v>
      </c>
      <c r="F207" s="143">
        <f t="shared" si="3"/>
        <v>-16360</v>
      </c>
      <c r="G207" s="81" t="s">
        <v>97</v>
      </c>
      <c r="H207" s="81" t="s">
        <v>487</v>
      </c>
      <c r="I207" s="81"/>
    </row>
    <row r="208" spans="1:9" ht="15" thickBot="1" x14ac:dyDescent="0.35">
      <c r="A208" s="81"/>
      <c r="B208" s="81"/>
      <c r="C208" s="175"/>
      <c r="D208" s="178">
        <f>SUM(D4:D207)</f>
        <v>2632785</v>
      </c>
      <c r="E208" s="178">
        <f>SUM(E2:E207)+F2</f>
        <v>2616425</v>
      </c>
      <c r="F208" s="178">
        <f>E208-D208</f>
        <v>-16360</v>
      </c>
      <c r="G208" s="177"/>
      <c r="H208" s="81"/>
      <c r="I208" s="81"/>
    </row>
  </sheetData>
  <autoFilter ref="A1:H1" xr:uid="{D46C687E-C34B-4487-9121-E5B7FDAB6B93}"/>
  <phoneticPr fontId="32" type="noConversion"/>
  <pageMargins left="0.7" right="0.7" top="0.78740157499999996" bottom="0.78740157499999996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E7F5C-A3DF-48D5-89B8-6DB5CBF9BE76}">
  <dimension ref="A1:I122"/>
  <sheetViews>
    <sheetView workbookViewId="0">
      <selection activeCell="F3" sqref="F3"/>
    </sheetView>
  </sheetViews>
  <sheetFormatPr defaultRowHeight="14.4" x14ac:dyDescent="0.3"/>
  <cols>
    <col min="1" max="1" width="10.7773437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31</v>
      </c>
      <c r="E1" s="147" t="s">
        <v>36</v>
      </c>
      <c r="F1" s="147" t="s">
        <v>32</v>
      </c>
      <c r="G1" s="75" t="s">
        <v>11</v>
      </c>
      <c r="H1" s="75" t="s">
        <v>7</v>
      </c>
      <c r="I1" s="148" t="s">
        <v>70</v>
      </c>
    </row>
    <row r="2" spans="1:9" x14ac:dyDescent="0.3">
      <c r="A2" s="171">
        <v>45658</v>
      </c>
      <c r="B2" s="81" t="s">
        <v>35</v>
      </c>
      <c r="C2" s="81"/>
      <c r="D2" s="143"/>
      <c r="E2" s="143"/>
      <c r="F2" s="143">
        <v>-13785</v>
      </c>
      <c r="G2" s="81"/>
      <c r="H2" s="81"/>
      <c r="I2" s="81"/>
    </row>
    <row r="3" spans="1:9" x14ac:dyDescent="0.3">
      <c r="A3" s="172">
        <v>45901</v>
      </c>
      <c r="B3" s="173" t="s">
        <v>95</v>
      </c>
      <c r="C3" s="173" t="s">
        <v>96</v>
      </c>
      <c r="D3" s="174"/>
      <c r="E3" s="174">
        <v>50000</v>
      </c>
      <c r="F3" s="174">
        <f>F2-D3+E3</f>
        <v>36215</v>
      </c>
      <c r="G3" s="173" t="s">
        <v>154</v>
      </c>
      <c r="H3" s="173" t="s">
        <v>155</v>
      </c>
      <c r="I3" s="173"/>
    </row>
    <row r="4" spans="1:9" x14ac:dyDescent="0.3">
      <c r="A4" s="171">
        <v>45901</v>
      </c>
      <c r="B4" s="81" t="s">
        <v>99</v>
      </c>
      <c r="C4" s="81" t="s">
        <v>96</v>
      </c>
      <c r="D4" s="143">
        <v>25000</v>
      </c>
      <c r="E4" s="143"/>
      <c r="F4" s="143">
        <f t="shared" ref="F4:F67" si="0">F3-D4+E4</f>
        <v>11215</v>
      </c>
      <c r="G4" s="81" t="s">
        <v>154</v>
      </c>
      <c r="H4" s="81" t="s">
        <v>155</v>
      </c>
      <c r="I4" s="81" t="s">
        <v>162</v>
      </c>
    </row>
    <row r="5" spans="1:9" x14ac:dyDescent="0.3">
      <c r="A5" s="171">
        <v>45901</v>
      </c>
      <c r="B5" s="81" t="s">
        <v>99</v>
      </c>
      <c r="C5" s="81" t="s">
        <v>96</v>
      </c>
      <c r="D5" s="143">
        <v>25000</v>
      </c>
      <c r="E5" s="143"/>
      <c r="F5" s="143">
        <f t="shared" si="0"/>
        <v>-13785</v>
      </c>
      <c r="G5" s="81" t="s">
        <v>154</v>
      </c>
      <c r="H5" s="81" t="s">
        <v>155</v>
      </c>
      <c r="I5" s="81" t="s">
        <v>166</v>
      </c>
    </row>
    <row r="6" spans="1:9" x14ac:dyDescent="0.3">
      <c r="A6" s="172">
        <v>45931</v>
      </c>
      <c r="B6" s="173" t="s">
        <v>95</v>
      </c>
      <c r="C6" s="173" t="s">
        <v>96</v>
      </c>
      <c r="D6" s="174"/>
      <c r="E6" s="174">
        <v>99000</v>
      </c>
      <c r="F6" s="174">
        <f t="shared" si="0"/>
        <v>85215</v>
      </c>
      <c r="G6" s="173" t="s">
        <v>154</v>
      </c>
      <c r="H6" s="173" t="s">
        <v>170</v>
      </c>
      <c r="I6" s="173"/>
    </row>
    <row r="7" spans="1:9" x14ac:dyDescent="0.3">
      <c r="A7" s="171">
        <v>45931</v>
      </c>
      <c r="B7" s="81" t="s">
        <v>99</v>
      </c>
      <c r="C7" s="81" t="s">
        <v>96</v>
      </c>
      <c r="D7" s="143">
        <v>25000</v>
      </c>
      <c r="E7" s="143"/>
      <c r="F7" s="143">
        <f t="shared" si="0"/>
        <v>60215</v>
      </c>
      <c r="G7" s="81" t="s">
        <v>154</v>
      </c>
      <c r="H7" s="81" t="s">
        <v>170</v>
      </c>
      <c r="I7" s="81" t="s">
        <v>162</v>
      </c>
    </row>
    <row r="8" spans="1:9" x14ac:dyDescent="0.3">
      <c r="A8" s="171">
        <v>45931</v>
      </c>
      <c r="B8" s="81" t="s">
        <v>99</v>
      </c>
      <c r="C8" s="81" t="s">
        <v>96</v>
      </c>
      <c r="D8" s="143">
        <v>15000</v>
      </c>
      <c r="E8" s="143"/>
      <c r="F8" s="143">
        <f t="shared" si="0"/>
        <v>45215</v>
      </c>
      <c r="G8" s="81" t="s">
        <v>154</v>
      </c>
      <c r="H8" s="81" t="s">
        <v>170</v>
      </c>
      <c r="I8" s="81" t="s">
        <v>185</v>
      </c>
    </row>
    <row r="9" spans="1:9" x14ac:dyDescent="0.3">
      <c r="A9" s="171">
        <v>45931</v>
      </c>
      <c r="B9" s="81" t="s">
        <v>99</v>
      </c>
      <c r="C9" s="81" t="s">
        <v>96</v>
      </c>
      <c r="D9" s="143">
        <v>5000</v>
      </c>
      <c r="E9" s="143"/>
      <c r="F9" s="143">
        <f t="shared" si="0"/>
        <v>40215</v>
      </c>
      <c r="G9" s="81" t="s">
        <v>154</v>
      </c>
      <c r="H9" s="81" t="s">
        <v>170</v>
      </c>
      <c r="I9" s="81" t="s">
        <v>186</v>
      </c>
    </row>
    <row r="10" spans="1:9" x14ac:dyDescent="0.3">
      <c r="A10" s="171">
        <v>45931</v>
      </c>
      <c r="B10" s="81" t="s">
        <v>99</v>
      </c>
      <c r="C10" s="81" t="s">
        <v>96</v>
      </c>
      <c r="D10" s="143">
        <v>5000</v>
      </c>
      <c r="E10" s="143"/>
      <c r="F10" s="143">
        <f t="shared" si="0"/>
        <v>35215</v>
      </c>
      <c r="G10" s="81" t="s">
        <v>154</v>
      </c>
      <c r="H10" s="81" t="s">
        <v>170</v>
      </c>
      <c r="I10" s="81" t="s">
        <v>187</v>
      </c>
    </row>
    <row r="11" spans="1:9" x14ac:dyDescent="0.3">
      <c r="A11" s="171">
        <v>45931</v>
      </c>
      <c r="B11" s="81" t="s">
        <v>99</v>
      </c>
      <c r="C11" s="81" t="s">
        <v>96</v>
      </c>
      <c r="D11" s="143">
        <v>25000</v>
      </c>
      <c r="E11" s="143"/>
      <c r="F11" s="143">
        <f t="shared" si="0"/>
        <v>10215</v>
      </c>
      <c r="G11" s="81" t="s">
        <v>154</v>
      </c>
      <c r="H11" s="81" t="s">
        <v>170</v>
      </c>
      <c r="I11" s="81" t="s">
        <v>188</v>
      </c>
    </row>
    <row r="12" spans="1:9" x14ac:dyDescent="0.3">
      <c r="A12" s="171">
        <v>45931</v>
      </c>
      <c r="B12" s="81" t="s">
        <v>117</v>
      </c>
      <c r="C12" s="81" t="s">
        <v>96</v>
      </c>
      <c r="D12" s="143">
        <v>20000</v>
      </c>
      <c r="E12" s="143"/>
      <c r="F12" s="143">
        <f t="shared" si="0"/>
        <v>-9785</v>
      </c>
      <c r="G12" s="81" t="s">
        <v>154</v>
      </c>
      <c r="H12" s="81" t="s">
        <v>170</v>
      </c>
      <c r="I12" s="81"/>
    </row>
    <row r="13" spans="1:9" x14ac:dyDescent="0.3">
      <c r="A13" s="171">
        <v>45931</v>
      </c>
      <c r="B13" s="81" t="s">
        <v>129</v>
      </c>
      <c r="C13" s="81" t="s">
        <v>96</v>
      </c>
      <c r="D13" s="143"/>
      <c r="E13" s="143">
        <v>-4000</v>
      </c>
      <c r="F13" s="143">
        <f t="shared" si="0"/>
        <v>-13785</v>
      </c>
      <c r="G13" s="81" t="s">
        <v>154</v>
      </c>
      <c r="H13" s="81" t="s">
        <v>170</v>
      </c>
      <c r="I13" s="81"/>
    </row>
    <row r="14" spans="1:9" x14ac:dyDescent="0.3">
      <c r="A14" s="172">
        <v>45962</v>
      </c>
      <c r="B14" s="173" t="s">
        <v>95</v>
      </c>
      <c r="C14" s="173" t="s">
        <v>96</v>
      </c>
      <c r="D14" s="174"/>
      <c r="E14" s="174">
        <v>144000</v>
      </c>
      <c r="F14" s="174">
        <f t="shared" si="0"/>
        <v>130215</v>
      </c>
      <c r="G14" s="173" t="s">
        <v>154</v>
      </c>
      <c r="H14" s="173" t="s">
        <v>171</v>
      </c>
      <c r="I14" s="173"/>
    </row>
    <row r="15" spans="1:9" x14ac:dyDescent="0.3">
      <c r="A15" s="171">
        <v>45962</v>
      </c>
      <c r="B15" s="81" t="s">
        <v>99</v>
      </c>
      <c r="C15" s="81" t="s">
        <v>96</v>
      </c>
      <c r="D15" s="143">
        <v>25000</v>
      </c>
      <c r="E15" s="143"/>
      <c r="F15" s="143">
        <f t="shared" si="0"/>
        <v>105215</v>
      </c>
      <c r="G15" s="81" t="s">
        <v>154</v>
      </c>
      <c r="H15" s="81" t="s">
        <v>171</v>
      </c>
      <c r="I15" s="81" t="s">
        <v>162</v>
      </c>
    </row>
    <row r="16" spans="1:9" x14ac:dyDescent="0.3">
      <c r="A16" s="171">
        <v>45962</v>
      </c>
      <c r="B16" s="81" t="s">
        <v>99</v>
      </c>
      <c r="C16" s="81" t="s">
        <v>96</v>
      </c>
      <c r="D16" s="143">
        <v>6000</v>
      </c>
      <c r="E16" s="143"/>
      <c r="F16" s="143">
        <f t="shared" si="0"/>
        <v>99215</v>
      </c>
      <c r="G16" s="81" t="s">
        <v>154</v>
      </c>
      <c r="H16" s="81" t="s">
        <v>171</v>
      </c>
      <c r="I16" s="81" t="s">
        <v>205</v>
      </c>
    </row>
    <row r="17" spans="1:9" x14ac:dyDescent="0.3">
      <c r="A17" s="171">
        <v>45962</v>
      </c>
      <c r="B17" s="81" t="s">
        <v>99</v>
      </c>
      <c r="C17" s="81" t="s">
        <v>96</v>
      </c>
      <c r="D17" s="143">
        <v>6000</v>
      </c>
      <c r="E17" s="143"/>
      <c r="F17" s="143">
        <f t="shared" si="0"/>
        <v>93215</v>
      </c>
      <c r="G17" s="81" t="s">
        <v>154</v>
      </c>
      <c r="H17" s="81" t="s">
        <v>171</v>
      </c>
      <c r="I17" s="81" t="s">
        <v>206</v>
      </c>
    </row>
    <row r="18" spans="1:9" x14ac:dyDescent="0.3">
      <c r="A18" s="171">
        <v>45962</v>
      </c>
      <c r="B18" s="81" t="s">
        <v>99</v>
      </c>
      <c r="C18" s="81" t="s">
        <v>96</v>
      </c>
      <c r="D18" s="143">
        <v>23000</v>
      </c>
      <c r="E18" s="143"/>
      <c r="F18" s="143">
        <f t="shared" si="0"/>
        <v>70215</v>
      </c>
      <c r="G18" s="81" t="s">
        <v>154</v>
      </c>
      <c r="H18" s="81" t="s">
        <v>171</v>
      </c>
      <c r="I18" s="81" t="s">
        <v>207</v>
      </c>
    </row>
    <row r="19" spans="1:9" x14ac:dyDescent="0.3">
      <c r="A19" s="171">
        <v>45962</v>
      </c>
      <c r="B19" s="81" t="s">
        <v>99</v>
      </c>
      <c r="C19" s="81" t="s">
        <v>96</v>
      </c>
      <c r="D19" s="143">
        <v>10000</v>
      </c>
      <c r="E19" s="143"/>
      <c r="F19" s="143">
        <f t="shared" si="0"/>
        <v>60215</v>
      </c>
      <c r="G19" s="81" t="s">
        <v>154</v>
      </c>
      <c r="H19" s="81" t="s">
        <v>171</v>
      </c>
      <c r="I19" s="81" t="s">
        <v>208</v>
      </c>
    </row>
    <row r="20" spans="1:9" x14ac:dyDescent="0.3">
      <c r="A20" s="171">
        <v>45962</v>
      </c>
      <c r="B20" s="81" t="s">
        <v>99</v>
      </c>
      <c r="C20" s="81" t="s">
        <v>96</v>
      </c>
      <c r="D20" s="143">
        <v>8000</v>
      </c>
      <c r="E20" s="143"/>
      <c r="F20" s="143">
        <f t="shared" si="0"/>
        <v>52215</v>
      </c>
      <c r="G20" s="81" t="s">
        <v>154</v>
      </c>
      <c r="H20" s="81" t="s">
        <v>171</v>
      </c>
      <c r="I20" s="81" t="s">
        <v>209</v>
      </c>
    </row>
    <row r="21" spans="1:9" x14ac:dyDescent="0.3">
      <c r="A21" s="171">
        <v>45962</v>
      </c>
      <c r="B21" s="81" t="s">
        <v>117</v>
      </c>
      <c r="C21" s="81" t="s">
        <v>96</v>
      </c>
      <c r="D21" s="143">
        <v>30000</v>
      </c>
      <c r="E21" s="143"/>
      <c r="F21" s="143">
        <f t="shared" si="0"/>
        <v>22215</v>
      </c>
      <c r="G21" s="81" t="s">
        <v>154</v>
      </c>
      <c r="H21" s="81" t="s">
        <v>171</v>
      </c>
      <c r="I21" s="81"/>
    </row>
    <row r="22" spans="1:9" x14ac:dyDescent="0.3">
      <c r="A22" s="171">
        <v>45962</v>
      </c>
      <c r="B22" s="81" t="s">
        <v>117</v>
      </c>
      <c r="C22" s="81" t="s">
        <v>96</v>
      </c>
      <c r="D22" s="143">
        <v>10000</v>
      </c>
      <c r="E22" s="143"/>
      <c r="F22" s="143">
        <f t="shared" si="0"/>
        <v>12215</v>
      </c>
      <c r="G22" s="81" t="s">
        <v>154</v>
      </c>
      <c r="H22" s="81" t="s">
        <v>155</v>
      </c>
      <c r="I22" s="81"/>
    </row>
    <row r="23" spans="1:9" x14ac:dyDescent="0.3">
      <c r="A23" s="171">
        <v>45962</v>
      </c>
      <c r="B23" s="81" t="s">
        <v>117</v>
      </c>
      <c r="C23" s="81" t="s">
        <v>96</v>
      </c>
      <c r="D23" s="143">
        <v>10000</v>
      </c>
      <c r="E23" s="143"/>
      <c r="F23" s="143">
        <f t="shared" si="0"/>
        <v>2215</v>
      </c>
      <c r="G23" s="81" t="s">
        <v>154</v>
      </c>
      <c r="H23" s="81" t="s">
        <v>155</v>
      </c>
      <c r="I23" s="81"/>
    </row>
    <row r="24" spans="1:9" x14ac:dyDescent="0.3">
      <c r="A24" s="171">
        <v>45962</v>
      </c>
      <c r="B24" s="81" t="s">
        <v>129</v>
      </c>
      <c r="C24" s="81" t="s">
        <v>96</v>
      </c>
      <c r="D24" s="143"/>
      <c r="E24" s="143">
        <v>-16000</v>
      </c>
      <c r="F24" s="143">
        <f t="shared" si="0"/>
        <v>-13785</v>
      </c>
      <c r="G24" s="81" t="s">
        <v>154</v>
      </c>
      <c r="H24" s="81" t="s">
        <v>155</v>
      </c>
      <c r="I24" s="81"/>
    </row>
    <row r="25" spans="1:9" x14ac:dyDescent="0.3">
      <c r="A25" s="185" t="s">
        <v>219</v>
      </c>
      <c r="B25" s="173" t="s">
        <v>95</v>
      </c>
      <c r="C25" s="173" t="s">
        <v>96</v>
      </c>
      <c r="D25" s="174"/>
      <c r="E25" s="174">
        <v>98000</v>
      </c>
      <c r="F25" s="174">
        <f t="shared" si="0"/>
        <v>84215</v>
      </c>
      <c r="G25" s="173" t="s">
        <v>154</v>
      </c>
      <c r="H25" s="173" t="s">
        <v>222</v>
      </c>
      <c r="I25" s="173"/>
    </row>
    <row r="26" spans="1:9" x14ac:dyDescent="0.3">
      <c r="A26" s="183" t="s">
        <v>219</v>
      </c>
      <c r="B26" s="81" t="s">
        <v>99</v>
      </c>
      <c r="C26" s="81" t="s">
        <v>96</v>
      </c>
      <c r="D26" s="143">
        <v>25000</v>
      </c>
      <c r="E26" s="143"/>
      <c r="F26" s="143">
        <f t="shared" si="0"/>
        <v>59215</v>
      </c>
      <c r="G26" s="81" t="s">
        <v>154</v>
      </c>
      <c r="H26" s="81" t="s">
        <v>222</v>
      </c>
      <c r="I26" s="81" t="s">
        <v>162</v>
      </c>
    </row>
    <row r="27" spans="1:9" x14ac:dyDescent="0.3">
      <c r="A27" s="183" t="s">
        <v>219</v>
      </c>
      <c r="B27" s="81" t="s">
        <v>99</v>
      </c>
      <c r="C27" s="81" t="s">
        <v>96</v>
      </c>
      <c r="D27" s="143">
        <v>13000</v>
      </c>
      <c r="E27" s="143"/>
      <c r="F27" s="143">
        <f t="shared" si="0"/>
        <v>46215</v>
      </c>
      <c r="G27" s="81" t="s">
        <v>154</v>
      </c>
      <c r="H27" s="81" t="s">
        <v>222</v>
      </c>
      <c r="I27" s="81" t="s">
        <v>236</v>
      </c>
    </row>
    <row r="28" spans="1:9" x14ac:dyDescent="0.3">
      <c r="A28" s="183" t="s">
        <v>219</v>
      </c>
      <c r="B28" s="81" t="s">
        <v>99</v>
      </c>
      <c r="C28" s="81" t="s">
        <v>96</v>
      </c>
      <c r="D28" s="143">
        <v>10000</v>
      </c>
      <c r="E28" s="143"/>
      <c r="F28" s="143">
        <f t="shared" si="0"/>
        <v>36215</v>
      </c>
      <c r="G28" s="81" t="s">
        <v>154</v>
      </c>
      <c r="H28" s="81" t="s">
        <v>222</v>
      </c>
      <c r="I28" s="81" t="s">
        <v>237</v>
      </c>
    </row>
    <row r="29" spans="1:9" x14ac:dyDescent="0.3">
      <c r="A29" s="184" t="s">
        <v>219</v>
      </c>
      <c r="B29" s="81" t="s">
        <v>99</v>
      </c>
      <c r="C29" s="81" t="s">
        <v>96</v>
      </c>
      <c r="D29" s="143">
        <v>9000</v>
      </c>
      <c r="E29" s="143"/>
      <c r="F29" s="143">
        <f t="shared" si="0"/>
        <v>27215</v>
      </c>
      <c r="G29" s="81" t="s">
        <v>154</v>
      </c>
      <c r="H29" s="81" t="s">
        <v>222</v>
      </c>
      <c r="I29" s="81" t="s">
        <v>238</v>
      </c>
    </row>
    <row r="30" spans="1:9" x14ac:dyDescent="0.3">
      <c r="A30" s="184" t="s">
        <v>219</v>
      </c>
      <c r="B30" s="81" t="s">
        <v>99</v>
      </c>
      <c r="C30" s="81" t="s">
        <v>96</v>
      </c>
      <c r="D30" s="143">
        <v>25000</v>
      </c>
      <c r="E30" s="143"/>
      <c r="F30" s="143">
        <f t="shared" si="0"/>
        <v>2215</v>
      </c>
      <c r="G30" s="81" t="s">
        <v>154</v>
      </c>
      <c r="H30" s="81" t="s">
        <v>222</v>
      </c>
      <c r="I30" s="81" t="s">
        <v>239</v>
      </c>
    </row>
    <row r="31" spans="1:9" x14ac:dyDescent="0.3">
      <c r="A31" s="184" t="s">
        <v>219</v>
      </c>
      <c r="B31" s="81" t="s">
        <v>117</v>
      </c>
      <c r="C31" s="81" t="s">
        <v>96</v>
      </c>
      <c r="D31" s="143">
        <v>20000</v>
      </c>
      <c r="E31" s="143"/>
      <c r="F31" s="143">
        <f t="shared" si="0"/>
        <v>-17785</v>
      </c>
      <c r="G31" s="81" t="s">
        <v>154</v>
      </c>
      <c r="H31" s="81" t="s">
        <v>222</v>
      </c>
      <c r="I31" s="81"/>
    </row>
    <row r="32" spans="1:9" x14ac:dyDescent="0.3">
      <c r="A32" s="184" t="s">
        <v>219</v>
      </c>
      <c r="B32" s="81" t="s">
        <v>235</v>
      </c>
      <c r="C32" s="81" t="s">
        <v>96</v>
      </c>
      <c r="D32" s="143"/>
      <c r="E32" s="143">
        <v>4000</v>
      </c>
      <c r="F32" s="143">
        <f t="shared" si="0"/>
        <v>-13785</v>
      </c>
      <c r="G32" s="81" t="s">
        <v>154</v>
      </c>
      <c r="H32" s="81" t="s">
        <v>222</v>
      </c>
      <c r="I32" s="81"/>
    </row>
    <row r="33" spans="1:9" x14ac:dyDescent="0.3">
      <c r="A33" s="186" t="s">
        <v>248</v>
      </c>
      <c r="B33" s="173" t="s">
        <v>95</v>
      </c>
      <c r="C33" s="173" t="s">
        <v>96</v>
      </c>
      <c r="D33" s="174"/>
      <c r="E33" s="174">
        <v>100000</v>
      </c>
      <c r="F33" s="174">
        <f t="shared" si="0"/>
        <v>86215</v>
      </c>
      <c r="G33" s="173" t="s">
        <v>154</v>
      </c>
      <c r="H33" s="173" t="s">
        <v>250</v>
      </c>
      <c r="I33" s="173"/>
    </row>
    <row r="34" spans="1:9" x14ac:dyDescent="0.3">
      <c r="A34" s="184" t="s">
        <v>248</v>
      </c>
      <c r="B34" s="81" t="s">
        <v>99</v>
      </c>
      <c r="C34" s="81" t="s">
        <v>96</v>
      </c>
      <c r="D34" s="143">
        <v>25000</v>
      </c>
      <c r="E34" s="143"/>
      <c r="F34" s="143">
        <f t="shared" si="0"/>
        <v>61215</v>
      </c>
      <c r="G34" s="81" t="s">
        <v>154</v>
      </c>
      <c r="H34" s="81" t="s">
        <v>250</v>
      </c>
      <c r="I34" s="81" t="s">
        <v>162</v>
      </c>
    </row>
    <row r="35" spans="1:9" x14ac:dyDescent="0.3">
      <c r="A35" s="184" t="s">
        <v>248</v>
      </c>
      <c r="B35" s="81" t="s">
        <v>99</v>
      </c>
      <c r="C35" s="81" t="s">
        <v>96</v>
      </c>
      <c r="D35" s="143">
        <v>9000</v>
      </c>
      <c r="E35" s="143"/>
      <c r="F35" s="143">
        <f t="shared" si="0"/>
        <v>52215</v>
      </c>
      <c r="G35" s="81" t="s">
        <v>154</v>
      </c>
      <c r="H35" s="81" t="s">
        <v>250</v>
      </c>
      <c r="I35" s="81" t="s">
        <v>255</v>
      </c>
    </row>
    <row r="36" spans="1:9" x14ac:dyDescent="0.3">
      <c r="A36" s="184" t="s">
        <v>248</v>
      </c>
      <c r="B36" s="81" t="s">
        <v>99</v>
      </c>
      <c r="C36" s="81" t="s">
        <v>96</v>
      </c>
      <c r="D36" s="143">
        <v>12000</v>
      </c>
      <c r="E36" s="143"/>
      <c r="F36" s="143">
        <f t="shared" si="0"/>
        <v>40215</v>
      </c>
      <c r="G36" s="81" t="s">
        <v>154</v>
      </c>
      <c r="H36" s="81" t="s">
        <v>250</v>
      </c>
      <c r="I36" s="81" t="s">
        <v>256</v>
      </c>
    </row>
    <row r="37" spans="1:9" x14ac:dyDescent="0.3">
      <c r="A37" s="184" t="s">
        <v>248</v>
      </c>
      <c r="B37" s="81" t="s">
        <v>99</v>
      </c>
      <c r="C37" s="81" t="s">
        <v>96</v>
      </c>
      <c r="D37" s="143">
        <v>7000</v>
      </c>
      <c r="E37" s="143"/>
      <c r="F37" s="143">
        <f t="shared" si="0"/>
        <v>33215</v>
      </c>
      <c r="G37" s="81" t="s">
        <v>154</v>
      </c>
      <c r="H37" s="81" t="s">
        <v>250</v>
      </c>
      <c r="I37" s="81" t="s">
        <v>257</v>
      </c>
    </row>
    <row r="38" spans="1:9" x14ac:dyDescent="0.3">
      <c r="A38" s="184" t="s">
        <v>248</v>
      </c>
      <c r="B38" s="81" t="s">
        <v>99</v>
      </c>
      <c r="C38" s="81" t="s">
        <v>96</v>
      </c>
      <c r="D38" s="143">
        <v>25000</v>
      </c>
      <c r="E38" s="143"/>
      <c r="F38" s="143">
        <f t="shared" si="0"/>
        <v>8215</v>
      </c>
      <c r="G38" s="81" t="s">
        <v>154</v>
      </c>
      <c r="H38" s="81" t="s">
        <v>250</v>
      </c>
      <c r="I38" s="81" t="s">
        <v>258</v>
      </c>
    </row>
    <row r="39" spans="1:9" x14ac:dyDescent="0.3">
      <c r="A39" s="184" t="s">
        <v>248</v>
      </c>
      <c r="B39" s="81" t="s">
        <v>117</v>
      </c>
      <c r="C39" s="81" t="s">
        <v>96</v>
      </c>
      <c r="D39" s="143">
        <v>20000</v>
      </c>
      <c r="E39" s="143"/>
      <c r="F39" s="143">
        <f t="shared" si="0"/>
        <v>-11785</v>
      </c>
      <c r="G39" s="81" t="s">
        <v>154</v>
      </c>
      <c r="H39" s="81" t="s">
        <v>250</v>
      </c>
      <c r="I39" s="81"/>
    </row>
    <row r="40" spans="1:9" x14ac:dyDescent="0.3">
      <c r="A40" s="184" t="s">
        <v>248</v>
      </c>
      <c r="B40" s="81" t="s">
        <v>129</v>
      </c>
      <c r="C40" s="81" t="s">
        <v>96</v>
      </c>
      <c r="D40" s="143"/>
      <c r="E40" s="143">
        <v>-2000</v>
      </c>
      <c r="F40" s="143">
        <f t="shared" si="0"/>
        <v>-13785</v>
      </c>
      <c r="G40" s="81" t="s">
        <v>154</v>
      </c>
      <c r="H40" s="81" t="s">
        <v>250</v>
      </c>
      <c r="I40" s="81"/>
    </row>
    <row r="41" spans="1:9" x14ac:dyDescent="0.3">
      <c r="A41" s="185" t="s">
        <v>270</v>
      </c>
      <c r="B41" s="173" t="s">
        <v>95</v>
      </c>
      <c r="C41" s="173" t="s">
        <v>96</v>
      </c>
      <c r="D41" s="174"/>
      <c r="E41" s="174">
        <v>106000</v>
      </c>
      <c r="F41" s="174">
        <f t="shared" si="0"/>
        <v>92215</v>
      </c>
      <c r="G41" s="173" t="s">
        <v>154</v>
      </c>
      <c r="H41" s="173" t="s">
        <v>273</v>
      </c>
      <c r="I41" s="173"/>
    </row>
    <row r="42" spans="1:9" x14ac:dyDescent="0.3">
      <c r="A42" s="183" t="s">
        <v>270</v>
      </c>
      <c r="B42" s="81" t="s">
        <v>99</v>
      </c>
      <c r="C42" s="81" t="s">
        <v>96</v>
      </c>
      <c r="D42" s="143">
        <v>23000</v>
      </c>
      <c r="E42" s="143"/>
      <c r="F42" s="143">
        <f t="shared" si="0"/>
        <v>69215</v>
      </c>
      <c r="G42" s="81" t="s">
        <v>154</v>
      </c>
      <c r="H42" s="81" t="s">
        <v>273</v>
      </c>
      <c r="I42" s="81" t="s">
        <v>162</v>
      </c>
    </row>
    <row r="43" spans="1:9" x14ac:dyDescent="0.3">
      <c r="A43" s="183" t="s">
        <v>270</v>
      </c>
      <c r="B43" s="81" t="s">
        <v>99</v>
      </c>
      <c r="C43" s="81" t="s">
        <v>96</v>
      </c>
      <c r="D43" s="143">
        <v>8000</v>
      </c>
      <c r="E43" s="143"/>
      <c r="F43" s="143">
        <f t="shared" si="0"/>
        <v>61215</v>
      </c>
      <c r="G43" s="81" t="s">
        <v>154</v>
      </c>
      <c r="H43" s="81" t="s">
        <v>273</v>
      </c>
      <c r="I43" s="81" t="s">
        <v>210</v>
      </c>
    </row>
    <row r="44" spans="1:9" x14ac:dyDescent="0.3">
      <c r="A44" s="183" t="s">
        <v>270</v>
      </c>
      <c r="B44" s="81" t="s">
        <v>99</v>
      </c>
      <c r="C44" s="81" t="s">
        <v>96</v>
      </c>
      <c r="D44" s="143">
        <v>15000</v>
      </c>
      <c r="E44" s="143"/>
      <c r="F44" s="143">
        <f t="shared" si="0"/>
        <v>46215</v>
      </c>
      <c r="G44" s="81" t="s">
        <v>154</v>
      </c>
      <c r="H44" s="81" t="s">
        <v>273</v>
      </c>
      <c r="I44" s="81" t="s">
        <v>291</v>
      </c>
    </row>
    <row r="45" spans="1:9" x14ac:dyDescent="0.3">
      <c r="A45" s="183" t="s">
        <v>270</v>
      </c>
      <c r="B45" s="81" t="s">
        <v>99</v>
      </c>
      <c r="C45" s="81" t="s">
        <v>96</v>
      </c>
      <c r="D45" s="143">
        <v>15000</v>
      </c>
      <c r="E45" s="143"/>
      <c r="F45" s="143">
        <f t="shared" si="0"/>
        <v>31215</v>
      </c>
      <c r="G45" s="81" t="s">
        <v>154</v>
      </c>
      <c r="H45" s="81" t="s">
        <v>273</v>
      </c>
      <c r="I45" s="81" t="s">
        <v>292</v>
      </c>
    </row>
    <row r="46" spans="1:9" x14ac:dyDescent="0.3">
      <c r="A46" s="183" t="s">
        <v>270</v>
      </c>
      <c r="B46" s="81" t="s">
        <v>99</v>
      </c>
      <c r="C46" s="81" t="s">
        <v>96</v>
      </c>
      <c r="D46" s="143">
        <v>25000</v>
      </c>
      <c r="E46" s="143"/>
      <c r="F46" s="143">
        <f t="shared" si="0"/>
        <v>6215</v>
      </c>
      <c r="G46" s="81" t="s">
        <v>154</v>
      </c>
      <c r="H46" s="81" t="s">
        <v>273</v>
      </c>
      <c r="I46" s="81" t="s">
        <v>293</v>
      </c>
    </row>
    <row r="47" spans="1:9" x14ac:dyDescent="0.3">
      <c r="A47" s="183" t="s">
        <v>270</v>
      </c>
      <c r="B47" s="81" t="s">
        <v>117</v>
      </c>
      <c r="C47" s="81" t="s">
        <v>96</v>
      </c>
      <c r="D47" s="143">
        <v>20000</v>
      </c>
      <c r="E47" s="143"/>
      <c r="F47" s="143">
        <f t="shared" si="0"/>
        <v>-13785</v>
      </c>
      <c r="G47" s="81" t="s">
        <v>154</v>
      </c>
      <c r="H47" s="81" t="s">
        <v>273</v>
      </c>
      <c r="I47" s="81"/>
    </row>
    <row r="48" spans="1:9" x14ac:dyDescent="0.3">
      <c r="A48" s="185" t="s">
        <v>270</v>
      </c>
      <c r="B48" s="173" t="s">
        <v>95</v>
      </c>
      <c r="C48" s="173" t="s">
        <v>96</v>
      </c>
      <c r="D48" s="174"/>
      <c r="E48" s="174">
        <v>100000</v>
      </c>
      <c r="F48" s="174">
        <f t="shared" si="0"/>
        <v>86215</v>
      </c>
      <c r="G48" s="173" t="s">
        <v>154</v>
      </c>
      <c r="H48" s="173" t="s">
        <v>286</v>
      </c>
      <c r="I48" s="173"/>
    </row>
    <row r="49" spans="1:9" x14ac:dyDescent="0.3">
      <c r="A49" s="183" t="s">
        <v>284</v>
      </c>
      <c r="B49" s="81" t="s">
        <v>99</v>
      </c>
      <c r="C49" s="81" t="s">
        <v>96</v>
      </c>
      <c r="D49" s="143">
        <v>25000</v>
      </c>
      <c r="E49" s="143"/>
      <c r="F49" s="143">
        <f t="shared" si="0"/>
        <v>61215</v>
      </c>
      <c r="G49" s="81" t="s">
        <v>154</v>
      </c>
      <c r="H49" s="81" t="s">
        <v>286</v>
      </c>
      <c r="I49" s="81" t="s">
        <v>162</v>
      </c>
    </row>
    <row r="50" spans="1:9" x14ac:dyDescent="0.3">
      <c r="A50" s="183" t="s">
        <v>284</v>
      </c>
      <c r="B50" s="81" t="s">
        <v>99</v>
      </c>
      <c r="C50" s="81" t="s">
        <v>96</v>
      </c>
      <c r="D50" s="143">
        <v>10000</v>
      </c>
      <c r="E50" s="143"/>
      <c r="F50" s="143">
        <f t="shared" si="0"/>
        <v>51215</v>
      </c>
      <c r="G50" s="81" t="s">
        <v>154</v>
      </c>
      <c r="H50" s="81" t="s">
        <v>286</v>
      </c>
      <c r="I50" s="81" t="s">
        <v>294</v>
      </c>
    </row>
    <row r="51" spans="1:9" x14ac:dyDescent="0.3">
      <c r="A51" s="184" t="s">
        <v>284</v>
      </c>
      <c r="B51" s="81" t="s">
        <v>99</v>
      </c>
      <c r="C51" s="81" t="s">
        <v>96</v>
      </c>
      <c r="D51" s="143">
        <v>8000</v>
      </c>
      <c r="E51" s="143"/>
      <c r="F51" s="143">
        <f t="shared" si="0"/>
        <v>43215</v>
      </c>
      <c r="G51" s="81" t="s">
        <v>154</v>
      </c>
      <c r="H51" s="81" t="s">
        <v>286</v>
      </c>
      <c r="I51" s="81" t="s">
        <v>295</v>
      </c>
    </row>
    <row r="52" spans="1:9" x14ac:dyDescent="0.3">
      <c r="A52" s="184" t="s">
        <v>284</v>
      </c>
      <c r="B52" s="81" t="s">
        <v>99</v>
      </c>
      <c r="C52" s="81" t="s">
        <v>96</v>
      </c>
      <c r="D52" s="143">
        <v>12000</v>
      </c>
      <c r="E52" s="143"/>
      <c r="F52" s="143">
        <f t="shared" si="0"/>
        <v>31215</v>
      </c>
      <c r="G52" s="81" t="s">
        <v>154</v>
      </c>
      <c r="H52" s="81" t="s">
        <v>286</v>
      </c>
      <c r="I52" s="81" t="s">
        <v>296</v>
      </c>
    </row>
    <row r="53" spans="1:9" x14ac:dyDescent="0.3">
      <c r="A53" s="184" t="s">
        <v>284</v>
      </c>
      <c r="B53" s="81" t="s">
        <v>99</v>
      </c>
      <c r="C53" s="81" t="s">
        <v>96</v>
      </c>
      <c r="D53" s="143">
        <v>25000</v>
      </c>
      <c r="E53" s="143"/>
      <c r="F53" s="143">
        <f t="shared" si="0"/>
        <v>6215</v>
      </c>
      <c r="G53" s="81" t="s">
        <v>154</v>
      </c>
      <c r="H53" s="81" t="s">
        <v>286</v>
      </c>
      <c r="I53" s="81" t="s">
        <v>297</v>
      </c>
    </row>
    <row r="54" spans="1:9" x14ac:dyDescent="0.3">
      <c r="A54" s="184" t="s">
        <v>284</v>
      </c>
      <c r="B54" s="81" t="s">
        <v>117</v>
      </c>
      <c r="C54" s="81" t="s">
        <v>96</v>
      </c>
      <c r="D54" s="143">
        <v>20000</v>
      </c>
      <c r="E54" s="143"/>
      <c r="F54" s="143">
        <f t="shared" si="0"/>
        <v>-13785</v>
      </c>
      <c r="G54" s="81" t="s">
        <v>154</v>
      </c>
      <c r="H54" s="81" t="s">
        <v>286</v>
      </c>
      <c r="I54" s="81"/>
    </row>
    <row r="55" spans="1:9" x14ac:dyDescent="0.3">
      <c r="A55" s="186" t="s">
        <v>304</v>
      </c>
      <c r="B55" s="173" t="s">
        <v>95</v>
      </c>
      <c r="C55" s="173" t="s">
        <v>96</v>
      </c>
      <c r="D55" s="174"/>
      <c r="E55" s="174">
        <v>104000</v>
      </c>
      <c r="F55" s="174">
        <f t="shared" si="0"/>
        <v>90215</v>
      </c>
      <c r="G55" s="173" t="s">
        <v>154</v>
      </c>
      <c r="H55" s="173" t="s">
        <v>309</v>
      </c>
      <c r="I55" s="173"/>
    </row>
    <row r="56" spans="1:9" x14ac:dyDescent="0.3">
      <c r="A56" s="184" t="s">
        <v>304</v>
      </c>
      <c r="B56" s="81" t="s">
        <v>99</v>
      </c>
      <c r="C56" s="81" t="s">
        <v>96</v>
      </c>
      <c r="D56" s="143">
        <v>25000</v>
      </c>
      <c r="E56" s="143"/>
      <c r="F56" s="143">
        <f t="shared" si="0"/>
        <v>65215</v>
      </c>
      <c r="G56" s="81" t="s">
        <v>154</v>
      </c>
      <c r="H56" s="81" t="s">
        <v>309</v>
      </c>
      <c r="I56" s="81" t="s">
        <v>162</v>
      </c>
    </row>
    <row r="57" spans="1:9" x14ac:dyDescent="0.3">
      <c r="A57" s="184" t="s">
        <v>304</v>
      </c>
      <c r="B57" s="81" t="s">
        <v>99</v>
      </c>
      <c r="C57" s="81" t="s">
        <v>96</v>
      </c>
      <c r="D57" s="143">
        <v>25000</v>
      </c>
      <c r="E57" s="143"/>
      <c r="F57" s="143">
        <f t="shared" si="0"/>
        <v>40215</v>
      </c>
      <c r="G57" s="81" t="s">
        <v>154</v>
      </c>
      <c r="H57" s="81" t="s">
        <v>309</v>
      </c>
      <c r="I57" s="81" t="s">
        <v>313</v>
      </c>
    </row>
    <row r="58" spans="1:9" x14ac:dyDescent="0.3">
      <c r="A58" s="184" t="s">
        <v>304</v>
      </c>
      <c r="B58" s="81" t="s">
        <v>99</v>
      </c>
      <c r="C58" s="81" t="s">
        <v>96</v>
      </c>
      <c r="D58" s="143">
        <v>18000</v>
      </c>
      <c r="E58" s="143"/>
      <c r="F58" s="143">
        <f t="shared" si="0"/>
        <v>22215</v>
      </c>
      <c r="G58" s="81" t="s">
        <v>154</v>
      </c>
      <c r="H58" s="81" t="s">
        <v>309</v>
      </c>
      <c r="I58" s="81" t="s">
        <v>314</v>
      </c>
    </row>
    <row r="59" spans="1:9" x14ac:dyDescent="0.3">
      <c r="A59" s="184" t="s">
        <v>304</v>
      </c>
      <c r="B59" s="81" t="s">
        <v>99</v>
      </c>
      <c r="C59" s="81" t="s">
        <v>96</v>
      </c>
      <c r="D59" s="143">
        <v>5000</v>
      </c>
      <c r="E59" s="143"/>
      <c r="F59" s="143">
        <f t="shared" si="0"/>
        <v>17215</v>
      </c>
      <c r="G59" s="81" t="s">
        <v>154</v>
      </c>
      <c r="H59" s="81" t="s">
        <v>309</v>
      </c>
      <c r="I59" s="81" t="s">
        <v>315</v>
      </c>
    </row>
    <row r="60" spans="1:9" x14ac:dyDescent="0.3">
      <c r="A60" s="184" t="s">
        <v>304</v>
      </c>
      <c r="B60" s="81" t="s">
        <v>99</v>
      </c>
      <c r="C60" s="81" t="s">
        <v>96</v>
      </c>
      <c r="D60" s="143">
        <v>13000</v>
      </c>
      <c r="E60" s="143"/>
      <c r="F60" s="143">
        <f t="shared" si="0"/>
        <v>4215</v>
      </c>
      <c r="G60" s="81" t="s">
        <v>154</v>
      </c>
      <c r="H60" s="81" t="s">
        <v>309</v>
      </c>
      <c r="I60" s="81" t="s">
        <v>316</v>
      </c>
    </row>
    <row r="61" spans="1:9" x14ac:dyDescent="0.3">
      <c r="A61" s="184" t="s">
        <v>304</v>
      </c>
      <c r="B61" s="81" t="s">
        <v>117</v>
      </c>
      <c r="C61" s="81" t="s">
        <v>96</v>
      </c>
      <c r="D61" s="143">
        <v>20000</v>
      </c>
      <c r="E61" s="143"/>
      <c r="F61" s="143">
        <f t="shared" si="0"/>
        <v>-15785</v>
      </c>
      <c r="G61" s="81" t="s">
        <v>154</v>
      </c>
      <c r="H61" s="81" t="s">
        <v>309</v>
      </c>
      <c r="I61" s="81"/>
    </row>
    <row r="62" spans="1:9" x14ac:dyDescent="0.3">
      <c r="A62" s="184" t="s">
        <v>304</v>
      </c>
      <c r="B62" s="81" t="s">
        <v>129</v>
      </c>
      <c r="C62" s="81" t="s">
        <v>96</v>
      </c>
      <c r="D62" s="143"/>
      <c r="E62" s="143"/>
      <c r="F62" s="143">
        <f t="shared" si="0"/>
        <v>-15785</v>
      </c>
      <c r="G62" s="81" t="s">
        <v>154</v>
      </c>
      <c r="H62" s="81" t="s">
        <v>309</v>
      </c>
      <c r="I62" s="81"/>
    </row>
    <row r="63" spans="1:9" x14ac:dyDescent="0.3">
      <c r="A63" s="186" t="s">
        <v>326</v>
      </c>
      <c r="B63" s="173" t="s">
        <v>95</v>
      </c>
      <c r="C63" s="173" t="s">
        <v>96</v>
      </c>
      <c r="D63" s="174"/>
      <c r="E63" s="174">
        <v>98000</v>
      </c>
      <c r="F63" s="174">
        <f t="shared" si="0"/>
        <v>82215</v>
      </c>
      <c r="G63" s="173" t="s">
        <v>154</v>
      </c>
      <c r="H63" s="173" t="s">
        <v>327</v>
      </c>
      <c r="I63" s="173"/>
    </row>
    <row r="64" spans="1:9" x14ac:dyDescent="0.3">
      <c r="A64" s="184" t="s">
        <v>326</v>
      </c>
      <c r="B64" s="81" t="s">
        <v>99</v>
      </c>
      <c r="C64" s="81" t="s">
        <v>96</v>
      </c>
      <c r="D64" s="143">
        <v>25000</v>
      </c>
      <c r="E64" s="143"/>
      <c r="F64" s="143">
        <f t="shared" si="0"/>
        <v>57215</v>
      </c>
      <c r="G64" s="81" t="s">
        <v>154</v>
      </c>
      <c r="H64" s="81" t="s">
        <v>327</v>
      </c>
      <c r="I64" s="81" t="s">
        <v>162</v>
      </c>
    </row>
    <row r="65" spans="1:9" x14ac:dyDescent="0.3">
      <c r="A65" s="184" t="s">
        <v>326</v>
      </c>
      <c r="B65" s="81" t="s">
        <v>99</v>
      </c>
      <c r="C65" s="81" t="s">
        <v>96</v>
      </c>
      <c r="D65" s="143">
        <v>10000</v>
      </c>
      <c r="E65" s="143"/>
      <c r="F65" s="143">
        <f t="shared" si="0"/>
        <v>47215</v>
      </c>
      <c r="G65" s="81" t="s">
        <v>154</v>
      </c>
      <c r="H65" s="81" t="s">
        <v>327</v>
      </c>
      <c r="I65" s="81" t="s">
        <v>337</v>
      </c>
    </row>
    <row r="66" spans="1:9" x14ac:dyDescent="0.3">
      <c r="A66" s="184" t="s">
        <v>326</v>
      </c>
      <c r="B66" s="81" t="s">
        <v>99</v>
      </c>
      <c r="C66" s="81" t="s">
        <v>96</v>
      </c>
      <c r="D66" s="143">
        <v>8000</v>
      </c>
      <c r="E66" s="143"/>
      <c r="F66" s="143">
        <f t="shared" si="0"/>
        <v>39215</v>
      </c>
      <c r="G66" s="81" t="s">
        <v>154</v>
      </c>
      <c r="H66" s="81" t="s">
        <v>327</v>
      </c>
      <c r="I66" s="81" t="s">
        <v>338</v>
      </c>
    </row>
    <row r="67" spans="1:9" x14ac:dyDescent="0.3">
      <c r="A67" s="184" t="s">
        <v>326</v>
      </c>
      <c r="B67" s="81" t="s">
        <v>99</v>
      </c>
      <c r="C67" s="81" t="s">
        <v>96</v>
      </c>
      <c r="D67" s="143">
        <v>10000</v>
      </c>
      <c r="E67" s="143"/>
      <c r="F67" s="143">
        <f t="shared" si="0"/>
        <v>29215</v>
      </c>
      <c r="G67" s="81" t="s">
        <v>154</v>
      </c>
      <c r="H67" s="81" t="s">
        <v>327</v>
      </c>
      <c r="I67" s="81" t="s">
        <v>339</v>
      </c>
    </row>
    <row r="68" spans="1:9" x14ac:dyDescent="0.3">
      <c r="A68" s="184" t="s">
        <v>326</v>
      </c>
      <c r="B68" s="81" t="s">
        <v>99</v>
      </c>
      <c r="C68" s="81" t="s">
        <v>96</v>
      </c>
      <c r="D68" s="143">
        <v>25000</v>
      </c>
      <c r="E68" s="143"/>
      <c r="F68" s="143">
        <f t="shared" ref="F68:F121" si="1">F67-D68+E68</f>
        <v>4215</v>
      </c>
      <c r="G68" s="81" t="s">
        <v>154</v>
      </c>
      <c r="H68" s="81" t="s">
        <v>327</v>
      </c>
      <c r="I68" s="81" t="s">
        <v>340</v>
      </c>
    </row>
    <row r="69" spans="1:9" x14ac:dyDescent="0.3">
      <c r="A69" s="184" t="s">
        <v>326</v>
      </c>
      <c r="B69" s="81" t="s">
        <v>117</v>
      </c>
      <c r="C69" s="81" t="s">
        <v>96</v>
      </c>
      <c r="D69" s="143">
        <v>20000</v>
      </c>
      <c r="E69" s="143"/>
      <c r="F69" s="143">
        <f t="shared" si="1"/>
        <v>-15785</v>
      </c>
      <c r="G69" s="81" t="s">
        <v>154</v>
      </c>
      <c r="H69" s="81" t="s">
        <v>327</v>
      </c>
      <c r="I69" s="81"/>
    </row>
    <row r="70" spans="1:9" x14ac:dyDescent="0.3">
      <c r="A70" s="186" t="s">
        <v>356</v>
      </c>
      <c r="B70" s="173" t="s">
        <v>95</v>
      </c>
      <c r="C70" s="173" t="s">
        <v>96</v>
      </c>
      <c r="D70" s="174"/>
      <c r="E70" s="174">
        <v>118000</v>
      </c>
      <c r="F70" s="174">
        <f t="shared" si="1"/>
        <v>102215</v>
      </c>
      <c r="G70" s="173" t="s">
        <v>154</v>
      </c>
      <c r="H70" s="173" t="s">
        <v>357</v>
      </c>
      <c r="I70" s="173"/>
    </row>
    <row r="71" spans="1:9" x14ac:dyDescent="0.3">
      <c r="A71" s="184" t="s">
        <v>356</v>
      </c>
      <c r="B71" s="81" t="s">
        <v>99</v>
      </c>
      <c r="C71" s="81" t="s">
        <v>96</v>
      </c>
      <c r="D71" s="143">
        <v>24000</v>
      </c>
      <c r="E71" s="143"/>
      <c r="F71" s="143">
        <f t="shared" si="1"/>
        <v>78215</v>
      </c>
      <c r="G71" s="81" t="s">
        <v>154</v>
      </c>
      <c r="H71" s="81" t="s">
        <v>357</v>
      </c>
      <c r="I71" s="81" t="s">
        <v>162</v>
      </c>
    </row>
    <row r="72" spans="1:9" x14ac:dyDescent="0.3">
      <c r="A72" s="184" t="s">
        <v>356</v>
      </c>
      <c r="B72" s="81" t="s">
        <v>99</v>
      </c>
      <c r="C72" s="81" t="s">
        <v>96</v>
      </c>
      <c r="D72" s="143">
        <v>7000</v>
      </c>
      <c r="E72" s="143"/>
      <c r="F72" s="143">
        <f t="shared" si="1"/>
        <v>71215</v>
      </c>
      <c r="G72" s="81" t="s">
        <v>154</v>
      </c>
      <c r="H72" s="81" t="s">
        <v>357</v>
      </c>
      <c r="I72" s="81" t="s">
        <v>205</v>
      </c>
    </row>
    <row r="73" spans="1:9" x14ac:dyDescent="0.3">
      <c r="A73" s="184" t="s">
        <v>356</v>
      </c>
      <c r="B73" s="81" t="s">
        <v>99</v>
      </c>
      <c r="C73" s="81" t="s">
        <v>96</v>
      </c>
      <c r="D73" s="143">
        <v>25000</v>
      </c>
      <c r="E73" s="143"/>
      <c r="F73" s="143">
        <f t="shared" si="1"/>
        <v>46215</v>
      </c>
      <c r="G73" s="81" t="s">
        <v>154</v>
      </c>
      <c r="H73" s="81" t="s">
        <v>357</v>
      </c>
      <c r="I73" s="81" t="s">
        <v>364</v>
      </c>
    </row>
    <row r="74" spans="1:9" x14ac:dyDescent="0.3">
      <c r="A74" s="184" t="s">
        <v>356</v>
      </c>
      <c r="B74" s="81" t="s">
        <v>99</v>
      </c>
      <c r="C74" s="81" t="s">
        <v>96</v>
      </c>
      <c r="D74" s="143">
        <v>15000</v>
      </c>
      <c r="E74" s="143"/>
      <c r="F74" s="143">
        <f t="shared" si="1"/>
        <v>31215</v>
      </c>
      <c r="G74" s="81" t="s">
        <v>154</v>
      </c>
      <c r="H74" s="81" t="s">
        <v>357</v>
      </c>
      <c r="I74" s="81" t="s">
        <v>365</v>
      </c>
    </row>
    <row r="75" spans="1:9" x14ac:dyDescent="0.3">
      <c r="A75" s="184" t="s">
        <v>356</v>
      </c>
      <c r="B75" s="81" t="s">
        <v>99</v>
      </c>
      <c r="C75" s="81" t="s">
        <v>96</v>
      </c>
      <c r="D75" s="143">
        <v>25000</v>
      </c>
      <c r="E75" s="143"/>
      <c r="F75" s="143">
        <f t="shared" si="1"/>
        <v>6215</v>
      </c>
      <c r="G75" s="81" t="s">
        <v>154</v>
      </c>
      <c r="H75" s="81" t="s">
        <v>357</v>
      </c>
      <c r="I75" s="81" t="s">
        <v>366</v>
      </c>
    </row>
    <row r="76" spans="1:9" x14ac:dyDescent="0.3">
      <c r="A76" s="184" t="s">
        <v>356</v>
      </c>
      <c r="B76" s="81" t="s">
        <v>117</v>
      </c>
      <c r="C76" s="81" t="s">
        <v>96</v>
      </c>
      <c r="D76" s="143">
        <v>20000</v>
      </c>
      <c r="E76" s="143"/>
      <c r="F76" s="143">
        <f t="shared" si="1"/>
        <v>-13785</v>
      </c>
      <c r="G76" s="81" t="s">
        <v>154</v>
      </c>
      <c r="H76" s="81" t="s">
        <v>357</v>
      </c>
      <c r="I76" s="81"/>
    </row>
    <row r="77" spans="1:9" x14ac:dyDescent="0.3">
      <c r="A77" s="184" t="s">
        <v>356</v>
      </c>
      <c r="B77" s="81" t="s">
        <v>129</v>
      </c>
      <c r="C77" s="81" t="s">
        <v>96</v>
      </c>
      <c r="D77" s="143"/>
      <c r="E77" s="143">
        <v>-2000</v>
      </c>
      <c r="F77" s="143">
        <f t="shared" si="1"/>
        <v>-15785</v>
      </c>
      <c r="G77" s="81" t="s">
        <v>154</v>
      </c>
      <c r="H77" s="81" t="s">
        <v>357</v>
      </c>
      <c r="I77" s="81"/>
    </row>
    <row r="78" spans="1:9" x14ac:dyDescent="0.3">
      <c r="A78" s="186" t="s">
        <v>384</v>
      </c>
      <c r="B78" s="173" t="s">
        <v>95</v>
      </c>
      <c r="C78" s="173" t="s">
        <v>96</v>
      </c>
      <c r="D78" s="174"/>
      <c r="E78" s="174">
        <v>108000</v>
      </c>
      <c r="F78" s="174">
        <f t="shared" si="1"/>
        <v>92215</v>
      </c>
      <c r="G78" s="173" t="s">
        <v>154</v>
      </c>
      <c r="H78" s="173" t="s">
        <v>386</v>
      </c>
      <c r="I78" s="173"/>
    </row>
    <row r="79" spans="1:9" x14ac:dyDescent="0.3">
      <c r="A79" s="184" t="s">
        <v>384</v>
      </c>
      <c r="B79" s="81" t="s">
        <v>99</v>
      </c>
      <c r="C79" s="81" t="s">
        <v>96</v>
      </c>
      <c r="D79" s="143">
        <v>25000</v>
      </c>
      <c r="E79" s="143"/>
      <c r="F79" s="143">
        <f t="shared" si="1"/>
        <v>67215</v>
      </c>
      <c r="G79" s="81" t="s">
        <v>154</v>
      </c>
      <c r="H79" s="81" t="s">
        <v>386</v>
      </c>
      <c r="I79" s="81" t="s">
        <v>162</v>
      </c>
    </row>
    <row r="80" spans="1:9" x14ac:dyDescent="0.3">
      <c r="A80" s="184" t="s">
        <v>384</v>
      </c>
      <c r="B80" s="81" t="s">
        <v>99</v>
      </c>
      <c r="C80" s="81" t="s">
        <v>96</v>
      </c>
      <c r="D80" s="143">
        <v>20000</v>
      </c>
      <c r="E80" s="143"/>
      <c r="F80" s="143">
        <f t="shared" si="1"/>
        <v>47215</v>
      </c>
      <c r="G80" s="81" t="s">
        <v>154</v>
      </c>
      <c r="H80" s="81" t="s">
        <v>386</v>
      </c>
      <c r="I80" s="81" t="s">
        <v>595</v>
      </c>
    </row>
    <row r="81" spans="1:9" x14ac:dyDescent="0.3">
      <c r="A81" s="184" t="s">
        <v>384</v>
      </c>
      <c r="B81" s="81" t="s">
        <v>99</v>
      </c>
      <c r="C81" s="81" t="s">
        <v>96</v>
      </c>
      <c r="D81" s="143">
        <v>10000</v>
      </c>
      <c r="E81" s="143"/>
      <c r="F81" s="143">
        <f t="shared" si="1"/>
        <v>37215</v>
      </c>
      <c r="G81" s="81" t="s">
        <v>154</v>
      </c>
      <c r="H81" s="81" t="s">
        <v>386</v>
      </c>
      <c r="I81" s="81" t="s">
        <v>596</v>
      </c>
    </row>
    <row r="82" spans="1:9" x14ac:dyDescent="0.3">
      <c r="A82" s="184" t="s">
        <v>384</v>
      </c>
      <c r="B82" s="81" t="s">
        <v>99</v>
      </c>
      <c r="C82" s="81" t="s">
        <v>96</v>
      </c>
      <c r="D82" s="143">
        <v>7000</v>
      </c>
      <c r="E82" s="143"/>
      <c r="F82" s="143">
        <f t="shared" si="1"/>
        <v>30215</v>
      </c>
      <c r="G82" s="81" t="s">
        <v>154</v>
      </c>
      <c r="H82" s="81" t="s">
        <v>386</v>
      </c>
      <c r="I82" s="81" t="s">
        <v>597</v>
      </c>
    </row>
    <row r="83" spans="1:9" x14ac:dyDescent="0.3">
      <c r="A83" s="184" t="s">
        <v>384</v>
      </c>
      <c r="B83" s="81" t="s">
        <v>99</v>
      </c>
      <c r="C83" s="81" t="s">
        <v>96</v>
      </c>
      <c r="D83" s="143">
        <v>25000</v>
      </c>
      <c r="E83" s="143"/>
      <c r="F83" s="143">
        <f t="shared" si="1"/>
        <v>5215</v>
      </c>
      <c r="G83" s="81" t="s">
        <v>154</v>
      </c>
      <c r="H83" s="81" t="s">
        <v>386</v>
      </c>
      <c r="I83" s="81" t="s">
        <v>598</v>
      </c>
    </row>
    <row r="84" spans="1:9" x14ac:dyDescent="0.3">
      <c r="A84" s="184" t="s">
        <v>384</v>
      </c>
      <c r="B84" s="81" t="s">
        <v>117</v>
      </c>
      <c r="C84" s="81" t="s">
        <v>96</v>
      </c>
      <c r="D84" s="143">
        <v>20000</v>
      </c>
      <c r="E84" s="143"/>
      <c r="F84" s="143">
        <f t="shared" si="1"/>
        <v>-14785</v>
      </c>
      <c r="G84" s="81" t="s">
        <v>154</v>
      </c>
      <c r="H84" s="81" t="s">
        <v>386</v>
      </c>
      <c r="I84" s="81"/>
    </row>
    <row r="85" spans="1:9" x14ac:dyDescent="0.3">
      <c r="A85" s="186" t="s">
        <v>452</v>
      </c>
      <c r="B85" s="173" t="s">
        <v>95</v>
      </c>
      <c r="C85" s="173" t="s">
        <v>96</v>
      </c>
      <c r="D85" s="174"/>
      <c r="E85" s="174">
        <v>730000</v>
      </c>
      <c r="F85" s="174">
        <f t="shared" si="1"/>
        <v>715215</v>
      </c>
      <c r="G85" s="173" t="s">
        <v>154</v>
      </c>
      <c r="H85" s="173" t="s">
        <v>389</v>
      </c>
      <c r="I85" s="173"/>
    </row>
    <row r="86" spans="1:9" x14ac:dyDescent="0.3">
      <c r="A86" s="184" t="s">
        <v>452</v>
      </c>
      <c r="B86" s="81" t="s">
        <v>99</v>
      </c>
      <c r="C86" s="81" t="s">
        <v>96</v>
      </c>
      <c r="D86" s="143">
        <v>25000</v>
      </c>
      <c r="E86" s="143"/>
      <c r="F86" s="143">
        <f t="shared" si="1"/>
        <v>690215</v>
      </c>
      <c r="G86" s="81" t="s">
        <v>154</v>
      </c>
      <c r="H86" s="81" t="s">
        <v>389</v>
      </c>
      <c r="I86" s="81" t="s">
        <v>630</v>
      </c>
    </row>
    <row r="87" spans="1:9" x14ac:dyDescent="0.3">
      <c r="A87" s="184" t="s">
        <v>452</v>
      </c>
      <c r="B87" s="81" t="s">
        <v>625</v>
      </c>
      <c r="C87" s="81" t="s">
        <v>96</v>
      </c>
      <c r="D87" s="143">
        <v>50000</v>
      </c>
      <c r="E87" s="143"/>
      <c r="F87" s="143">
        <f t="shared" si="1"/>
        <v>640215</v>
      </c>
      <c r="G87" s="81" t="s">
        <v>154</v>
      </c>
      <c r="H87" s="81" t="s">
        <v>626</v>
      </c>
      <c r="I87" s="81"/>
    </row>
    <row r="88" spans="1:9" x14ac:dyDescent="0.3">
      <c r="A88" s="184" t="s">
        <v>452</v>
      </c>
      <c r="B88" s="81" t="s">
        <v>103</v>
      </c>
      <c r="C88" s="81" t="s">
        <v>96</v>
      </c>
      <c r="D88" s="143">
        <v>60000</v>
      </c>
      <c r="E88" s="143"/>
      <c r="F88" s="143">
        <f t="shared" si="1"/>
        <v>580215</v>
      </c>
      <c r="G88" s="81" t="s">
        <v>154</v>
      </c>
      <c r="H88" s="81" t="s">
        <v>627</v>
      </c>
      <c r="I88" s="81"/>
    </row>
    <row r="89" spans="1:9" x14ac:dyDescent="0.3">
      <c r="A89" s="184" t="s">
        <v>452</v>
      </c>
      <c r="B89" s="81" t="s">
        <v>104</v>
      </c>
      <c r="C89" s="81" t="s">
        <v>96</v>
      </c>
      <c r="D89" s="143">
        <v>20000</v>
      </c>
      <c r="E89" s="143"/>
      <c r="F89" s="143">
        <f t="shared" si="1"/>
        <v>560215</v>
      </c>
      <c r="G89" s="81" t="s">
        <v>154</v>
      </c>
      <c r="H89" s="81" t="s">
        <v>628</v>
      </c>
      <c r="I89" s="81"/>
    </row>
    <row r="90" spans="1:9" x14ac:dyDescent="0.3">
      <c r="A90" s="184" t="s">
        <v>452</v>
      </c>
      <c r="B90" s="81" t="s">
        <v>105</v>
      </c>
      <c r="C90" s="81" t="s">
        <v>96</v>
      </c>
      <c r="D90" s="143">
        <v>20000</v>
      </c>
      <c r="E90" s="143"/>
      <c r="F90" s="143">
        <f t="shared" si="1"/>
        <v>540215</v>
      </c>
      <c r="G90" s="81" t="s">
        <v>154</v>
      </c>
      <c r="H90" s="81" t="s">
        <v>629</v>
      </c>
      <c r="I90" s="81"/>
    </row>
    <row r="91" spans="1:9" x14ac:dyDescent="0.3">
      <c r="A91" s="184" t="s">
        <v>452</v>
      </c>
      <c r="B91" s="81" t="s">
        <v>635</v>
      </c>
      <c r="C91" s="81" t="s">
        <v>96</v>
      </c>
      <c r="D91" s="143">
        <v>10000</v>
      </c>
      <c r="E91" s="143"/>
      <c r="F91" s="143">
        <f t="shared" si="1"/>
        <v>530215</v>
      </c>
      <c r="G91" s="81" t="s">
        <v>154</v>
      </c>
      <c r="H91" s="81" t="s">
        <v>636</v>
      </c>
      <c r="I91" s="81"/>
    </row>
    <row r="92" spans="1:9" x14ac:dyDescent="0.3">
      <c r="A92" s="184" t="s">
        <v>452</v>
      </c>
      <c r="B92" s="81" t="s">
        <v>99</v>
      </c>
      <c r="C92" s="81" t="s">
        <v>96</v>
      </c>
      <c r="D92" s="143">
        <v>8000</v>
      </c>
      <c r="E92" s="143"/>
      <c r="F92" s="143">
        <f t="shared" si="1"/>
        <v>522215</v>
      </c>
      <c r="G92" s="81" t="s">
        <v>154</v>
      </c>
      <c r="H92" s="81" t="s">
        <v>389</v>
      </c>
      <c r="I92" s="81" t="s">
        <v>631</v>
      </c>
    </row>
    <row r="93" spans="1:9" x14ac:dyDescent="0.3">
      <c r="A93" s="184" t="s">
        <v>452</v>
      </c>
      <c r="B93" s="81" t="s">
        <v>99</v>
      </c>
      <c r="C93" s="81" t="s">
        <v>96</v>
      </c>
      <c r="D93" s="143">
        <v>7000</v>
      </c>
      <c r="E93" s="143"/>
      <c r="F93" s="143">
        <f t="shared" si="1"/>
        <v>515215</v>
      </c>
      <c r="G93" s="81" t="s">
        <v>154</v>
      </c>
      <c r="H93" s="81" t="s">
        <v>389</v>
      </c>
      <c r="I93" s="81" t="s">
        <v>632</v>
      </c>
    </row>
    <row r="94" spans="1:9" x14ac:dyDescent="0.3">
      <c r="A94" s="184" t="s">
        <v>452</v>
      </c>
      <c r="B94" s="81" t="s">
        <v>99</v>
      </c>
      <c r="C94" s="81" t="s">
        <v>96</v>
      </c>
      <c r="D94" s="143">
        <v>8000</v>
      </c>
      <c r="E94" s="143"/>
      <c r="F94" s="143">
        <f t="shared" si="1"/>
        <v>507215</v>
      </c>
      <c r="G94" s="81" t="s">
        <v>154</v>
      </c>
      <c r="H94" s="81" t="s">
        <v>389</v>
      </c>
      <c r="I94" s="81" t="s">
        <v>633</v>
      </c>
    </row>
    <row r="95" spans="1:9" x14ac:dyDescent="0.3">
      <c r="A95" s="184" t="s">
        <v>452</v>
      </c>
      <c r="B95" s="81" t="s">
        <v>117</v>
      </c>
      <c r="C95" s="81" t="s">
        <v>96</v>
      </c>
      <c r="D95" s="143">
        <v>20000</v>
      </c>
      <c r="E95" s="143"/>
      <c r="F95" s="143">
        <f t="shared" si="1"/>
        <v>487215</v>
      </c>
      <c r="G95" s="81" t="s">
        <v>154</v>
      </c>
      <c r="H95" s="81" t="s">
        <v>389</v>
      </c>
      <c r="I95" s="81"/>
    </row>
    <row r="96" spans="1:9" x14ac:dyDescent="0.3">
      <c r="A96" s="184" t="s">
        <v>471</v>
      </c>
      <c r="B96" s="81" t="s">
        <v>103</v>
      </c>
      <c r="C96" s="81" t="s">
        <v>96</v>
      </c>
      <c r="D96" s="143">
        <v>60000</v>
      </c>
      <c r="E96" s="143"/>
      <c r="F96" s="143">
        <f t="shared" si="1"/>
        <v>427215</v>
      </c>
      <c r="G96" s="81" t="s">
        <v>154</v>
      </c>
      <c r="H96" s="81" t="s">
        <v>629</v>
      </c>
      <c r="I96" s="81"/>
    </row>
    <row r="97" spans="1:9" x14ac:dyDescent="0.3">
      <c r="A97" s="184" t="s">
        <v>471</v>
      </c>
      <c r="B97" s="81" t="s">
        <v>104</v>
      </c>
      <c r="C97" s="81" t="s">
        <v>96</v>
      </c>
      <c r="D97" s="143">
        <v>10000</v>
      </c>
      <c r="E97" s="143"/>
      <c r="F97" s="143">
        <f t="shared" si="1"/>
        <v>417215</v>
      </c>
      <c r="G97" s="81" t="s">
        <v>154</v>
      </c>
      <c r="H97" s="81" t="s">
        <v>637</v>
      </c>
      <c r="I97" s="81"/>
    </row>
    <row r="98" spans="1:9" x14ac:dyDescent="0.3">
      <c r="A98" s="184" t="s">
        <v>471</v>
      </c>
      <c r="B98" s="81" t="s">
        <v>634</v>
      </c>
      <c r="C98" s="81" t="s">
        <v>96</v>
      </c>
      <c r="D98" s="143">
        <v>5000</v>
      </c>
      <c r="E98" s="143"/>
      <c r="F98" s="143">
        <f t="shared" si="1"/>
        <v>412215</v>
      </c>
      <c r="G98" s="81" t="s">
        <v>154</v>
      </c>
      <c r="H98" s="81" t="s">
        <v>638</v>
      </c>
      <c r="I98" s="81"/>
    </row>
    <row r="99" spans="1:9" x14ac:dyDescent="0.3">
      <c r="A99" s="184" t="s">
        <v>471</v>
      </c>
      <c r="B99" s="81" t="s">
        <v>105</v>
      </c>
      <c r="C99" s="81" t="s">
        <v>96</v>
      </c>
      <c r="D99" s="143">
        <v>6000</v>
      </c>
      <c r="E99" s="143"/>
      <c r="F99" s="143">
        <f t="shared" si="1"/>
        <v>406215</v>
      </c>
      <c r="G99" s="81" t="s">
        <v>154</v>
      </c>
      <c r="H99" s="81" t="s">
        <v>389</v>
      </c>
      <c r="I99" s="81"/>
    </row>
    <row r="100" spans="1:9" x14ac:dyDescent="0.3">
      <c r="A100" s="184" t="s">
        <v>471</v>
      </c>
      <c r="B100" s="81" t="s">
        <v>106</v>
      </c>
      <c r="C100" s="81" t="s">
        <v>96</v>
      </c>
      <c r="D100" s="143">
        <v>29000</v>
      </c>
      <c r="E100" s="143"/>
      <c r="F100" s="143">
        <f t="shared" si="1"/>
        <v>377215</v>
      </c>
      <c r="G100" s="81" t="s">
        <v>154</v>
      </c>
      <c r="H100" s="81" t="s">
        <v>639</v>
      </c>
      <c r="I100" s="81"/>
    </row>
    <row r="101" spans="1:9" x14ac:dyDescent="0.3">
      <c r="A101" s="184" t="s">
        <v>471</v>
      </c>
      <c r="B101" s="81" t="s">
        <v>99</v>
      </c>
      <c r="C101" s="81" t="s">
        <v>96</v>
      </c>
      <c r="D101" s="143">
        <v>9000</v>
      </c>
      <c r="E101" s="143"/>
      <c r="F101" s="143">
        <f t="shared" si="1"/>
        <v>368215</v>
      </c>
      <c r="G101" s="81" t="s">
        <v>154</v>
      </c>
      <c r="H101" s="81" t="s">
        <v>389</v>
      </c>
      <c r="I101" s="81" t="s">
        <v>640</v>
      </c>
    </row>
    <row r="102" spans="1:9" x14ac:dyDescent="0.3">
      <c r="A102" s="184" t="s">
        <v>471</v>
      </c>
      <c r="B102" s="81" t="s">
        <v>99</v>
      </c>
      <c r="C102" s="81" t="s">
        <v>96</v>
      </c>
      <c r="D102" s="143">
        <v>10000</v>
      </c>
      <c r="E102" s="143"/>
      <c r="F102" s="143">
        <f t="shared" si="1"/>
        <v>358215</v>
      </c>
      <c r="G102" s="81" t="s">
        <v>154</v>
      </c>
      <c r="H102" s="81" t="s">
        <v>389</v>
      </c>
      <c r="I102" s="81" t="s">
        <v>641</v>
      </c>
    </row>
    <row r="103" spans="1:9" x14ac:dyDescent="0.3">
      <c r="A103" s="184" t="s">
        <v>471</v>
      </c>
      <c r="B103" s="81" t="s">
        <v>99</v>
      </c>
      <c r="C103" s="81" t="s">
        <v>96</v>
      </c>
      <c r="D103" s="143">
        <v>15000</v>
      </c>
      <c r="E103" s="143"/>
      <c r="F103" s="143">
        <f t="shared" si="1"/>
        <v>343215</v>
      </c>
      <c r="G103" s="81" t="s">
        <v>154</v>
      </c>
      <c r="H103" s="81" t="s">
        <v>389</v>
      </c>
      <c r="I103" s="81" t="s">
        <v>642</v>
      </c>
    </row>
    <row r="104" spans="1:9" x14ac:dyDescent="0.3">
      <c r="A104" s="184" t="s">
        <v>471</v>
      </c>
      <c r="B104" s="81" t="s">
        <v>99</v>
      </c>
      <c r="C104" s="81" t="s">
        <v>96</v>
      </c>
      <c r="D104" s="143">
        <v>20000</v>
      </c>
      <c r="E104" s="143"/>
      <c r="F104" s="143">
        <f t="shared" si="1"/>
        <v>323215</v>
      </c>
      <c r="G104" s="81" t="s">
        <v>154</v>
      </c>
      <c r="H104" s="81" t="s">
        <v>389</v>
      </c>
      <c r="I104" s="81" t="s">
        <v>643</v>
      </c>
    </row>
    <row r="105" spans="1:9" x14ac:dyDescent="0.3">
      <c r="A105" s="184" t="s">
        <v>471</v>
      </c>
      <c r="B105" s="81" t="s">
        <v>99</v>
      </c>
      <c r="C105" s="81" t="s">
        <v>96</v>
      </c>
      <c r="D105" s="143">
        <v>25000</v>
      </c>
      <c r="E105" s="143"/>
      <c r="F105" s="143">
        <f t="shared" si="1"/>
        <v>298215</v>
      </c>
      <c r="G105" s="81" t="s">
        <v>154</v>
      </c>
      <c r="H105" s="81" t="s">
        <v>389</v>
      </c>
      <c r="I105" s="81" t="s">
        <v>644</v>
      </c>
    </row>
    <row r="106" spans="1:9" x14ac:dyDescent="0.3">
      <c r="A106" s="184" t="s">
        <v>471</v>
      </c>
      <c r="B106" s="81" t="s">
        <v>99</v>
      </c>
      <c r="C106" s="81" t="s">
        <v>96</v>
      </c>
      <c r="D106" s="143">
        <v>15000</v>
      </c>
      <c r="E106" s="143"/>
      <c r="F106" s="143">
        <f t="shared" si="1"/>
        <v>283215</v>
      </c>
      <c r="G106" s="81" t="s">
        <v>154</v>
      </c>
      <c r="H106" s="81" t="s">
        <v>389</v>
      </c>
      <c r="I106" s="81" t="s">
        <v>645</v>
      </c>
    </row>
    <row r="107" spans="1:9" x14ac:dyDescent="0.3">
      <c r="A107" s="184" t="s">
        <v>471</v>
      </c>
      <c r="B107" s="81" t="s">
        <v>99</v>
      </c>
      <c r="C107" s="81" t="s">
        <v>96</v>
      </c>
      <c r="D107" s="143">
        <v>4000</v>
      </c>
      <c r="E107" s="143"/>
      <c r="F107" s="143">
        <f t="shared" si="1"/>
        <v>279215</v>
      </c>
      <c r="G107" s="81" t="s">
        <v>154</v>
      </c>
      <c r="H107" s="81" t="s">
        <v>389</v>
      </c>
      <c r="I107" s="81" t="s">
        <v>646</v>
      </c>
    </row>
    <row r="108" spans="1:9" x14ac:dyDescent="0.3">
      <c r="A108" s="184" t="s">
        <v>471</v>
      </c>
      <c r="B108" s="81" t="s">
        <v>117</v>
      </c>
      <c r="C108" s="81" t="s">
        <v>96</v>
      </c>
      <c r="D108" s="143">
        <v>15000</v>
      </c>
      <c r="E108" s="143"/>
      <c r="F108" s="143">
        <f t="shared" si="1"/>
        <v>264215</v>
      </c>
      <c r="G108" s="81" t="s">
        <v>154</v>
      </c>
      <c r="H108" s="81" t="s">
        <v>389</v>
      </c>
      <c r="I108" s="81"/>
    </row>
    <row r="109" spans="1:9" x14ac:dyDescent="0.3">
      <c r="A109" s="184" t="s">
        <v>471</v>
      </c>
      <c r="B109" s="81" t="s">
        <v>117</v>
      </c>
      <c r="C109" s="81" t="s">
        <v>96</v>
      </c>
      <c r="D109" s="143">
        <v>5000</v>
      </c>
      <c r="E109" s="143"/>
      <c r="F109" s="143">
        <f t="shared" si="1"/>
        <v>259215</v>
      </c>
      <c r="G109" s="81" t="s">
        <v>154</v>
      </c>
      <c r="H109" s="81" t="s">
        <v>389</v>
      </c>
      <c r="I109" s="81"/>
    </row>
    <row r="110" spans="1:9" x14ac:dyDescent="0.3">
      <c r="A110" s="184" t="s">
        <v>484</v>
      </c>
      <c r="B110" s="81" t="s">
        <v>99</v>
      </c>
      <c r="C110" s="81" t="s">
        <v>96</v>
      </c>
      <c r="D110" s="143">
        <v>20000</v>
      </c>
      <c r="E110" s="143"/>
      <c r="F110" s="143">
        <f t="shared" si="1"/>
        <v>239215</v>
      </c>
      <c r="G110" s="81" t="s">
        <v>154</v>
      </c>
      <c r="H110" s="81" t="s">
        <v>389</v>
      </c>
      <c r="I110" s="81" t="s">
        <v>649</v>
      </c>
    </row>
    <row r="111" spans="1:9" x14ac:dyDescent="0.3">
      <c r="A111" s="184" t="s">
        <v>484</v>
      </c>
      <c r="B111" s="81" t="s">
        <v>104</v>
      </c>
      <c r="C111" s="81" t="s">
        <v>96</v>
      </c>
      <c r="D111" s="143">
        <v>10000</v>
      </c>
      <c r="E111" s="143"/>
      <c r="F111" s="143">
        <f t="shared" si="1"/>
        <v>229215</v>
      </c>
      <c r="G111" s="81" t="s">
        <v>154</v>
      </c>
      <c r="H111" s="81" t="s">
        <v>389</v>
      </c>
      <c r="I111" s="81"/>
    </row>
    <row r="112" spans="1:9" x14ac:dyDescent="0.3">
      <c r="A112" s="184" t="s">
        <v>484</v>
      </c>
      <c r="B112" s="81" t="s">
        <v>105</v>
      </c>
      <c r="C112" s="81" t="s">
        <v>96</v>
      </c>
      <c r="D112" s="143">
        <v>18000</v>
      </c>
      <c r="E112" s="143"/>
      <c r="F112" s="143">
        <f t="shared" si="1"/>
        <v>211215</v>
      </c>
      <c r="G112" s="81" t="s">
        <v>154</v>
      </c>
      <c r="H112" s="81" t="s">
        <v>389</v>
      </c>
      <c r="I112" s="81"/>
    </row>
    <row r="113" spans="1:9" x14ac:dyDescent="0.3">
      <c r="A113" s="184" t="s">
        <v>484</v>
      </c>
      <c r="B113" s="81" t="s">
        <v>106</v>
      </c>
      <c r="C113" s="81" t="s">
        <v>96</v>
      </c>
      <c r="D113" s="143">
        <v>10000</v>
      </c>
      <c r="E113" s="143"/>
      <c r="F113" s="143">
        <f t="shared" si="1"/>
        <v>201215</v>
      </c>
      <c r="G113" s="81" t="s">
        <v>154</v>
      </c>
      <c r="H113" s="81" t="s">
        <v>389</v>
      </c>
      <c r="I113" s="81"/>
    </row>
    <row r="114" spans="1:9" x14ac:dyDescent="0.3">
      <c r="A114" s="184" t="s">
        <v>484</v>
      </c>
      <c r="B114" s="81" t="s">
        <v>117</v>
      </c>
      <c r="C114" s="81" t="s">
        <v>96</v>
      </c>
      <c r="D114" s="143">
        <v>15000</v>
      </c>
      <c r="E114" s="143"/>
      <c r="F114" s="143">
        <f t="shared" si="1"/>
        <v>186215</v>
      </c>
      <c r="G114" s="81" t="s">
        <v>154</v>
      </c>
      <c r="H114" s="81" t="s">
        <v>389</v>
      </c>
      <c r="I114" s="81"/>
    </row>
    <row r="115" spans="1:9" x14ac:dyDescent="0.3">
      <c r="A115" s="184" t="s">
        <v>484</v>
      </c>
      <c r="B115" s="81" t="s">
        <v>99</v>
      </c>
      <c r="C115" s="81" t="s">
        <v>96</v>
      </c>
      <c r="D115" s="143">
        <v>15000</v>
      </c>
      <c r="E115" s="143"/>
      <c r="F115" s="143">
        <f t="shared" si="1"/>
        <v>171215</v>
      </c>
      <c r="G115" s="81" t="s">
        <v>154</v>
      </c>
      <c r="H115" s="81" t="s">
        <v>389</v>
      </c>
      <c r="I115" s="81" t="s">
        <v>650</v>
      </c>
    </row>
    <row r="116" spans="1:9" x14ac:dyDescent="0.3">
      <c r="A116" s="184" t="s">
        <v>484</v>
      </c>
      <c r="B116" s="81" t="s">
        <v>99</v>
      </c>
      <c r="C116" s="81" t="s">
        <v>96</v>
      </c>
      <c r="D116" s="143">
        <v>15000</v>
      </c>
      <c r="E116" s="143"/>
      <c r="F116" s="143">
        <f t="shared" si="1"/>
        <v>156215</v>
      </c>
      <c r="G116" s="81" t="s">
        <v>154</v>
      </c>
      <c r="H116" s="81" t="s">
        <v>389</v>
      </c>
      <c r="I116" s="81" t="s">
        <v>651</v>
      </c>
    </row>
    <row r="117" spans="1:9" x14ac:dyDescent="0.3">
      <c r="A117" s="184" t="s">
        <v>484</v>
      </c>
      <c r="B117" s="81" t="s">
        <v>653</v>
      </c>
      <c r="C117" s="81" t="s">
        <v>96</v>
      </c>
      <c r="D117" s="143">
        <v>50000</v>
      </c>
      <c r="E117" s="143"/>
      <c r="F117" s="143">
        <f t="shared" si="1"/>
        <v>106215</v>
      </c>
      <c r="G117" s="81" t="s">
        <v>154</v>
      </c>
      <c r="H117" s="81" t="s">
        <v>647</v>
      </c>
      <c r="I117" s="81" t="s">
        <v>652</v>
      </c>
    </row>
    <row r="118" spans="1:9" x14ac:dyDescent="0.3">
      <c r="A118" s="184" t="s">
        <v>484</v>
      </c>
      <c r="B118" s="81" t="s">
        <v>123</v>
      </c>
      <c r="C118" s="81" t="s">
        <v>96</v>
      </c>
      <c r="D118" s="143">
        <v>8450</v>
      </c>
      <c r="E118" s="143"/>
      <c r="F118" s="143">
        <f t="shared" si="1"/>
        <v>97765</v>
      </c>
      <c r="G118" s="81" t="s">
        <v>154</v>
      </c>
      <c r="H118" s="81" t="s">
        <v>648</v>
      </c>
      <c r="I118" s="81"/>
    </row>
    <row r="119" spans="1:9" x14ac:dyDescent="0.3">
      <c r="A119" s="184" t="s">
        <v>484</v>
      </c>
      <c r="B119" s="81" t="s">
        <v>123</v>
      </c>
      <c r="C119" s="81" t="s">
        <v>96</v>
      </c>
      <c r="D119" s="143">
        <v>1000</v>
      </c>
      <c r="E119" s="143"/>
      <c r="F119" s="143">
        <f t="shared" si="1"/>
        <v>96765</v>
      </c>
      <c r="G119" s="81" t="s">
        <v>154</v>
      </c>
      <c r="H119" s="81" t="s">
        <v>794</v>
      </c>
      <c r="I119" s="81"/>
    </row>
    <row r="120" spans="1:9" x14ac:dyDescent="0.3">
      <c r="A120" s="184" t="s">
        <v>484</v>
      </c>
      <c r="B120" s="81" t="s">
        <v>123</v>
      </c>
      <c r="C120" s="81" t="s">
        <v>96</v>
      </c>
      <c r="D120" s="143">
        <v>1000</v>
      </c>
      <c r="E120" s="143"/>
      <c r="F120" s="143">
        <f t="shared" si="1"/>
        <v>95765</v>
      </c>
      <c r="G120" s="81" t="s">
        <v>154</v>
      </c>
      <c r="H120" s="81" t="s">
        <v>795</v>
      </c>
      <c r="I120" s="81"/>
    </row>
    <row r="121" spans="1:9" ht="15" thickBot="1" x14ac:dyDescent="0.35">
      <c r="A121" s="184" t="s">
        <v>484</v>
      </c>
      <c r="B121" s="81" t="s">
        <v>129</v>
      </c>
      <c r="C121" s="81" t="s">
        <v>96</v>
      </c>
      <c r="D121" s="143"/>
      <c r="E121" s="143">
        <v>-15000</v>
      </c>
      <c r="F121" s="143">
        <f t="shared" si="1"/>
        <v>80765</v>
      </c>
      <c r="G121" s="81" t="s">
        <v>154</v>
      </c>
      <c r="H121" s="81" t="s">
        <v>754</v>
      </c>
      <c r="I121" s="81"/>
    </row>
    <row r="122" spans="1:9" ht="15" thickBot="1" x14ac:dyDescent="0.35">
      <c r="A122" s="81"/>
      <c r="B122" s="81"/>
      <c r="C122" s="175"/>
      <c r="D122" s="178">
        <f>SUM(D4:D121)</f>
        <v>1725450</v>
      </c>
      <c r="E122" s="178">
        <f>SUM(E2:E121)+F2</f>
        <v>1806215</v>
      </c>
      <c r="F122" s="178">
        <f>E122-D122</f>
        <v>80765</v>
      </c>
      <c r="G122" s="177"/>
      <c r="H122" s="81"/>
      <c r="I122" s="81"/>
    </row>
  </sheetData>
  <autoFilter ref="A1:H1" xr:uid="{D46C687E-C34B-4487-9121-E5B7FDAB6B93}"/>
  <phoneticPr fontId="32" type="noConversion"/>
  <pageMargins left="0.7" right="0.7" top="0.78740157499999996" bottom="0.78740157499999996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2E022-B393-4609-9CD4-0830AC7019B6}">
  <dimension ref="A1:I3"/>
  <sheetViews>
    <sheetView workbookViewId="0">
      <selection activeCell="C13" sqref="C13"/>
    </sheetView>
  </sheetViews>
  <sheetFormatPr defaultRowHeight="14.4" x14ac:dyDescent="0.3"/>
  <cols>
    <col min="1" max="1" width="10.77734375" customWidth="1"/>
    <col min="2" max="2" width="32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31</v>
      </c>
      <c r="E1" s="147" t="s">
        <v>36</v>
      </c>
      <c r="F1" s="147" t="s">
        <v>32</v>
      </c>
      <c r="G1" s="75" t="s">
        <v>11</v>
      </c>
      <c r="H1" s="75" t="s">
        <v>7</v>
      </c>
      <c r="I1" s="148" t="s">
        <v>70</v>
      </c>
    </row>
    <row r="2" spans="1:9" ht="15" thickBot="1" x14ac:dyDescent="0.35">
      <c r="A2" s="171">
        <v>45658</v>
      </c>
      <c r="B2" s="81" t="s">
        <v>35</v>
      </c>
      <c r="C2" s="81"/>
      <c r="D2" s="143"/>
      <c r="E2" s="143"/>
      <c r="F2" s="143">
        <v>30000</v>
      </c>
      <c r="G2" s="81"/>
      <c r="H2" s="81"/>
      <c r="I2" s="81"/>
    </row>
    <row r="3" spans="1:9" ht="15" thickBot="1" x14ac:dyDescent="0.35">
      <c r="A3" s="81"/>
      <c r="B3" s="81"/>
      <c r="C3" s="175"/>
      <c r="D3" s="178">
        <f>SUM(D2:D2)</f>
        <v>0</v>
      </c>
      <c r="E3" s="178">
        <f>SUM(E2:E2)+F2</f>
        <v>30000</v>
      </c>
      <c r="F3" s="178">
        <f>E3-D3</f>
        <v>30000</v>
      </c>
      <c r="G3" s="177"/>
      <c r="H3" s="81"/>
      <c r="I3" s="81"/>
    </row>
  </sheetData>
  <autoFilter ref="A1:H1" xr:uid="{D46C687E-C34B-4487-9121-E5B7FDAB6B93}"/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9D4C7-B689-4BF7-B172-1031BE14FB16}">
  <dimension ref="A1:I188"/>
  <sheetViews>
    <sheetView workbookViewId="0">
      <selection activeCell="F3" sqref="F3"/>
    </sheetView>
  </sheetViews>
  <sheetFormatPr defaultRowHeight="14.4" x14ac:dyDescent="0.3"/>
  <cols>
    <col min="1" max="1" width="10.77734375" customWidth="1"/>
    <col min="2" max="2" width="35.5546875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31</v>
      </c>
      <c r="E1" s="147" t="s">
        <v>36</v>
      </c>
      <c r="F1" s="147" t="s">
        <v>32</v>
      </c>
      <c r="G1" s="75" t="s">
        <v>11</v>
      </c>
      <c r="H1" s="75" t="s">
        <v>7</v>
      </c>
      <c r="I1" s="148" t="s">
        <v>70</v>
      </c>
    </row>
    <row r="2" spans="1:9" x14ac:dyDescent="0.3">
      <c r="A2" s="171">
        <v>45658</v>
      </c>
      <c r="B2" s="81" t="s">
        <v>35</v>
      </c>
      <c r="C2" s="81"/>
      <c r="D2" s="143"/>
      <c r="E2" s="143"/>
      <c r="F2" s="143">
        <v>-39975</v>
      </c>
      <c r="G2" s="81"/>
      <c r="H2" s="81"/>
      <c r="I2" s="81"/>
    </row>
    <row r="3" spans="1:9" x14ac:dyDescent="0.3">
      <c r="A3" s="172">
        <v>45689</v>
      </c>
      <c r="B3" s="173" t="s">
        <v>95</v>
      </c>
      <c r="C3" s="173" t="s">
        <v>96</v>
      </c>
      <c r="D3" s="174"/>
      <c r="E3" s="174">
        <v>429000</v>
      </c>
      <c r="F3" s="174">
        <f>F2-D3+E3</f>
        <v>389025</v>
      </c>
      <c r="G3" s="173" t="s">
        <v>98</v>
      </c>
      <c r="H3" s="173" t="s">
        <v>132</v>
      </c>
      <c r="I3" s="173"/>
    </row>
    <row r="4" spans="1:9" x14ac:dyDescent="0.3">
      <c r="A4" s="171">
        <v>45717</v>
      </c>
      <c r="B4" s="81" t="s">
        <v>99</v>
      </c>
      <c r="C4" s="81" t="s">
        <v>96</v>
      </c>
      <c r="D4" s="143">
        <v>15000</v>
      </c>
      <c r="E4" s="143"/>
      <c r="F4" s="143">
        <f t="shared" ref="F4:F71" si="0">F3-D4+E4</f>
        <v>374025</v>
      </c>
      <c r="G4" s="81" t="s">
        <v>98</v>
      </c>
      <c r="H4" s="81" t="s">
        <v>132</v>
      </c>
      <c r="I4" s="81" t="s">
        <v>138</v>
      </c>
    </row>
    <row r="5" spans="1:9" x14ac:dyDescent="0.3">
      <c r="A5" s="171">
        <v>45717</v>
      </c>
      <c r="B5" s="81" t="s">
        <v>133</v>
      </c>
      <c r="C5" s="81" t="s">
        <v>96</v>
      </c>
      <c r="D5" s="143">
        <v>70000</v>
      </c>
      <c r="E5" s="143"/>
      <c r="F5" s="143">
        <f t="shared" si="0"/>
        <v>304025</v>
      </c>
      <c r="G5" s="81" t="s">
        <v>98</v>
      </c>
      <c r="H5" s="81" t="s">
        <v>135</v>
      </c>
      <c r="I5" s="81" t="s">
        <v>139</v>
      </c>
    </row>
    <row r="6" spans="1:9" x14ac:dyDescent="0.3">
      <c r="A6" s="171">
        <v>45717</v>
      </c>
      <c r="B6" s="81" t="s">
        <v>99</v>
      </c>
      <c r="C6" s="81" t="s">
        <v>96</v>
      </c>
      <c r="D6" s="143">
        <v>10000</v>
      </c>
      <c r="E6" s="143"/>
      <c r="F6" s="143">
        <f t="shared" si="0"/>
        <v>294025</v>
      </c>
      <c r="G6" s="81" t="s">
        <v>98</v>
      </c>
      <c r="H6" s="81" t="s">
        <v>132</v>
      </c>
      <c r="I6" s="81" t="s">
        <v>140</v>
      </c>
    </row>
    <row r="7" spans="1:9" x14ac:dyDescent="0.3">
      <c r="A7" s="171">
        <v>45717</v>
      </c>
      <c r="B7" s="81" t="s">
        <v>99</v>
      </c>
      <c r="C7" s="81" t="s">
        <v>96</v>
      </c>
      <c r="D7" s="143">
        <v>15000</v>
      </c>
      <c r="E7" s="143"/>
      <c r="F7" s="143">
        <f t="shared" si="0"/>
        <v>279025</v>
      </c>
      <c r="G7" s="81" t="s">
        <v>98</v>
      </c>
      <c r="H7" s="81" t="s">
        <v>132</v>
      </c>
      <c r="I7" s="81" t="s">
        <v>141</v>
      </c>
    </row>
    <row r="8" spans="1:9" x14ac:dyDescent="0.3">
      <c r="A8" s="171">
        <v>45717</v>
      </c>
      <c r="B8" s="81" t="s">
        <v>99</v>
      </c>
      <c r="C8" s="81" t="s">
        <v>96</v>
      </c>
      <c r="D8" s="143">
        <v>20000</v>
      </c>
      <c r="E8" s="143"/>
      <c r="F8" s="143">
        <f t="shared" si="0"/>
        <v>259025</v>
      </c>
      <c r="G8" s="81" t="s">
        <v>98</v>
      </c>
      <c r="H8" s="81" t="s">
        <v>132</v>
      </c>
      <c r="I8" s="81" t="s">
        <v>142</v>
      </c>
    </row>
    <row r="9" spans="1:9" x14ac:dyDescent="0.3">
      <c r="A9" s="171">
        <v>45717</v>
      </c>
      <c r="B9" s="81" t="s">
        <v>104</v>
      </c>
      <c r="C9" s="81" t="s">
        <v>96</v>
      </c>
      <c r="D9" s="143">
        <v>10000</v>
      </c>
      <c r="E9" s="143"/>
      <c r="F9" s="143">
        <f t="shared" si="0"/>
        <v>249025</v>
      </c>
      <c r="G9" s="81" t="s">
        <v>98</v>
      </c>
      <c r="H9" s="81" t="s">
        <v>132</v>
      </c>
      <c r="I9" s="81"/>
    </row>
    <row r="10" spans="1:9" x14ac:dyDescent="0.3">
      <c r="A10" s="171">
        <v>45717</v>
      </c>
      <c r="B10" s="81" t="s">
        <v>105</v>
      </c>
      <c r="C10" s="81" t="s">
        <v>96</v>
      </c>
      <c r="D10" s="143">
        <v>25000</v>
      </c>
      <c r="E10" s="143"/>
      <c r="F10" s="143">
        <f>F9-D10+E10</f>
        <v>224025</v>
      </c>
      <c r="G10" s="81" t="s">
        <v>98</v>
      </c>
      <c r="H10" s="81" t="s">
        <v>132</v>
      </c>
      <c r="I10" s="81"/>
    </row>
    <row r="11" spans="1:9" x14ac:dyDescent="0.3">
      <c r="A11" s="171">
        <v>45717</v>
      </c>
      <c r="B11" s="81" t="s">
        <v>103</v>
      </c>
      <c r="C11" s="81" t="s">
        <v>96</v>
      </c>
      <c r="D11" s="143">
        <v>60000</v>
      </c>
      <c r="E11" s="143"/>
      <c r="F11" s="143">
        <f t="shared" ref="F11:F17" si="1">F10-D11+E11</f>
        <v>164025</v>
      </c>
      <c r="G11" s="81" t="s">
        <v>98</v>
      </c>
      <c r="H11" s="81" t="s">
        <v>136</v>
      </c>
      <c r="I11" s="81"/>
    </row>
    <row r="12" spans="1:9" x14ac:dyDescent="0.3">
      <c r="A12" s="171">
        <v>45717</v>
      </c>
      <c r="B12" s="81" t="s">
        <v>106</v>
      </c>
      <c r="C12" s="81" t="s">
        <v>96</v>
      </c>
      <c r="D12" s="143">
        <v>15000</v>
      </c>
      <c r="E12" s="143"/>
      <c r="F12" s="143">
        <f t="shared" si="1"/>
        <v>149025</v>
      </c>
      <c r="G12" s="81" t="s">
        <v>98</v>
      </c>
      <c r="H12" s="81" t="s">
        <v>132</v>
      </c>
      <c r="I12" s="81"/>
    </row>
    <row r="13" spans="1:9" x14ac:dyDescent="0.3">
      <c r="A13" s="171">
        <v>45748</v>
      </c>
      <c r="B13" s="81" t="s">
        <v>99</v>
      </c>
      <c r="C13" s="81" t="s">
        <v>96</v>
      </c>
      <c r="D13" s="143">
        <v>15000</v>
      </c>
      <c r="E13" s="143"/>
      <c r="F13" s="143">
        <f t="shared" si="1"/>
        <v>134025</v>
      </c>
      <c r="G13" s="81" t="s">
        <v>98</v>
      </c>
      <c r="H13" s="81" t="s">
        <v>132</v>
      </c>
      <c r="I13" s="81" t="s">
        <v>143</v>
      </c>
    </row>
    <row r="14" spans="1:9" x14ac:dyDescent="0.3">
      <c r="A14" s="171">
        <v>45748</v>
      </c>
      <c r="B14" s="81" t="s">
        <v>99</v>
      </c>
      <c r="C14" s="81" t="s">
        <v>96</v>
      </c>
      <c r="D14" s="143">
        <v>15000</v>
      </c>
      <c r="E14" s="143"/>
      <c r="F14" s="143">
        <f t="shared" si="1"/>
        <v>119025</v>
      </c>
      <c r="G14" s="81" t="s">
        <v>98</v>
      </c>
      <c r="H14" s="81" t="s">
        <v>132</v>
      </c>
      <c r="I14" s="81" t="s">
        <v>144</v>
      </c>
    </row>
    <row r="15" spans="1:9" x14ac:dyDescent="0.3">
      <c r="A15" s="171">
        <v>45748</v>
      </c>
      <c r="B15" s="81" t="s">
        <v>99</v>
      </c>
      <c r="C15" s="81" t="s">
        <v>96</v>
      </c>
      <c r="D15" s="143">
        <v>10000</v>
      </c>
      <c r="E15" s="143"/>
      <c r="F15" s="143">
        <f t="shared" si="1"/>
        <v>109025</v>
      </c>
      <c r="G15" s="81" t="s">
        <v>98</v>
      </c>
      <c r="H15" s="81" t="s">
        <v>132</v>
      </c>
      <c r="I15" s="81" t="s">
        <v>145</v>
      </c>
    </row>
    <row r="16" spans="1:9" x14ac:dyDescent="0.3">
      <c r="A16" s="171">
        <v>45748</v>
      </c>
      <c r="B16" s="81" t="s">
        <v>134</v>
      </c>
      <c r="C16" s="81" t="s">
        <v>96</v>
      </c>
      <c r="D16" s="143">
        <v>55000</v>
      </c>
      <c r="E16" s="143"/>
      <c r="F16" s="143">
        <f t="shared" si="1"/>
        <v>54025</v>
      </c>
      <c r="G16" s="81" t="s">
        <v>98</v>
      </c>
      <c r="H16" s="81" t="s">
        <v>137</v>
      </c>
      <c r="I16" s="81" t="s">
        <v>146</v>
      </c>
    </row>
    <row r="17" spans="1:9" x14ac:dyDescent="0.3">
      <c r="A17" s="171">
        <v>45748</v>
      </c>
      <c r="B17" s="81" t="s">
        <v>99</v>
      </c>
      <c r="C17" s="81" t="s">
        <v>96</v>
      </c>
      <c r="D17" s="143">
        <v>20000</v>
      </c>
      <c r="E17" s="143"/>
      <c r="F17" s="143">
        <f t="shared" si="1"/>
        <v>34025</v>
      </c>
      <c r="G17" s="81" t="s">
        <v>98</v>
      </c>
      <c r="H17" s="81" t="s">
        <v>132</v>
      </c>
      <c r="I17" s="81"/>
    </row>
    <row r="18" spans="1:9" x14ac:dyDescent="0.3">
      <c r="A18" s="171">
        <v>45748</v>
      </c>
      <c r="B18" s="81" t="s">
        <v>117</v>
      </c>
      <c r="C18" s="81" t="s">
        <v>96</v>
      </c>
      <c r="D18" s="143">
        <v>18000</v>
      </c>
      <c r="E18" s="143"/>
      <c r="F18" s="143">
        <f t="shared" si="0"/>
        <v>16025</v>
      </c>
      <c r="G18" s="81" t="s">
        <v>98</v>
      </c>
      <c r="H18" s="81" t="s">
        <v>132</v>
      </c>
      <c r="I18" s="81"/>
    </row>
    <row r="19" spans="1:9" x14ac:dyDescent="0.3">
      <c r="A19" s="171">
        <v>45748</v>
      </c>
      <c r="B19" s="81" t="s">
        <v>104</v>
      </c>
      <c r="C19" s="81" t="s">
        <v>96</v>
      </c>
      <c r="D19" s="143">
        <v>15000</v>
      </c>
      <c r="E19" s="143"/>
      <c r="F19" s="143">
        <f t="shared" si="0"/>
        <v>1025</v>
      </c>
      <c r="G19" s="81" t="s">
        <v>98</v>
      </c>
      <c r="H19" s="81" t="s">
        <v>132</v>
      </c>
      <c r="I19" s="81"/>
    </row>
    <row r="20" spans="1:9" x14ac:dyDescent="0.3">
      <c r="A20" s="171">
        <v>45748</v>
      </c>
      <c r="B20" s="81" t="s">
        <v>105</v>
      </c>
      <c r="C20" s="81" t="s">
        <v>96</v>
      </c>
      <c r="D20" s="143">
        <v>19400</v>
      </c>
      <c r="E20" s="143"/>
      <c r="F20" s="143">
        <f t="shared" si="0"/>
        <v>-18375</v>
      </c>
      <c r="G20" s="81" t="s">
        <v>98</v>
      </c>
      <c r="H20" s="81" t="s">
        <v>132</v>
      </c>
      <c r="I20" s="81"/>
    </row>
    <row r="21" spans="1:9" x14ac:dyDescent="0.3">
      <c r="A21" s="171">
        <v>45748</v>
      </c>
      <c r="B21" s="81" t="s">
        <v>106</v>
      </c>
      <c r="C21" s="81" t="s">
        <v>96</v>
      </c>
      <c r="D21" s="143">
        <v>10000</v>
      </c>
      <c r="E21" s="143"/>
      <c r="F21" s="143">
        <f t="shared" si="0"/>
        <v>-28375</v>
      </c>
      <c r="G21" s="81" t="s">
        <v>98</v>
      </c>
      <c r="H21" s="81" t="s">
        <v>132</v>
      </c>
      <c r="I21" s="81"/>
    </row>
    <row r="22" spans="1:9" x14ac:dyDescent="0.3">
      <c r="A22" s="171">
        <v>45748</v>
      </c>
      <c r="B22" s="81" t="s">
        <v>123</v>
      </c>
      <c r="C22" s="81" t="s">
        <v>128</v>
      </c>
      <c r="D22" s="143">
        <v>11600</v>
      </c>
      <c r="E22" s="143"/>
      <c r="F22" s="143">
        <f t="shared" si="0"/>
        <v>-39975</v>
      </c>
      <c r="G22" s="81" t="s">
        <v>98</v>
      </c>
      <c r="H22" s="81" t="s">
        <v>379</v>
      </c>
      <c r="I22" s="81"/>
    </row>
    <row r="23" spans="1:9" x14ac:dyDescent="0.3">
      <c r="A23" s="172">
        <v>45901</v>
      </c>
      <c r="B23" s="173" t="s">
        <v>95</v>
      </c>
      <c r="C23" s="173" t="s">
        <v>96</v>
      </c>
      <c r="D23" s="174"/>
      <c r="E23" s="174">
        <v>38000</v>
      </c>
      <c r="F23" s="174">
        <f t="shared" si="0"/>
        <v>-1975</v>
      </c>
      <c r="G23" s="173" t="s">
        <v>98</v>
      </c>
      <c r="H23" s="173" t="s">
        <v>167</v>
      </c>
      <c r="I23" s="173"/>
    </row>
    <row r="24" spans="1:9" x14ac:dyDescent="0.3">
      <c r="A24" s="171">
        <v>45901</v>
      </c>
      <c r="B24" s="81" t="s">
        <v>99</v>
      </c>
      <c r="C24" s="81" t="s">
        <v>96</v>
      </c>
      <c r="D24" s="143">
        <v>20000</v>
      </c>
      <c r="E24" s="143"/>
      <c r="F24" s="143">
        <f t="shared" si="0"/>
        <v>-21975</v>
      </c>
      <c r="G24" s="81" t="s">
        <v>98</v>
      </c>
      <c r="H24" s="81" t="s">
        <v>167</v>
      </c>
      <c r="I24" s="81" t="s">
        <v>162</v>
      </c>
    </row>
    <row r="25" spans="1:9" x14ac:dyDescent="0.3">
      <c r="A25" s="171">
        <v>45901</v>
      </c>
      <c r="B25" s="81" t="s">
        <v>99</v>
      </c>
      <c r="C25" s="81" t="s">
        <v>96</v>
      </c>
      <c r="D25" s="143">
        <v>18000</v>
      </c>
      <c r="E25" s="143"/>
      <c r="F25" s="143">
        <f t="shared" si="0"/>
        <v>-39975</v>
      </c>
      <c r="G25" s="81" t="s">
        <v>98</v>
      </c>
      <c r="H25" s="81" t="s">
        <v>167</v>
      </c>
      <c r="I25" s="81" t="s">
        <v>166</v>
      </c>
    </row>
    <row r="26" spans="1:9" x14ac:dyDescent="0.3">
      <c r="A26" s="172">
        <v>45931</v>
      </c>
      <c r="B26" s="173" t="s">
        <v>95</v>
      </c>
      <c r="C26" s="173" t="s">
        <v>96</v>
      </c>
      <c r="D26" s="174"/>
      <c r="E26" s="174">
        <v>94000</v>
      </c>
      <c r="F26" s="174">
        <f t="shared" si="0"/>
        <v>54025</v>
      </c>
      <c r="G26" s="173" t="s">
        <v>98</v>
      </c>
      <c r="H26" s="173" t="s">
        <v>174</v>
      </c>
      <c r="I26" s="173"/>
    </row>
    <row r="27" spans="1:9" x14ac:dyDescent="0.3">
      <c r="A27" s="171">
        <v>45931</v>
      </c>
      <c r="B27" s="81" t="s">
        <v>99</v>
      </c>
      <c r="C27" s="81" t="s">
        <v>96</v>
      </c>
      <c r="D27" s="143">
        <v>20000</v>
      </c>
      <c r="E27" s="143"/>
      <c r="F27" s="143">
        <f t="shared" si="0"/>
        <v>34025</v>
      </c>
      <c r="G27" s="81" t="s">
        <v>98</v>
      </c>
      <c r="H27" s="81" t="s">
        <v>174</v>
      </c>
      <c r="I27" s="81" t="s">
        <v>162</v>
      </c>
    </row>
    <row r="28" spans="1:9" x14ac:dyDescent="0.3">
      <c r="A28" s="171">
        <v>45931</v>
      </c>
      <c r="B28" s="81" t="s">
        <v>99</v>
      </c>
      <c r="C28" s="81" t="s">
        <v>96</v>
      </c>
      <c r="D28" s="143">
        <v>20000</v>
      </c>
      <c r="E28" s="143"/>
      <c r="F28" s="143">
        <f t="shared" si="0"/>
        <v>14025</v>
      </c>
      <c r="G28" s="81" t="s">
        <v>98</v>
      </c>
      <c r="H28" s="81" t="s">
        <v>174</v>
      </c>
      <c r="I28" s="81" t="s">
        <v>190</v>
      </c>
    </row>
    <row r="29" spans="1:9" x14ac:dyDescent="0.3">
      <c r="A29" s="171">
        <v>45931</v>
      </c>
      <c r="B29" s="81" t="s">
        <v>99</v>
      </c>
      <c r="C29" s="81" t="s">
        <v>96</v>
      </c>
      <c r="D29" s="143">
        <v>11000</v>
      </c>
      <c r="E29" s="143"/>
      <c r="F29" s="143">
        <f t="shared" si="0"/>
        <v>3025</v>
      </c>
      <c r="G29" s="81" t="s">
        <v>98</v>
      </c>
      <c r="H29" s="81" t="s">
        <v>174</v>
      </c>
      <c r="I29" s="81" t="s">
        <v>191</v>
      </c>
    </row>
    <row r="30" spans="1:9" x14ac:dyDescent="0.3">
      <c r="A30" s="171">
        <v>45931</v>
      </c>
      <c r="B30" s="81" t="s">
        <v>99</v>
      </c>
      <c r="C30" s="81" t="s">
        <v>96</v>
      </c>
      <c r="D30" s="143">
        <v>6000</v>
      </c>
      <c r="E30" s="143"/>
      <c r="F30" s="143">
        <f t="shared" si="0"/>
        <v>-2975</v>
      </c>
      <c r="G30" s="81" t="s">
        <v>98</v>
      </c>
      <c r="H30" s="81" t="s">
        <v>174</v>
      </c>
      <c r="I30" s="81" t="s">
        <v>192</v>
      </c>
    </row>
    <row r="31" spans="1:9" x14ac:dyDescent="0.3">
      <c r="A31" s="171">
        <v>45931</v>
      </c>
      <c r="B31" s="81" t="s">
        <v>99</v>
      </c>
      <c r="C31" s="81" t="s">
        <v>96</v>
      </c>
      <c r="D31" s="143">
        <v>20000</v>
      </c>
      <c r="E31" s="143"/>
      <c r="F31" s="143">
        <f t="shared" si="0"/>
        <v>-22975</v>
      </c>
      <c r="G31" s="81" t="s">
        <v>98</v>
      </c>
      <c r="H31" s="81" t="s">
        <v>174</v>
      </c>
      <c r="I31" s="81" t="s">
        <v>193</v>
      </c>
    </row>
    <row r="32" spans="1:9" x14ac:dyDescent="0.3">
      <c r="A32" s="171">
        <v>45931</v>
      </c>
      <c r="B32" s="81" t="s">
        <v>117</v>
      </c>
      <c r="C32" s="81" t="s">
        <v>96</v>
      </c>
      <c r="D32" s="143">
        <v>15000</v>
      </c>
      <c r="E32" s="143"/>
      <c r="F32" s="143">
        <f t="shared" si="0"/>
        <v>-37975</v>
      </c>
      <c r="G32" s="81" t="s">
        <v>98</v>
      </c>
      <c r="H32" s="81" t="s">
        <v>174</v>
      </c>
      <c r="I32" s="81"/>
    </row>
    <row r="33" spans="1:9" x14ac:dyDescent="0.3">
      <c r="A33" s="171">
        <v>45931</v>
      </c>
      <c r="B33" s="81" t="s">
        <v>129</v>
      </c>
      <c r="C33" s="81" t="s">
        <v>96</v>
      </c>
      <c r="D33" s="143"/>
      <c r="E33" s="143">
        <v>-2000</v>
      </c>
      <c r="F33" s="143">
        <f t="shared" si="0"/>
        <v>-39975</v>
      </c>
      <c r="G33" s="81" t="s">
        <v>98</v>
      </c>
      <c r="H33" s="81" t="s">
        <v>174</v>
      </c>
      <c r="I33" s="81"/>
    </row>
    <row r="34" spans="1:9" x14ac:dyDescent="0.3">
      <c r="A34" s="172">
        <v>45962</v>
      </c>
      <c r="B34" s="173" t="s">
        <v>95</v>
      </c>
      <c r="C34" s="173" t="s">
        <v>96</v>
      </c>
      <c r="D34" s="174"/>
      <c r="E34" s="174">
        <v>150000</v>
      </c>
      <c r="F34" s="174">
        <f t="shared" si="0"/>
        <v>110025</v>
      </c>
      <c r="G34" s="173" t="s">
        <v>98</v>
      </c>
      <c r="H34" s="173" t="s">
        <v>189</v>
      </c>
      <c r="I34" s="173"/>
    </row>
    <row r="35" spans="1:9" x14ac:dyDescent="0.3">
      <c r="A35" s="171">
        <v>45962</v>
      </c>
      <c r="B35" s="81" t="s">
        <v>99</v>
      </c>
      <c r="C35" s="81" t="s">
        <v>96</v>
      </c>
      <c r="D35" s="143">
        <v>20000</v>
      </c>
      <c r="E35" s="143"/>
      <c r="F35" s="143">
        <f t="shared" si="0"/>
        <v>90025</v>
      </c>
      <c r="G35" s="81" t="s">
        <v>98</v>
      </c>
      <c r="H35" s="81" t="s">
        <v>189</v>
      </c>
      <c r="I35" s="81" t="s">
        <v>162</v>
      </c>
    </row>
    <row r="36" spans="1:9" x14ac:dyDescent="0.3">
      <c r="A36" s="171">
        <v>45962</v>
      </c>
      <c r="B36" s="81" t="s">
        <v>99</v>
      </c>
      <c r="C36" s="81" t="s">
        <v>96</v>
      </c>
      <c r="D36" s="143">
        <v>8000</v>
      </c>
      <c r="E36" s="143"/>
      <c r="F36" s="143">
        <f t="shared" si="0"/>
        <v>82025</v>
      </c>
      <c r="G36" s="81" t="s">
        <v>98</v>
      </c>
      <c r="H36" s="81" t="s">
        <v>189</v>
      </c>
      <c r="I36" s="81" t="s">
        <v>210</v>
      </c>
    </row>
    <row r="37" spans="1:9" x14ac:dyDescent="0.3">
      <c r="A37" s="171">
        <v>45962</v>
      </c>
      <c r="B37" s="81" t="s">
        <v>99</v>
      </c>
      <c r="C37" s="81" t="s">
        <v>96</v>
      </c>
      <c r="D37" s="143">
        <v>6000</v>
      </c>
      <c r="E37" s="143"/>
      <c r="F37" s="143">
        <f t="shared" si="0"/>
        <v>76025</v>
      </c>
      <c r="G37" s="81" t="s">
        <v>98</v>
      </c>
      <c r="H37" s="81" t="s">
        <v>189</v>
      </c>
      <c r="I37" s="81" t="s">
        <v>211</v>
      </c>
    </row>
    <row r="38" spans="1:9" x14ac:dyDescent="0.3">
      <c r="A38" s="171">
        <v>45962</v>
      </c>
      <c r="B38" s="81" t="s">
        <v>99</v>
      </c>
      <c r="C38" s="81" t="s">
        <v>96</v>
      </c>
      <c r="D38" s="143">
        <v>16000</v>
      </c>
      <c r="E38" s="143"/>
      <c r="F38" s="143">
        <f t="shared" si="0"/>
        <v>60025</v>
      </c>
      <c r="G38" s="81" t="s">
        <v>98</v>
      </c>
      <c r="H38" s="81" t="s">
        <v>189</v>
      </c>
      <c r="I38" s="81" t="s">
        <v>212</v>
      </c>
    </row>
    <row r="39" spans="1:9" x14ac:dyDescent="0.3">
      <c r="A39" s="171">
        <v>45962</v>
      </c>
      <c r="B39" s="81" t="s">
        <v>99</v>
      </c>
      <c r="C39" s="81" t="s">
        <v>96</v>
      </c>
      <c r="D39" s="143">
        <v>15000</v>
      </c>
      <c r="E39" s="143"/>
      <c r="F39" s="143">
        <f t="shared" si="0"/>
        <v>45025</v>
      </c>
      <c r="G39" s="81" t="s">
        <v>98</v>
      </c>
      <c r="H39" s="81" t="s">
        <v>189</v>
      </c>
      <c r="I39" s="81" t="s">
        <v>213</v>
      </c>
    </row>
    <row r="40" spans="1:9" x14ac:dyDescent="0.3">
      <c r="A40" s="171">
        <v>45962</v>
      </c>
      <c r="B40" s="81" t="s">
        <v>99</v>
      </c>
      <c r="C40" s="81" t="s">
        <v>96</v>
      </c>
      <c r="D40" s="143">
        <v>24000</v>
      </c>
      <c r="E40" s="143"/>
      <c r="F40" s="143">
        <f t="shared" si="0"/>
        <v>21025</v>
      </c>
      <c r="G40" s="81" t="s">
        <v>98</v>
      </c>
      <c r="H40" s="81" t="s">
        <v>189</v>
      </c>
      <c r="I40" s="81" t="s">
        <v>214</v>
      </c>
    </row>
    <row r="41" spans="1:9" x14ac:dyDescent="0.3">
      <c r="A41" s="171">
        <v>45962</v>
      </c>
      <c r="B41" s="81" t="s">
        <v>117</v>
      </c>
      <c r="C41" s="81" t="s">
        <v>96</v>
      </c>
      <c r="D41" s="143">
        <v>18000</v>
      </c>
      <c r="E41" s="143"/>
      <c r="F41" s="143">
        <f t="shared" si="0"/>
        <v>3025</v>
      </c>
      <c r="G41" s="81" t="s">
        <v>98</v>
      </c>
      <c r="H41" s="81" t="s">
        <v>189</v>
      </c>
      <c r="I41" s="81"/>
    </row>
    <row r="42" spans="1:9" x14ac:dyDescent="0.3">
      <c r="A42" s="171">
        <v>45962</v>
      </c>
      <c r="B42" s="81" t="s">
        <v>117</v>
      </c>
      <c r="C42" s="81" t="s">
        <v>96</v>
      </c>
      <c r="D42" s="143">
        <v>25000</v>
      </c>
      <c r="E42" s="143"/>
      <c r="F42" s="143">
        <f t="shared" si="0"/>
        <v>-21975</v>
      </c>
      <c r="G42" s="81" t="s">
        <v>98</v>
      </c>
      <c r="H42" s="81" t="s">
        <v>189</v>
      </c>
      <c r="I42" s="81"/>
    </row>
    <row r="43" spans="1:9" x14ac:dyDescent="0.3">
      <c r="A43" s="171">
        <v>45962</v>
      </c>
      <c r="B43" s="81" t="s">
        <v>129</v>
      </c>
      <c r="C43" s="81" t="s">
        <v>96</v>
      </c>
      <c r="D43" s="143"/>
      <c r="E43" s="143">
        <v>-18000</v>
      </c>
      <c r="F43" s="143">
        <f t="shared" si="0"/>
        <v>-39975</v>
      </c>
      <c r="G43" s="81" t="s">
        <v>98</v>
      </c>
      <c r="H43" s="81" t="s">
        <v>189</v>
      </c>
      <c r="I43" s="81"/>
    </row>
    <row r="44" spans="1:9" x14ac:dyDescent="0.3">
      <c r="A44" s="185" t="s">
        <v>219</v>
      </c>
      <c r="B44" s="173" t="s">
        <v>95</v>
      </c>
      <c r="C44" s="173" t="s">
        <v>96</v>
      </c>
      <c r="D44" s="174"/>
      <c r="E44" s="174">
        <v>87000</v>
      </c>
      <c r="F44" s="174">
        <f t="shared" si="0"/>
        <v>47025</v>
      </c>
      <c r="G44" s="173" t="s">
        <v>98</v>
      </c>
      <c r="H44" s="173" t="s">
        <v>225</v>
      </c>
      <c r="I44" s="173"/>
    </row>
    <row r="45" spans="1:9" x14ac:dyDescent="0.3">
      <c r="A45" s="184" t="s">
        <v>219</v>
      </c>
      <c r="B45" s="81" t="s">
        <v>99</v>
      </c>
      <c r="C45" s="81" t="s">
        <v>96</v>
      </c>
      <c r="D45" s="143">
        <v>20000</v>
      </c>
      <c r="E45" s="143"/>
      <c r="F45" s="143">
        <f t="shared" si="0"/>
        <v>27025</v>
      </c>
      <c r="G45" s="81" t="s">
        <v>98</v>
      </c>
      <c r="H45" s="81" t="s">
        <v>225</v>
      </c>
      <c r="I45" s="81" t="s">
        <v>162</v>
      </c>
    </row>
    <row r="46" spans="1:9" x14ac:dyDescent="0.3">
      <c r="A46" s="184" t="s">
        <v>219</v>
      </c>
      <c r="B46" s="81" t="s">
        <v>99</v>
      </c>
      <c r="C46" s="81" t="s">
        <v>96</v>
      </c>
      <c r="D46" s="143">
        <v>15000</v>
      </c>
      <c r="E46" s="143"/>
      <c r="F46" s="143">
        <f t="shared" si="0"/>
        <v>12025</v>
      </c>
      <c r="G46" s="81" t="s">
        <v>98</v>
      </c>
      <c r="H46" s="81" t="s">
        <v>225</v>
      </c>
      <c r="I46" s="81" t="s">
        <v>240</v>
      </c>
    </row>
    <row r="47" spans="1:9" x14ac:dyDescent="0.3">
      <c r="A47" s="184" t="s">
        <v>219</v>
      </c>
      <c r="B47" s="81" t="s">
        <v>99</v>
      </c>
      <c r="C47" s="81" t="s">
        <v>96</v>
      </c>
      <c r="D47" s="143">
        <v>7000</v>
      </c>
      <c r="E47" s="143"/>
      <c r="F47" s="143">
        <f t="shared" si="0"/>
        <v>5025</v>
      </c>
      <c r="G47" s="81" t="s">
        <v>98</v>
      </c>
      <c r="H47" s="81" t="s">
        <v>225</v>
      </c>
      <c r="I47" s="81" t="s">
        <v>241</v>
      </c>
    </row>
    <row r="48" spans="1:9" x14ac:dyDescent="0.3">
      <c r="A48" s="184" t="s">
        <v>219</v>
      </c>
      <c r="B48" s="81" t="s">
        <v>99</v>
      </c>
      <c r="C48" s="81" t="s">
        <v>96</v>
      </c>
      <c r="D48" s="143">
        <v>5000</v>
      </c>
      <c r="E48" s="143"/>
      <c r="F48" s="143">
        <f t="shared" si="0"/>
        <v>25</v>
      </c>
      <c r="G48" s="81" t="s">
        <v>98</v>
      </c>
      <c r="H48" s="81" t="s">
        <v>225</v>
      </c>
      <c r="I48" s="81" t="s">
        <v>242</v>
      </c>
    </row>
    <row r="49" spans="1:9" x14ac:dyDescent="0.3">
      <c r="A49" s="184" t="s">
        <v>219</v>
      </c>
      <c r="B49" s="81" t="s">
        <v>99</v>
      </c>
      <c r="C49" s="81" t="s">
        <v>96</v>
      </c>
      <c r="D49" s="143">
        <v>20000</v>
      </c>
      <c r="E49" s="143"/>
      <c r="F49" s="143">
        <f t="shared" si="0"/>
        <v>-19975</v>
      </c>
      <c r="G49" s="81" t="s">
        <v>98</v>
      </c>
      <c r="H49" s="81" t="s">
        <v>225</v>
      </c>
      <c r="I49" s="81" t="s">
        <v>243</v>
      </c>
    </row>
    <row r="50" spans="1:9" x14ac:dyDescent="0.3">
      <c r="A50" s="184" t="s">
        <v>219</v>
      </c>
      <c r="B50" s="81" t="s">
        <v>117</v>
      </c>
      <c r="C50" s="81" t="s">
        <v>96</v>
      </c>
      <c r="D50" s="143">
        <v>20000</v>
      </c>
      <c r="E50" s="143"/>
      <c r="F50" s="143">
        <f t="shared" si="0"/>
        <v>-39975</v>
      </c>
      <c r="G50" s="81" t="s">
        <v>98</v>
      </c>
      <c r="H50" s="81" t="s">
        <v>225</v>
      </c>
      <c r="I50" s="81"/>
    </row>
    <row r="51" spans="1:9" x14ac:dyDescent="0.3">
      <c r="A51" s="186" t="s">
        <v>248</v>
      </c>
      <c r="B51" s="173" t="s">
        <v>95</v>
      </c>
      <c r="C51" s="173" t="s">
        <v>96</v>
      </c>
      <c r="D51" s="174"/>
      <c r="E51" s="174">
        <v>105000</v>
      </c>
      <c r="F51" s="174">
        <f t="shared" si="0"/>
        <v>65025</v>
      </c>
      <c r="G51" s="173" t="s">
        <v>98</v>
      </c>
      <c r="H51" s="173" t="s">
        <v>252</v>
      </c>
      <c r="I51" s="173"/>
    </row>
    <row r="52" spans="1:9" x14ac:dyDescent="0.3">
      <c r="A52" s="184" t="s">
        <v>248</v>
      </c>
      <c r="B52" s="81" t="s">
        <v>99</v>
      </c>
      <c r="C52" s="81" t="s">
        <v>96</v>
      </c>
      <c r="D52" s="143">
        <v>20000</v>
      </c>
      <c r="E52" s="143"/>
      <c r="F52" s="143">
        <f t="shared" si="0"/>
        <v>45025</v>
      </c>
      <c r="G52" s="81" t="s">
        <v>98</v>
      </c>
      <c r="H52" s="81" t="s">
        <v>252</v>
      </c>
      <c r="I52" s="81" t="s">
        <v>162</v>
      </c>
    </row>
    <row r="53" spans="1:9" x14ac:dyDescent="0.3">
      <c r="A53" s="184" t="s">
        <v>248</v>
      </c>
      <c r="B53" s="81" t="s">
        <v>99</v>
      </c>
      <c r="C53" s="81" t="s">
        <v>96</v>
      </c>
      <c r="D53" s="143">
        <v>27000</v>
      </c>
      <c r="E53" s="143"/>
      <c r="F53" s="143">
        <f t="shared" si="0"/>
        <v>18025</v>
      </c>
      <c r="G53" s="81" t="s">
        <v>98</v>
      </c>
      <c r="H53" s="81" t="s">
        <v>252</v>
      </c>
      <c r="I53" s="81" t="s">
        <v>259</v>
      </c>
    </row>
    <row r="54" spans="1:9" x14ac:dyDescent="0.3">
      <c r="A54" s="184" t="s">
        <v>248</v>
      </c>
      <c r="B54" s="81" t="s">
        <v>99</v>
      </c>
      <c r="C54" s="81" t="s">
        <v>96</v>
      </c>
      <c r="D54" s="143">
        <v>20000</v>
      </c>
      <c r="E54" s="143"/>
      <c r="F54" s="143">
        <f t="shared" si="0"/>
        <v>-1975</v>
      </c>
      <c r="G54" s="81" t="s">
        <v>98</v>
      </c>
      <c r="H54" s="81" t="s">
        <v>252</v>
      </c>
      <c r="I54" s="81" t="s">
        <v>260</v>
      </c>
    </row>
    <row r="55" spans="1:9" x14ac:dyDescent="0.3">
      <c r="A55" s="184" t="s">
        <v>248</v>
      </c>
      <c r="B55" s="81" t="s">
        <v>99</v>
      </c>
      <c r="C55" s="81" t="s">
        <v>96</v>
      </c>
      <c r="D55" s="143">
        <v>17000</v>
      </c>
      <c r="E55" s="143"/>
      <c r="F55" s="143">
        <f t="shared" si="0"/>
        <v>-18975</v>
      </c>
      <c r="G55" s="81" t="s">
        <v>98</v>
      </c>
      <c r="H55" s="81" t="s">
        <v>252</v>
      </c>
      <c r="I55" s="81" t="s">
        <v>261</v>
      </c>
    </row>
    <row r="56" spans="1:9" x14ac:dyDescent="0.3">
      <c r="A56" s="184" t="s">
        <v>248</v>
      </c>
      <c r="B56" s="81" t="s">
        <v>99</v>
      </c>
      <c r="C56" s="81" t="s">
        <v>96</v>
      </c>
      <c r="D56" s="143">
        <v>25000</v>
      </c>
      <c r="E56" s="143"/>
      <c r="F56" s="143">
        <f t="shared" si="0"/>
        <v>-43975</v>
      </c>
      <c r="G56" s="81" t="s">
        <v>98</v>
      </c>
      <c r="H56" s="81" t="s">
        <v>252</v>
      </c>
      <c r="I56" s="81" t="s">
        <v>262</v>
      </c>
    </row>
    <row r="57" spans="1:9" x14ac:dyDescent="0.3">
      <c r="A57" s="184" t="s">
        <v>248</v>
      </c>
      <c r="B57" s="81" t="s">
        <v>117</v>
      </c>
      <c r="C57" s="81" t="s">
        <v>96</v>
      </c>
      <c r="D57" s="143">
        <v>20000</v>
      </c>
      <c r="E57" s="143"/>
      <c r="F57" s="143">
        <f t="shared" si="0"/>
        <v>-63975</v>
      </c>
      <c r="G57" s="81" t="s">
        <v>98</v>
      </c>
      <c r="H57" s="81" t="s">
        <v>252</v>
      </c>
      <c r="I57" s="81"/>
    </row>
    <row r="58" spans="1:9" x14ac:dyDescent="0.3">
      <c r="A58" s="184" t="s">
        <v>248</v>
      </c>
      <c r="B58" s="81" t="s">
        <v>263</v>
      </c>
      <c r="C58" s="81" t="s">
        <v>96</v>
      </c>
      <c r="D58" s="143"/>
      <c r="E58" s="143">
        <v>24000</v>
      </c>
      <c r="F58" s="143">
        <f t="shared" si="0"/>
        <v>-39975</v>
      </c>
      <c r="G58" s="81" t="s">
        <v>98</v>
      </c>
      <c r="H58" s="81" t="s">
        <v>252</v>
      </c>
      <c r="I58" s="81"/>
    </row>
    <row r="59" spans="1:9" x14ac:dyDescent="0.3">
      <c r="A59" s="186" t="s">
        <v>270</v>
      </c>
      <c r="B59" s="173" t="s">
        <v>95</v>
      </c>
      <c r="C59" s="173" t="s">
        <v>96</v>
      </c>
      <c r="D59" s="174"/>
      <c r="E59" s="174">
        <v>88000</v>
      </c>
      <c r="F59" s="174">
        <f t="shared" si="0"/>
        <v>48025</v>
      </c>
      <c r="G59" s="173" t="s">
        <v>98</v>
      </c>
      <c r="H59" s="173" t="s">
        <v>272</v>
      </c>
      <c r="I59" s="173"/>
    </row>
    <row r="60" spans="1:9" x14ac:dyDescent="0.3">
      <c r="A60" s="184" t="s">
        <v>270</v>
      </c>
      <c r="B60" s="81" t="s">
        <v>99</v>
      </c>
      <c r="C60" s="81" t="s">
        <v>96</v>
      </c>
      <c r="D60" s="143">
        <v>20000</v>
      </c>
      <c r="E60" s="143"/>
      <c r="F60" s="143">
        <f t="shared" si="0"/>
        <v>28025</v>
      </c>
      <c r="G60" s="81" t="s">
        <v>98</v>
      </c>
      <c r="H60" s="81" t="s">
        <v>272</v>
      </c>
      <c r="I60" s="81" t="s">
        <v>162</v>
      </c>
    </row>
    <row r="61" spans="1:9" x14ac:dyDescent="0.3">
      <c r="A61" s="184" t="s">
        <v>270</v>
      </c>
      <c r="B61" s="81" t="s">
        <v>99</v>
      </c>
      <c r="C61" s="81" t="s">
        <v>96</v>
      </c>
      <c r="D61" s="143">
        <v>12000</v>
      </c>
      <c r="E61" s="143"/>
      <c r="F61" s="143">
        <f t="shared" si="0"/>
        <v>16025</v>
      </c>
      <c r="G61" s="81" t="s">
        <v>98</v>
      </c>
      <c r="H61" s="81" t="s">
        <v>272</v>
      </c>
      <c r="I61" s="81" t="s">
        <v>280</v>
      </c>
    </row>
    <row r="62" spans="1:9" x14ac:dyDescent="0.3">
      <c r="A62" s="184" t="s">
        <v>270</v>
      </c>
      <c r="B62" s="81" t="s">
        <v>99</v>
      </c>
      <c r="C62" s="81" t="s">
        <v>96</v>
      </c>
      <c r="D62" s="143">
        <v>6000</v>
      </c>
      <c r="E62" s="143"/>
      <c r="F62" s="143">
        <f t="shared" si="0"/>
        <v>10025</v>
      </c>
      <c r="G62" s="81" t="s">
        <v>98</v>
      </c>
      <c r="H62" s="81" t="s">
        <v>272</v>
      </c>
      <c r="I62" s="81" t="s">
        <v>281</v>
      </c>
    </row>
    <row r="63" spans="1:9" x14ac:dyDescent="0.3">
      <c r="A63" s="184" t="s">
        <v>270</v>
      </c>
      <c r="B63" s="81" t="s">
        <v>99</v>
      </c>
      <c r="C63" s="81" t="s">
        <v>96</v>
      </c>
      <c r="D63" s="143">
        <v>9000</v>
      </c>
      <c r="E63" s="143"/>
      <c r="F63" s="143">
        <f t="shared" si="0"/>
        <v>1025</v>
      </c>
      <c r="G63" s="81" t="s">
        <v>98</v>
      </c>
      <c r="H63" s="81" t="s">
        <v>272</v>
      </c>
      <c r="I63" s="81" t="s">
        <v>282</v>
      </c>
    </row>
    <row r="64" spans="1:9" x14ac:dyDescent="0.3">
      <c r="A64" s="184" t="s">
        <v>270</v>
      </c>
      <c r="B64" s="81" t="s">
        <v>99</v>
      </c>
      <c r="C64" s="81" t="s">
        <v>96</v>
      </c>
      <c r="D64" s="143">
        <v>20000</v>
      </c>
      <c r="E64" s="143"/>
      <c r="F64" s="143">
        <f t="shared" si="0"/>
        <v>-18975</v>
      </c>
      <c r="G64" s="81" t="s">
        <v>98</v>
      </c>
      <c r="H64" s="81" t="s">
        <v>272</v>
      </c>
      <c r="I64" s="81" t="s">
        <v>283</v>
      </c>
    </row>
    <row r="65" spans="1:9" x14ac:dyDescent="0.3">
      <c r="A65" s="184" t="s">
        <v>270</v>
      </c>
      <c r="B65" s="81" t="s">
        <v>117</v>
      </c>
      <c r="C65" s="81" t="s">
        <v>96</v>
      </c>
      <c r="D65" s="143">
        <v>19000</v>
      </c>
      <c r="E65" s="143"/>
      <c r="F65" s="143">
        <f t="shared" si="0"/>
        <v>-37975</v>
      </c>
      <c r="G65" s="81" t="s">
        <v>98</v>
      </c>
      <c r="H65" s="81" t="s">
        <v>272</v>
      </c>
      <c r="I65" s="81"/>
    </row>
    <row r="66" spans="1:9" x14ac:dyDescent="0.3">
      <c r="A66" s="184" t="s">
        <v>270</v>
      </c>
      <c r="B66" s="81" t="s">
        <v>129</v>
      </c>
      <c r="C66" s="81" t="s">
        <v>96</v>
      </c>
      <c r="D66" s="143"/>
      <c r="E66" s="143">
        <v>-2000</v>
      </c>
      <c r="F66" s="143">
        <f t="shared" si="0"/>
        <v>-39975</v>
      </c>
      <c r="G66" s="81" t="s">
        <v>98</v>
      </c>
      <c r="H66" s="81" t="s">
        <v>272</v>
      </c>
      <c r="I66" s="81"/>
    </row>
    <row r="67" spans="1:9" x14ac:dyDescent="0.3">
      <c r="A67" s="186" t="s">
        <v>284</v>
      </c>
      <c r="B67" s="173" t="s">
        <v>95</v>
      </c>
      <c r="C67" s="173" t="s">
        <v>96</v>
      </c>
      <c r="D67" s="174"/>
      <c r="E67" s="174">
        <v>82000</v>
      </c>
      <c r="F67" s="174">
        <f t="shared" si="0"/>
        <v>42025</v>
      </c>
      <c r="G67" s="173" t="s">
        <v>98</v>
      </c>
      <c r="H67" s="173" t="s">
        <v>289</v>
      </c>
      <c r="I67" s="173"/>
    </row>
    <row r="68" spans="1:9" x14ac:dyDescent="0.3">
      <c r="A68" s="184" t="s">
        <v>284</v>
      </c>
      <c r="B68" s="81" t="s">
        <v>99</v>
      </c>
      <c r="C68" s="81" t="s">
        <v>96</v>
      </c>
      <c r="D68" s="143">
        <v>20000</v>
      </c>
      <c r="E68" s="143"/>
      <c r="F68" s="143">
        <f t="shared" si="0"/>
        <v>22025</v>
      </c>
      <c r="G68" s="81" t="s">
        <v>98</v>
      </c>
      <c r="H68" s="81" t="s">
        <v>289</v>
      </c>
      <c r="I68" s="81" t="s">
        <v>162</v>
      </c>
    </row>
    <row r="69" spans="1:9" x14ac:dyDescent="0.3">
      <c r="A69" s="184" t="s">
        <v>284</v>
      </c>
      <c r="B69" s="81" t="s">
        <v>99</v>
      </c>
      <c r="C69" s="81" t="s">
        <v>96</v>
      </c>
      <c r="D69" s="143">
        <v>15000</v>
      </c>
      <c r="E69" s="143"/>
      <c r="F69" s="143">
        <f t="shared" si="0"/>
        <v>7025</v>
      </c>
      <c r="G69" s="81" t="s">
        <v>98</v>
      </c>
      <c r="H69" s="81" t="s">
        <v>289</v>
      </c>
      <c r="I69" s="81" t="s">
        <v>240</v>
      </c>
    </row>
    <row r="70" spans="1:9" x14ac:dyDescent="0.3">
      <c r="A70" s="184" t="s">
        <v>284</v>
      </c>
      <c r="B70" s="81" t="s">
        <v>99</v>
      </c>
      <c r="C70" s="81" t="s">
        <v>96</v>
      </c>
      <c r="D70" s="143">
        <v>6000</v>
      </c>
      <c r="E70" s="143"/>
      <c r="F70" s="143">
        <f t="shared" si="0"/>
        <v>1025</v>
      </c>
      <c r="G70" s="81" t="s">
        <v>98</v>
      </c>
      <c r="H70" s="81" t="s">
        <v>289</v>
      </c>
      <c r="I70" s="81" t="s">
        <v>298</v>
      </c>
    </row>
    <row r="71" spans="1:9" x14ac:dyDescent="0.3">
      <c r="A71" s="184" t="s">
        <v>284</v>
      </c>
      <c r="B71" s="81" t="s">
        <v>99</v>
      </c>
      <c r="C71" s="81" t="s">
        <v>96</v>
      </c>
      <c r="D71" s="143">
        <v>6000</v>
      </c>
      <c r="E71" s="143"/>
      <c r="F71" s="143">
        <f t="shared" si="0"/>
        <v>-4975</v>
      </c>
      <c r="G71" s="81" t="s">
        <v>98</v>
      </c>
      <c r="H71" s="81" t="s">
        <v>289</v>
      </c>
      <c r="I71" s="81" t="s">
        <v>299</v>
      </c>
    </row>
    <row r="72" spans="1:9" x14ac:dyDescent="0.3">
      <c r="A72" s="184" t="s">
        <v>284</v>
      </c>
      <c r="B72" s="81" t="s">
        <v>99</v>
      </c>
      <c r="C72" s="81" t="s">
        <v>96</v>
      </c>
      <c r="D72" s="143">
        <v>15000</v>
      </c>
      <c r="E72" s="143"/>
      <c r="F72" s="143">
        <f t="shared" ref="F72:F135" si="2">F71-D72+E72</f>
        <v>-19975</v>
      </c>
      <c r="G72" s="81" t="s">
        <v>98</v>
      </c>
      <c r="H72" s="81" t="s">
        <v>289</v>
      </c>
      <c r="I72" s="81" t="s">
        <v>300</v>
      </c>
    </row>
    <row r="73" spans="1:9" x14ac:dyDescent="0.3">
      <c r="A73" s="184" t="s">
        <v>284</v>
      </c>
      <c r="B73" s="81" t="s">
        <v>117</v>
      </c>
      <c r="C73" s="81" t="s">
        <v>96</v>
      </c>
      <c r="D73" s="143">
        <v>20000</v>
      </c>
      <c r="E73" s="143"/>
      <c r="F73" s="143">
        <f t="shared" si="2"/>
        <v>-39975</v>
      </c>
      <c r="G73" s="81" t="s">
        <v>98</v>
      </c>
      <c r="H73" s="81" t="s">
        <v>289</v>
      </c>
      <c r="I73" s="81"/>
    </row>
    <row r="74" spans="1:9" x14ac:dyDescent="0.3">
      <c r="A74" s="186" t="s">
        <v>304</v>
      </c>
      <c r="B74" s="173" t="s">
        <v>95</v>
      </c>
      <c r="C74" s="173" t="s">
        <v>96</v>
      </c>
      <c r="D74" s="174"/>
      <c r="E74" s="174">
        <v>94000</v>
      </c>
      <c r="F74" s="174">
        <f t="shared" si="2"/>
        <v>54025</v>
      </c>
      <c r="G74" s="173" t="s">
        <v>98</v>
      </c>
      <c r="H74" s="173" t="s">
        <v>310</v>
      </c>
      <c r="I74" s="173"/>
    </row>
    <row r="75" spans="1:9" x14ac:dyDescent="0.3">
      <c r="A75" s="184" t="s">
        <v>304</v>
      </c>
      <c r="B75" s="81" t="s">
        <v>99</v>
      </c>
      <c r="C75" s="81" t="s">
        <v>96</v>
      </c>
      <c r="D75" s="143">
        <v>20000</v>
      </c>
      <c r="E75" s="143"/>
      <c r="F75" s="143">
        <f t="shared" si="2"/>
        <v>34025</v>
      </c>
      <c r="G75" s="81" t="s">
        <v>98</v>
      </c>
      <c r="H75" s="81" t="s">
        <v>310</v>
      </c>
      <c r="I75" s="81" t="s">
        <v>162</v>
      </c>
    </row>
    <row r="76" spans="1:9" x14ac:dyDescent="0.3">
      <c r="A76" s="184" t="s">
        <v>304</v>
      </c>
      <c r="B76" s="81" t="s">
        <v>99</v>
      </c>
      <c r="C76" s="81" t="s">
        <v>96</v>
      </c>
      <c r="D76" s="143">
        <v>20000</v>
      </c>
      <c r="E76" s="143"/>
      <c r="F76" s="143">
        <f t="shared" si="2"/>
        <v>14025</v>
      </c>
      <c r="G76" s="81" t="s">
        <v>98</v>
      </c>
      <c r="H76" s="81" t="s">
        <v>310</v>
      </c>
      <c r="I76" s="81" t="s">
        <v>322</v>
      </c>
    </row>
    <row r="77" spans="1:9" x14ac:dyDescent="0.3">
      <c r="A77" s="184" t="s">
        <v>304</v>
      </c>
      <c r="B77" s="81" t="s">
        <v>99</v>
      </c>
      <c r="C77" s="81" t="s">
        <v>96</v>
      </c>
      <c r="D77" s="143">
        <v>14000</v>
      </c>
      <c r="E77" s="143"/>
      <c r="F77" s="143">
        <f t="shared" si="2"/>
        <v>25</v>
      </c>
      <c r="G77" s="81" t="s">
        <v>98</v>
      </c>
      <c r="H77" s="81" t="s">
        <v>310</v>
      </c>
      <c r="I77" s="81" t="s">
        <v>323</v>
      </c>
    </row>
    <row r="78" spans="1:9" x14ac:dyDescent="0.3">
      <c r="A78" s="184" t="s">
        <v>304</v>
      </c>
      <c r="B78" s="81" t="s">
        <v>99</v>
      </c>
      <c r="C78" s="81" t="s">
        <v>96</v>
      </c>
      <c r="D78" s="143">
        <v>5000</v>
      </c>
      <c r="E78" s="143"/>
      <c r="F78" s="143">
        <f t="shared" si="2"/>
        <v>-4975</v>
      </c>
      <c r="G78" s="81" t="s">
        <v>98</v>
      </c>
      <c r="H78" s="81" t="s">
        <v>310</v>
      </c>
      <c r="I78" s="81" t="s">
        <v>324</v>
      </c>
    </row>
    <row r="79" spans="1:9" x14ac:dyDescent="0.3">
      <c r="A79" s="184" t="s">
        <v>304</v>
      </c>
      <c r="B79" s="81" t="s">
        <v>99</v>
      </c>
      <c r="C79" s="81" t="s">
        <v>96</v>
      </c>
      <c r="D79" s="143">
        <v>15000</v>
      </c>
      <c r="E79" s="143"/>
      <c r="F79" s="143">
        <f t="shared" si="2"/>
        <v>-19975</v>
      </c>
      <c r="G79" s="81" t="s">
        <v>98</v>
      </c>
      <c r="H79" s="81" t="s">
        <v>310</v>
      </c>
      <c r="I79" s="81" t="s">
        <v>325</v>
      </c>
    </row>
    <row r="80" spans="1:9" x14ac:dyDescent="0.3">
      <c r="A80" s="184" t="s">
        <v>304</v>
      </c>
      <c r="B80" s="81" t="s">
        <v>117</v>
      </c>
      <c r="C80" s="81" t="s">
        <v>96</v>
      </c>
      <c r="D80" s="143">
        <v>20000</v>
      </c>
      <c r="E80" s="143"/>
      <c r="F80" s="143">
        <f t="shared" si="2"/>
        <v>-39975</v>
      </c>
      <c r="G80" s="81" t="s">
        <v>98</v>
      </c>
      <c r="H80" s="81" t="s">
        <v>310</v>
      </c>
      <c r="I80" s="81"/>
    </row>
    <row r="81" spans="1:9" x14ac:dyDescent="0.3">
      <c r="A81" s="186" t="s">
        <v>326</v>
      </c>
      <c r="B81" s="173" t="s">
        <v>95</v>
      </c>
      <c r="C81" s="173" t="s">
        <v>96</v>
      </c>
      <c r="D81" s="174"/>
      <c r="E81" s="174">
        <v>92000</v>
      </c>
      <c r="F81" s="174">
        <f t="shared" si="2"/>
        <v>52025</v>
      </c>
      <c r="G81" s="173" t="s">
        <v>98</v>
      </c>
      <c r="H81" s="173" t="s">
        <v>330</v>
      </c>
      <c r="I81" s="173"/>
    </row>
    <row r="82" spans="1:9" x14ac:dyDescent="0.3">
      <c r="A82" s="184" t="s">
        <v>326</v>
      </c>
      <c r="B82" s="81" t="s">
        <v>99</v>
      </c>
      <c r="C82" s="81" t="s">
        <v>96</v>
      </c>
      <c r="D82" s="143">
        <v>19000</v>
      </c>
      <c r="E82" s="143"/>
      <c r="F82" s="143">
        <f t="shared" si="2"/>
        <v>33025</v>
      </c>
      <c r="G82" s="81" t="s">
        <v>98</v>
      </c>
      <c r="H82" s="81" t="s">
        <v>330</v>
      </c>
      <c r="I82" s="81" t="s">
        <v>162</v>
      </c>
    </row>
    <row r="83" spans="1:9" x14ac:dyDescent="0.3">
      <c r="A83" s="184" t="s">
        <v>326</v>
      </c>
      <c r="B83" s="81" t="s">
        <v>99</v>
      </c>
      <c r="C83" s="81" t="s">
        <v>96</v>
      </c>
      <c r="D83" s="143">
        <v>20000</v>
      </c>
      <c r="E83" s="143"/>
      <c r="F83" s="143">
        <f t="shared" si="2"/>
        <v>13025</v>
      </c>
      <c r="G83" s="81" t="s">
        <v>98</v>
      </c>
      <c r="H83" s="81" t="s">
        <v>330</v>
      </c>
      <c r="I83" s="81" t="s">
        <v>343</v>
      </c>
    </row>
    <row r="84" spans="1:9" x14ac:dyDescent="0.3">
      <c r="A84" s="184" t="s">
        <v>326</v>
      </c>
      <c r="B84" s="81" t="s">
        <v>99</v>
      </c>
      <c r="C84" s="81" t="s">
        <v>96</v>
      </c>
      <c r="D84" s="143">
        <v>10000</v>
      </c>
      <c r="E84" s="143"/>
      <c r="F84" s="143">
        <f t="shared" si="2"/>
        <v>3025</v>
      </c>
      <c r="G84" s="81" t="s">
        <v>98</v>
      </c>
      <c r="H84" s="81" t="s">
        <v>330</v>
      </c>
      <c r="I84" s="81" t="s">
        <v>344</v>
      </c>
    </row>
    <row r="85" spans="1:9" x14ac:dyDescent="0.3">
      <c r="A85" s="184" t="s">
        <v>326</v>
      </c>
      <c r="B85" s="81" t="s">
        <v>99</v>
      </c>
      <c r="C85" s="81" t="s">
        <v>96</v>
      </c>
      <c r="D85" s="143">
        <v>5000</v>
      </c>
      <c r="E85" s="143"/>
      <c r="F85" s="143">
        <f t="shared" si="2"/>
        <v>-1975</v>
      </c>
      <c r="G85" s="81" t="s">
        <v>98</v>
      </c>
      <c r="H85" s="81" t="s">
        <v>330</v>
      </c>
      <c r="I85" s="81" t="s">
        <v>345</v>
      </c>
    </row>
    <row r="86" spans="1:9" x14ac:dyDescent="0.3">
      <c r="A86" s="184" t="s">
        <v>326</v>
      </c>
      <c r="B86" s="81" t="s">
        <v>99</v>
      </c>
      <c r="C86" s="81" t="s">
        <v>96</v>
      </c>
      <c r="D86" s="143">
        <v>16000</v>
      </c>
      <c r="E86" s="143"/>
      <c r="F86" s="143">
        <f t="shared" si="2"/>
        <v>-17975</v>
      </c>
      <c r="G86" s="81" t="s">
        <v>98</v>
      </c>
      <c r="H86" s="81" t="s">
        <v>330</v>
      </c>
      <c r="I86" s="81" t="s">
        <v>346</v>
      </c>
    </row>
    <row r="87" spans="1:9" x14ac:dyDescent="0.3">
      <c r="A87" s="184" t="s">
        <v>326</v>
      </c>
      <c r="B87" s="81" t="s">
        <v>117</v>
      </c>
      <c r="C87" s="81" t="s">
        <v>96</v>
      </c>
      <c r="D87" s="143">
        <v>19000</v>
      </c>
      <c r="E87" s="143"/>
      <c r="F87" s="143">
        <f t="shared" si="2"/>
        <v>-36975</v>
      </c>
      <c r="G87" s="81" t="s">
        <v>98</v>
      </c>
      <c r="H87" s="81" t="s">
        <v>330</v>
      </c>
      <c r="I87" s="81"/>
    </row>
    <row r="88" spans="1:9" x14ac:dyDescent="0.3">
      <c r="A88" s="184" t="s">
        <v>326</v>
      </c>
      <c r="B88" s="81" t="s">
        <v>129</v>
      </c>
      <c r="C88" s="81" t="s">
        <v>96</v>
      </c>
      <c r="D88" s="143"/>
      <c r="E88" s="143">
        <v>-3000</v>
      </c>
      <c r="F88" s="143">
        <f t="shared" si="2"/>
        <v>-39975</v>
      </c>
      <c r="G88" s="81" t="s">
        <v>98</v>
      </c>
      <c r="H88" s="81" t="s">
        <v>330</v>
      </c>
      <c r="I88" s="81"/>
    </row>
    <row r="89" spans="1:9" x14ac:dyDescent="0.3">
      <c r="A89" s="186" t="s">
        <v>356</v>
      </c>
      <c r="B89" s="173" t="s">
        <v>95</v>
      </c>
      <c r="C89" s="173" t="s">
        <v>96</v>
      </c>
      <c r="D89" s="174"/>
      <c r="E89" s="174">
        <v>101000</v>
      </c>
      <c r="F89" s="174">
        <f t="shared" si="2"/>
        <v>61025</v>
      </c>
      <c r="G89" s="173" t="s">
        <v>98</v>
      </c>
      <c r="H89" s="173" t="s">
        <v>358</v>
      </c>
      <c r="I89" s="173"/>
    </row>
    <row r="90" spans="1:9" x14ac:dyDescent="0.3">
      <c r="A90" s="184" t="s">
        <v>356</v>
      </c>
      <c r="B90" s="81" t="s">
        <v>99</v>
      </c>
      <c r="C90" s="81" t="s">
        <v>96</v>
      </c>
      <c r="D90" s="143">
        <v>20000</v>
      </c>
      <c r="E90" s="143"/>
      <c r="F90" s="143">
        <f t="shared" si="2"/>
        <v>41025</v>
      </c>
      <c r="G90" s="81" t="s">
        <v>98</v>
      </c>
      <c r="H90" s="81" t="s">
        <v>358</v>
      </c>
      <c r="I90" s="81" t="s">
        <v>162</v>
      </c>
    </row>
    <row r="91" spans="1:9" x14ac:dyDescent="0.3">
      <c r="A91" s="184" t="s">
        <v>356</v>
      </c>
      <c r="B91" s="81" t="s">
        <v>99</v>
      </c>
      <c r="C91" s="81" t="s">
        <v>96</v>
      </c>
      <c r="D91" s="143">
        <v>30000</v>
      </c>
      <c r="E91" s="143"/>
      <c r="F91" s="143">
        <f t="shared" si="2"/>
        <v>11025</v>
      </c>
      <c r="G91" s="81" t="s">
        <v>98</v>
      </c>
      <c r="H91" s="81" t="s">
        <v>358</v>
      </c>
      <c r="I91" s="81" t="s">
        <v>373</v>
      </c>
    </row>
    <row r="92" spans="1:9" x14ac:dyDescent="0.3">
      <c r="A92" s="184" t="s">
        <v>356</v>
      </c>
      <c r="B92" s="81" t="s">
        <v>99</v>
      </c>
      <c r="C92" s="81" t="s">
        <v>96</v>
      </c>
      <c r="D92" s="143">
        <v>35000</v>
      </c>
      <c r="E92" s="143"/>
      <c r="F92" s="143">
        <f t="shared" si="2"/>
        <v>-23975</v>
      </c>
      <c r="G92" s="81" t="s">
        <v>98</v>
      </c>
      <c r="H92" s="81" t="s">
        <v>358</v>
      </c>
      <c r="I92" s="81" t="s">
        <v>374</v>
      </c>
    </row>
    <row r="93" spans="1:9" x14ac:dyDescent="0.3">
      <c r="A93" s="184" t="s">
        <v>356</v>
      </c>
      <c r="B93" s="81" t="s">
        <v>99</v>
      </c>
      <c r="C93" s="81" t="s">
        <v>96</v>
      </c>
      <c r="D93" s="143">
        <v>19000</v>
      </c>
      <c r="E93" s="143"/>
      <c r="F93" s="143">
        <f t="shared" si="2"/>
        <v>-42975</v>
      </c>
      <c r="G93" s="81" t="s">
        <v>98</v>
      </c>
      <c r="H93" s="81" t="s">
        <v>358</v>
      </c>
      <c r="I93" s="81" t="s">
        <v>166</v>
      </c>
    </row>
    <row r="94" spans="1:9" x14ac:dyDescent="0.3">
      <c r="A94" s="184" t="s">
        <v>356</v>
      </c>
      <c r="B94" s="81" t="s">
        <v>117</v>
      </c>
      <c r="C94" s="81" t="s">
        <v>96</v>
      </c>
      <c r="D94" s="143">
        <v>10000</v>
      </c>
      <c r="E94" s="143"/>
      <c r="F94" s="143">
        <f t="shared" si="2"/>
        <v>-52975</v>
      </c>
      <c r="G94" s="81" t="s">
        <v>98</v>
      </c>
      <c r="H94" s="81" t="s">
        <v>358</v>
      </c>
      <c r="I94" s="81"/>
    </row>
    <row r="95" spans="1:9" x14ac:dyDescent="0.3">
      <c r="A95" s="186" t="s">
        <v>356</v>
      </c>
      <c r="B95" s="173" t="s">
        <v>95</v>
      </c>
      <c r="C95" s="173" t="s">
        <v>96</v>
      </c>
      <c r="D95" s="174"/>
      <c r="E95" s="174">
        <v>215000</v>
      </c>
      <c r="F95" s="174">
        <f t="shared" si="2"/>
        <v>162025</v>
      </c>
      <c r="G95" s="173" t="s">
        <v>98</v>
      </c>
      <c r="H95" s="173" t="s">
        <v>362</v>
      </c>
      <c r="I95" s="173"/>
    </row>
    <row r="96" spans="1:9" x14ac:dyDescent="0.3">
      <c r="A96" s="184" t="s">
        <v>356</v>
      </c>
      <c r="B96" s="81" t="s">
        <v>99</v>
      </c>
      <c r="C96" s="81" t="s">
        <v>96</v>
      </c>
      <c r="D96" s="143">
        <v>10000</v>
      </c>
      <c r="E96" s="143"/>
      <c r="F96" s="143">
        <f t="shared" si="2"/>
        <v>152025</v>
      </c>
      <c r="G96" s="81" t="s">
        <v>98</v>
      </c>
      <c r="H96" s="81" t="s">
        <v>362</v>
      </c>
      <c r="I96" s="81" t="s">
        <v>377</v>
      </c>
    </row>
    <row r="97" spans="1:9" x14ac:dyDescent="0.3">
      <c r="A97" s="184" t="s">
        <v>356</v>
      </c>
      <c r="B97" s="81" t="s">
        <v>99</v>
      </c>
      <c r="C97" s="81" t="s">
        <v>96</v>
      </c>
      <c r="D97" s="143">
        <v>15000</v>
      </c>
      <c r="E97" s="143"/>
      <c r="F97" s="143">
        <f t="shared" si="2"/>
        <v>137025</v>
      </c>
      <c r="G97" s="81" t="s">
        <v>98</v>
      </c>
      <c r="H97" s="81" t="s">
        <v>362</v>
      </c>
      <c r="I97" s="81" t="s">
        <v>378</v>
      </c>
    </row>
    <row r="98" spans="1:9" x14ac:dyDescent="0.3">
      <c r="A98" s="184" t="s">
        <v>356</v>
      </c>
      <c r="B98" s="81" t="s">
        <v>104</v>
      </c>
      <c r="C98" s="81" t="s">
        <v>96</v>
      </c>
      <c r="D98" s="143">
        <v>14500</v>
      </c>
      <c r="E98" s="143"/>
      <c r="F98" s="143">
        <f t="shared" si="2"/>
        <v>122525</v>
      </c>
      <c r="G98" s="81" t="s">
        <v>98</v>
      </c>
      <c r="H98" s="81" t="s">
        <v>380</v>
      </c>
      <c r="I98" s="81"/>
    </row>
    <row r="99" spans="1:9" x14ac:dyDescent="0.3">
      <c r="A99" s="184" t="s">
        <v>356</v>
      </c>
      <c r="B99" s="81" t="s">
        <v>375</v>
      </c>
      <c r="C99" s="81" t="s">
        <v>96</v>
      </c>
      <c r="D99" s="143">
        <v>8500</v>
      </c>
      <c r="E99" s="143"/>
      <c r="F99" s="143">
        <f t="shared" si="2"/>
        <v>114025</v>
      </c>
      <c r="G99" s="81" t="s">
        <v>98</v>
      </c>
      <c r="H99" s="81" t="s">
        <v>174</v>
      </c>
      <c r="I99" s="81"/>
    </row>
    <row r="100" spans="1:9" x14ac:dyDescent="0.3">
      <c r="A100" s="184" t="s">
        <v>356</v>
      </c>
      <c r="B100" s="81" t="s">
        <v>105</v>
      </c>
      <c r="C100" s="81" t="s">
        <v>96</v>
      </c>
      <c r="D100" s="143">
        <v>27000</v>
      </c>
      <c r="E100" s="143"/>
      <c r="F100" s="143">
        <f t="shared" si="2"/>
        <v>87025</v>
      </c>
      <c r="G100" s="81" t="s">
        <v>98</v>
      </c>
      <c r="H100" s="81" t="s">
        <v>450</v>
      </c>
      <c r="I100" s="81"/>
    </row>
    <row r="101" spans="1:9" x14ac:dyDescent="0.3">
      <c r="A101" s="184" t="s">
        <v>356</v>
      </c>
      <c r="B101" s="81" t="s">
        <v>376</v>
      </c>
      <c r="C101" s="81" t="s">
        <v>96</v>
      </c>
      <c r="D101" s="143">
        <v>40000</v>
      </c>
      <c r="E101" s="143"/>
      <c r="F101" s="143">
        <f t="shared" si="2"/>
        <v>47025</v>
      </c>
      <c r="G101" s="81" t="s">
        <v>98</v>
      </c>
      <c r="H101" s="81" t="s">
        <v>460</v>
      </c>
      <c r="I101" s="81"/>
    </row>
    <row r="102" spans="1:9" x14ac:dyDescent="0.3">
      <c r="A102" s="184" t="s">
        <v>356</v>
      </c>
      <c r="B102" s="81" t="s">
        <v>117</v>
      </c>
      <c r="C102" s="81" t="s">
        <v>96</v>
      </c>
      <c r="D102" s="143">
        <v>14500</v>
      </c>
      <c r="E102" s="143"/>
      <c r="F102" s="143">
        <f t="shared" si="2"/>
        <v>32525</v>
      </c>
      <c r="G102" s="81" t="s">
        <v>98</v>
      </c>
      <c r="H102" s="81" t="s">
        <v>461</v>
      </c>
      <c r="I102" s="81"/>
    </row>
    <row r="103" spans="1:9" x14ac:dyDescent="0.3">
      <c r="A103" s="184" t="s">
        <v>356</v>
      </c>
      <c r="B103" s="81" t="s">
        <v>117</v>
      </c>
      <c r="C103" s="81" t="s">
        <v>96</v>
      </c>
      <c r="D103" s="143">
        <v>19000</v>
      </c>
      <c r="E103" s="143"/>
      <c r="F103" s="143">
        <f t="shared" si="2"/>
        <v>13525</v>
      </c>
      <c r="G103" s="81" t="s">
        <v>98</v>
      </c>
      <c r="H103" s="81" t="s">
        <v>362</v>
      </c>
      <c r="I103" s="81"/>
    </row>
    <row r="104" spans="1:9" x14ac:dyDescent="0.3">
      <c r="A104" s="184" t="s">
        <v>356</v>
      </c>
      <c r="B104" s="81" t="s">
        <v>117</v>
      </c>
      <c r="C104" s="81" t="s">
        <v>96</v>
      </c>
      <c r="D104" s="143">
        <v>17000</v>
      </c>
      <c r="E104" s="143"/>
      <c r="F104" s="143">
        <f t="shared" si="2"/>
        <v>-3475</v>
      </c>
      <c r="G104" s="81" t="s">
        <v>98</v>
      </c>
      <c r="H104" s="81" t="s">
        <v>362</v>
      </c>
      <c r="I104" s="81"/>
    </row>
    <row r="105" spans="1:9" x14ac:dyDescent="0.3">
      <c r="A105" s="184" t="s">
        <v>356</v>
      </c>
      <c r="B105" s="81" t="s">
        <v>117</v>
      </c>
      <c r="C105" s="81" t="s">
        <v>96</v>
      </c>
      <c r="D105" s="143">
        <v>20000</v>
      </c>
      <c r="E105" s="143"/>
      <c r="F105" s="143">
        <f t="shared" si="2"/>
        <v>-23475</v>
      </c>
      <c r="G105" s="81" t="s">
        <v>98</v>
      </c>
      <c r="H105" s="81" t="s">
        <v>362</v>
      </c>
      <c r="I105" s="81"/>
    </row>
    <row r="106" spans="1:9" x14ac:dyDescent="0.3">
      <c r="A106" s="184" t="s">
        <v>356</v>
      </c>
      <c r="B106" s="81" t="s">
        <v>117</v>
      </c>
      <c r="C106" s="81" t="s">
        <v>96</v>
      </c>
      <c r="D106" s="143"/>
      <c r="E106" s="143"/>
      <c r="F106" s="143">
        <f t="shared" si="2"/>
        <v>-23475</v>
      </c>
      <c r="G106" s="81" t="s">
        <v>98</v>
      </c>
      <c r="H106" s="81" t="s">
        <v>362</v>
      </c>
      <c r="I106" s="81"/>
    </row>
    <row r="107" spans="1:9" x14ac:dyDescent="0.3">
      <c r="A107" s="186" t="s">
        <v>356</v>
      </c>
      <c r="B107" s="173" t="s">
        <v>95</v>
      </c>
      <c r="C107" s="173" t="s">
        <v>96</v>
      </c>
      <c r="D107" s="174"/>
      <c r="E107" s="174">
        <v>550000</v>
      </c>
      <c r="F107" s="174">
        <f t="shared" si="2"/>
        <v>526525</v>
      </c>
      <c r="G107" s="173" t="s">
        <v>98</v>
      </c>
      <c r="H107" s="173" t="s">
        <v>362</v>
      </c>
      <c r="I107" s="173"/>
    </row>
    <row r="108" spans="1:9" x14ac:dyDescent="0.3">
      <c r="A108" s="184" t="s">
        <v>356</v>
      </c>
      <c r="B108" s="81" t="s">
        <v>381</v>
      </c>
      <c r="C108" s="81" t="s">
        <v>96</v>
      </c>
      <c r="D108" s="143">
        <v>200000</v>
      </c>
      <c r="E108" s="143"/>
      <c r="F108" s="143">
        <f t="shared" si="2"/>
        <v>326525</v>
      </c>
      <c r="G108" s="81" t="s">
        <v>98</v>
      </c>
      <c r="H108" s="81" t="s">
        <v>462</v>
      </c>
      <c r="I108" s="81"/>
    </row>
    <row r="109" spans="1:9" x14ac:dyDescent="0.3">
      <c r="A109" s="184" t="s">
        <v>356</v>
      </c>
      <c r="B109" s="81" t="s">
        <v>382</v>
      </c>
      <c r="C109" s="81" t="s">
        <v>96</v>
      </c>
      <c r="D109" s="143">
        <v>250000</v>
      </c>
      <c r="E109" s="143"/>
      <c r="F109" s="143">
        <f t="shared" si="2"/>
        <v>76525</v>
      </c>
      <c r="G109" s="81" t="s">
        <v>98</v>
      </c>
      <c r="H109" s="81" t="s">
        <v>462</v>
      </c>
      <c r="I109" s="81"/>
    </row>
    <row r="110" spans="1:9" x14ac:dyDescent="0.3">
      <c r="A110" s="184" t="s">
        <v>356</v>
      </c>
      <c r="B110" s="81" t="s">
        <v>383</v>
      </c>
      <c r="C110" s="81" t="s">
        <v>96</v>
      </c>
      <c r="D110" s="143">
        <v>100000</v>
      </c>
      <c r="E110" s="143"/>
      <c r="F110" s="143">
        <f t="shared" si="2"/>
        <v>-23475</v>
      </c>
      <c r="G110" s="81" t="s">
        <v>98</v>
      </c>
      <c r="H110" s="81" t="s">
        <v>462</v>
      </c>
      <c r="I110" s="81"/>
    </row>
    <row r="111" spans="1:9" x14ac:dyDescent="0.3">
      <c r="A111" s="186" t="s">
        <v>452</v>
      </c>
      <c r="B111" s="173" t="s">
        <v>95</v>
      </c>
      <c r="C111" s="173" t="s">
        <v>96</v>
      </c>
      <c r="D111" s="174"/>
      <c r="E111" s="174">
        <v>93000</v>
      </c>
      <c r="F111" s="174">
        <f t="shared" si="2"/>
        <v>69525</v>
      </c>
      <c r="G111" s="173" t="s">
        <v>98</v>
      </c>
      <c r="H111" s="173" t="s">
        <v>363</v>
      </c>
      <c r="I111" s="173"/>
    </row>
    <row r="112" spans="1:9" x14ac:dyDescent="0.3">
      <c r="A112" s="184" t="s">
        <v>452</v>
      </c>
      <c r="B112" s="81" t="s">
        <v>99</v>
      </c>
      <c r="C112" s="81" t="s">
        <v>96</v>
      </c>
      <c r="D112" s="143">
        <v>20000</v>
      </c>
      <c r="E112" s="143"/>
      <c r="F112" s="143">
        <f t="shared" si="2"/>
        <v>49525</v>
      </c>
      <c r="G112" s="81" t="s">
        <v>98</v>
      </c>
      <c r="H112" s="81" t="s">
        <v>363</v>
      </c>
      <c r="I112" s="81" t="s">
        <v>162</v>
      </c>
    </row>
    <row r="113" spans="1:9" x14ac:dyDescent="0.3">
      <c r="A113" s="184" t="s">
        <v>452</v>
      </c>
      <c r="B113" s="81" t="s">
        <v>99</v>
      </c>
      <c r="C113" s="81" t="s">
        <v>96</v>
      </c>
      <c r="D113" s="143">
        <v>20000</v>
      </c>
      <c r="E113" s="143"/>
      <c r="F113" s="143">
        <f t="shared" si="2"/>
        <v>29525</v>
      </c>
      <c r="G113" s="81" t="s">
        <v>98</v>
      </c>
      <c r="H113" s="81" t="s">
        <v>363</v>
      </c>
      <c r="I113" s="81" t="s">
        <v>466</v>
      </c>
    </row>
    <row r="114" spans="1:9" x14ac:dyDescent="0.3">
      <c r="A114" s="184" t="s">
        <v>452</v>
      </c>
      <c r="B114" s="81" t="s">
        <v>99</v>
      </c>
      <c r="C114" s="81" t="s">
        <v>96</v>
      </c>
      <c r="D114" s="143">
        <v>9000</v>
      </c>
      <c r="E114" s="143"/>
      <c r="F114" s="143">
        <f t="shared" si="2"/>
        <v>20525</v>
      </c>
      <c r="G114" s="81" t="s">
        <v>98</v>
      </c>
      <c r="H114" s="81" t="s">
        <v>363</v>
      </c>
      <c r="I114" s="81" t="s">
        <v>467</v>
      </c>
    </row>
    <row r="115" spans="1:9" x14ac:dyDescent="0.3">
      <c r="A115" s="184" t="s">
        <v>452</v>
      </c>
      <c r="B115" s="81" t="s">
        <v>99</v>
      </c>
      <c r="C115" s="81" t="s">
        <v>96</v>
      </c>
      <c r="D115" s="143">
        <v>5000</v>
      </c>
      <c r="E115" s="143"/>
      <c r="F115" s="143">
        <f t="shared" si="2"/>
        <v>15525</v>
      </c>
      <c r="G115" s="81" t="s">
        <v>98</v>
      </c>
      <c r="H115" s="81" t="s">
        <v>363</v>
      </c>
      <c r="I115" s="81" t="s">
        <v>468</v>
      </c>
    </row>
    <row r="116" spans="1:9" x14ac:dyDescent="0.3">
      <c r="A116" s="184" t="s">
        <v>452</v>
      </c>
      <c r="B116" s="81" t="s">
        <v>99</v>
      </c>
      <c r="C116" s="81" t="s">
        <v>96</v>
      </c>
      <c r="D116" s="143">
        <v>18000</v>
      </c>
      <c r="E116" s="143"/>
      <c r="F116" s="143">
        <f t="shared" si="2"/>
        <v>-2475</v>
      </c>
      <c r="G116" s="81" t="s">
        <v>98</v>
      </c>
      <c r="H116" s="81" t="s">
        <v>363</v>
      </c>
      <c r="I116" s="81" t="s">
        <v>469</v>
      </c>
    </row>
    <row r="117" spans="1:9" x14ac:dyDescent="0.3">
      <c r="A117" s="184" t="s">
        <v>452</v>
      </c>
      <c r="B117" s="81" t="s">
        <v>117</v>
      </c>
      <c r="C117" s="81" t="s">
        <v>96</v>
      </c>
      <c r="D117" s="143">
        <v>20000</v>
      </c>
      <c r="E117" s="143"/>
      <c r="F117" s="143">
        <f t="shared" si="2"/>
        <v>-22475</v>
      </c>
      <c r="G117" s="81" t="s">
        <v>98</v>
      </c>
      <c r="H117" s="81" t="s">
        <v>363</v>
      </c>
      <c r="I117" s="81"/>
    </row>
    <row r="118" spans="1:9" x14ac:dyDescent="0.3">
      <c r="A118" s="184" t="s">
        <v>452</v>
      </c>
      <c r="B118" s="81" t="s">
        <v>129</v>
      </c>
      <c r="C118" s="81" t="s">
        <v>96</v>
      </c>
      <c r="D118" s="143"/>
      <c r="E118" s="143">
        <v>-1000</v>
      </c>
      <c r="F118" s="143">
        <f t="shared" si="2"/>
        <v>-23475</v>
      </c>
      <c r="G118" s="81" t="s">
        <v>98</v>
      </c>
      <c r="H118" s="81" t="s">
        <v>363</v>
      </c>
      <c r="I118" s="81"/>
    </row>
    <row r="119" spans="1:9" x14ac:dyDescent="0.3">
      <c r="A119" s="186" t="s">
        <v>471</v>
      </c>
      <c r="B119" s="173" t="s">
        <v>95</v>
      </c>
      <c r="C119" s="173" t="s">
        <v>96</v>
      </c>
      <c r="D119" s="174"/>
      <c r="E119" s="174">
        <v>85000</v>
      </c>
      <c r="F119" s="174">
        <f t="shared" si="2"/>
        <v>61525</v>
      </c>
      <c r="G119" s="173" t="s">
        <v>98</v>
      </c>
      <c r="H119" s="173" t="s">
        <v>458</v>
      </c>
      <c r="I119" s="173"/>
    </row>
    <row r="120" spans="1:9" x14ac:dyDescent="0.3">
      <c r="A120" s="184" t="s">
        <v>471</v>
      </c>
      <c r="B120" s="81" t="s">
        <v>99</v>
      </c>
      <c r="C120" s="81" t="s">
        <v>96</v>
      </c>
      <c r="D120" s="143">
        <v>20000</v>
      </c>
      <c r="E120" s="143"/>
      <c r="F120" s="143">
        <f t="shared" si="2"/>
        <v>41525</v>
      </c>
      <c r="G120" s="81" t="s">
        <v>98</v>
      </c>
      <c r="H120" s="81" t="s">
        <v>458</v>
      </c>
      <c r="I120" s="81" t="s">
        <v>162</v>
      </c>
    </row>
    <row r="121" spans="1:9" x14ac:dyDescent="0.3">
      <c r="A121" s="184" t="s">
        <v>471</v>
      </c>
      <c r="B121" s="81" t="s">
        <v>99</v>
      </c>
      <c r="C121" s="81" t="s">
        <v>96</v>
      </c>
      <c r="D121" s="143">
        <v>13000</v>
      </c>
      <c r="E121" s="143"/>
      <c r="F121" s="143">
        <f t="shared" si="2"/>
        <v>28525</v>
      </c>
      <c r="G121" s="81" t="s">
        <v>98</v>
      </c>
      <c r="H121" s="81" t="s">
        <v>458</v>
      </c>
      <c r="I121" s="81" t="s">
        <v>474</v>
      </c>
    </row>
    <row r="122" spans="1:9" x14ac:dyDescent="0.3">
      <c r="A122" s="184" t="s">
        <v>471</v>
      </c>
      <c r="B122" s="81" t="s">
        <v>99</v>
      </c>
      <c r="C122" s="81" t="s">
        <v>96</v>
      </c>
      <c r="D122" s="143">
        <v>8000</v>
      </c>
      <c r="E122" s="143"/>
      <c r="F122" s="143">
        <f t="shared" si="2"/>
        <v>20525</v>
      </c>
      <c r="G122" s="81" t="s">
        <v>98</v>
      </c>
      <c r="H122" s="81" t="s">
        <v>458</v>
      </c>
      <c r="I122" s="81" t="s">
        <v>475</v>
      </c>
    </row>
    <row r="123" spans="1:9" x14ac:dyDescent="0.3">
      <c r="A123" s="184" t="s">
        <v>471</v>
      </c>
      <c r="B123" s="81" t="s">
        <v>99</v>
      </c>
      <c r="C123" s="81" t="s">
        <v>96</v>
      </c>
      <c r="D123" s="143">
        <v>7000</v>
      </c>
      <c r="E123" s="143"/>
      <c r="F123" s="143">
        <f t="shared" si="2"/>
        <v>13525</v>
      </c>
      <c r="G123" s="81" t="s">
        <v>98</v>
      </c>
      <c r="H123" s="81" t="s">
        <v>458</v>
      </c>
      <c r="I123" s="81" t="s">
        <v>476</v>
      </c>
    </row>
    <row r="124" spans="1:9" x14ac:dyDescent="0.3">
      <c r="A124" s="184" t="s">
        <v>471</v>
      </c>
      <c r="B124" s="81" t="s">
        <v>99</v>
      </c>
      <c r="C124" s="81" t="s">
        <v>96</v>
      </c>
      <c r="D124" s="143">
        <v>17000</v>
      </c>
      <c r="E124" s="143"/>
      <c r="F124" s="143">
        <f t="shared" si="2"/>
        <v>-3475</v>
      </c>
      <c r="G124" s="81" t="s">
        <v>98</v>
      </c>
      <c r="H124" s="81" t="s">
        <v>458</v>
      </c>
      <c r="I124" s="81" t="s">
        <v>477</v>
      </c>
    </row>
    <row r="125" spans="1:9" x14ac:dyDescent="0.3">
      <c r="A125" s="184" t="s">
        <v>471</v>
      </c>
      <c r="B125" s="81" t="s">
        <v>117</v>
      </c>
      <c r="C125" s="81" t="s">
        <v>96</v>
      </c>
      <c r="D125" s="143">
        <v>18000</v>
      </c>
      <c r="E125" s="143"/>
      <c r="F125" s="143">
        <f t="shared" si="2"/>
        <v>-21475</v>
      </c>
      <c r="G125" s="81" t="s">
        <v>98</v>
      </c>
      <c r="H125" s="81" t="s">
        <v>458</v>
      </c>
      <c r="I125" s="81"/>
    </row>
    <row r="126" spans="1:9" x14ac:dyDescent="0.3">
      <c r="A126" s="186" t="s">
        <v>484</v>
      </c>
      <c r="B126" s="173" t="s">
        <v>95</v>
      </c>
      <c r="C126" s="173" t="s">
        <v>96</v>
      </c>
      <c r="D126" s="174"/>
      <c r="E126" s="174">
        <v>166000</v>
      </c>
      <c r="F126" s="174">
        <f t="shared" si="2"/>
        <v>144525</v>
      </c>
      <c r="G126" s="173" t="s">
        <v>98</v>
      </c>
      <c r="H126" s="173" t="s">
        <v>463</v>
      </c>
      <c r="I126" s="173"/>
    </row>
    <row r="127" spans="1:9" x14ac:dyDescent="0.3">
      <c r="A127" s="184" t="s">
        <v>484</v>
      </c>
      <c r="B127" s="81" t="s">
        <v>99</v>
      </c>
      <c r="C127" s="81" t="s">
        <v>96</v>
      </c>
      <c r="D127" s="143">
        <v>20000</v>
      </c>
      <c r="E127" s="143"/>
      <c r="F127" s="143">
        <f t="shared" si="2"/>
        <v>124525</v>
      </c>
      <c r="G127" s="81" t="s">
        <v>98</v>
      </c>
      <c r="H127" s="81" t="s">
        <v>463</v>
      </c>
      <c r="I127" s="81" t="s">
        <v>162</v>
      </c>
    </row>
    <row r="128" spans="1:9" x14ac:dyDescent="0.3">
      <c r="A128" s="184" t="s">
        <v>484</v>
      </c>
      <c r="B128" s="81" t="s">
        <v>99</v>
      </c>
      <c r="C128" s="81" t="s">
        <v>96</v>
      </c>
      <c r="D128" s="143">
        <v>10000</v>
      </c>
      <c r="E128" s="143"/>
      <c r="F128" s="143">
        <f t="shared" si="2"/>
        <v>114525</v>
      </c>
      <c r="G128" s="81" t="s">
        <v>98</v>
      </c>
      <c r="H128" s="81" t="s">
        <v>463</v>
      </c>
      <c r="I128" s="81" t="s">
        <v>489</v>
      </c>
    </row>
    <row r="129" spans="1:9" x14ac:dyDescent="0.3">
      <c r="A129" s="184" t="s">
        <v>484</v>
      </c>
      <c r="B129" s="81" t="s">
        <v>99</v>
      </c>
      <c r="C129" s="81" t="s">
        <v>96</v>
      </c>
      <c r="D129" s="143">
        <v>3000</v>
      </c>
      <c r="E129" s="143"/>
      <c r="F129" s="143">
        <f t="shared" si="2"/>
        <v>111525</v>
      </c>
      <c r="G129" s="81" t="s">
        <v>98</v>
      </c>
      <c r="H129" s="81" t="s">
        <v>463</v>
      </c>
      <c r="I129" s="81" t="s">
        <v>490</v>
      </c>
    </row>
    <row r="130" spans="1:9" x14ac:dyDescent="0.3">
      <c r="A130" s="184" t="s">
        <v>484</v>
      </c>
      <c r="B130" s="81" t="s">
        <v>99</v>
      </c>
      <c r="C130" s="81" t="s">
        <v>96</v>
      </c>
      <c r="D130" s="143">
        <v>17000</v>
      </c>
      <c r="E130" s="143"/>
      <c r="F130" s="143">
        <f t="shared" si="2"/>
        <v>94525</v>
      </c>
      <c r="G130" s="81" t="s">
        <v>98</v>
      </c>
      <c r="H130" s="81" t="s">
        <v>463</v>
      </c>
      <c r="I130" s="81" t="s">
        <v>303</v>
      </c>
    </row>
    <row r="131" spans="1:9" x14ac:dyDescent="0.3">
      <c r="A131" s="184" t="s">
        <v>484</v>
      </c>
      <c r="B131" s="81" t="s">
        <v>99</v>
      </c>
      <c r="C131" s="81" t="s">
        <v>96</v>
      </c>
      <c r="D131" s="143">
        <v>20000</v>
      </c>
      <c r="E131" s="143"/>
      <c r="F131" s="143">
        <f t="shared" si="2"/>
        <v>74525</v>
      </c>
      <c r="G131" s="81" t="s">
        <v>98</v>
      </c>
      <c r="H131" s="81" t="s">
        <v>463</v>
      </c>
      <c r="I131" s="81" t="s">
        <v>491</v>
      </c>
    </row>
    <row r="132" spans="1:9" x14ac:dyDescent="0.3">
      <c r="A132" s="184" t="s">
        <v>484</v>
      </c>
      <c r="B132" s="81" t="s">
        <v>99</v>
      </c>
      <c r="C132" s="81" t="s">
        <v>96</v>
      </c>
      <c r="D132" s="143">
        <v>25000</v>
      </c>
      <c r="E132" s="143"/>
      <c r="F132" s="143">
        <f t="shared" si="2"/>
        <v>49525</v>
      </c>
      <c r="G132" s="81" t="s">
        <v>98</v>
      </c>
      <c r="H132" s="81" t="s">
        <v>463</v>
      </c>
      <c r="I132" s="81" t="s">
        <v>492</v>
      </c>
    </row>
    <row r="133" spans="1:9" x14ac:dyDescent="0.3">
      <c r="A133" s="184" t="s">
        <v>484</v>
      </c>
      <c r="B133" s="81" t="s">
        <v>117</v>
      </c>
      <c r="C133" s="81" t="s">
        <v>96</v>
      </c>
      <c r="D133" s="143">
        <v>20000</v>
      </c>
      <c r="E133" s="143"/>
      <c r="F133" s="143">
        <f t="shared" si="2"/>
        <v>29525</v>
      </c>
      <c r="G133" s="81" t="s">
        <v>98</v>
      </c>
      <c r="H133" s="81" t="s">
        <v>463</v>
      </c>
      <c r="I133" s="81"/>
    </row>
    <row r="134" spans="1:9" x14ac:dyDescent="0.3">
      <c r="A134" s="184" t="s">
        <v>484</v>
      </c>
      <c r="B134" s="81" t="s">
        <v>117</v>
      </c>
      <c r="C134" s="81" t="s">
        <v>96</v>
      </c>
      <c r="D134" s="143">
        <v>30000</v>
      </c>
      <c r="E134" s="143"/>
      <c r="F134" s="143">
        <f t="shared" si="2"/>
        <v>-475</v>
      </c>
      <c r="G134" s="81" t="s">
        <v>98</v>
      </c>
      <c r="H134" s="81" t="s">
        <v>692</v>
      </c>
      <c r="I134" s="81"/>
    </row>
    <row r="135" spans="1:9" x14ac:dyDescent="0.3">
      <c r="A135" s="184" t="s">
        <v>484</v>
      </c>
      <c r="B135" s="81" t="s">
        <v>117</v>
      </c>
      <c r="C135" s="81" t="s">
        <v>96</v>
      </c>
      <c r="D135" s="143">
        <v>20000</v>
      </c>
      <c r="E135" s="143"/>
      <c r="F135" s="143">
        <f t="shared" si="2"/>
        <v>-20475</v>
      </c>
      <c r="G135" s="81" t="s">
        <v>98</v>
      </c>
      <c r="H135" s="81" t="s">
        <v>692</v>
      </c>
      <c r="I135" s="81"/>
    </row>
    <row r="136" spans="1:9" x14ac:dyDescent="0.3">
      <c r="A136" s="186" t="s">
        <v>510</v>
      </c>
      <c r="B136" s="173" t="s">
        <v>95</v>
      </c>
      <c r="C136" s="173" t="s">
        <v>96</v>
      </c>
      <c r="D136" s="174"/>
      <c r="E136" s="174">
        <v>83000</v>
      </c>
      <c r="F136" s="174">
        <f t="shared" ref="F136:F187" si="3">F135-D136+E136</f>
        <v>62525</v>
      </c>
      <c r="G136" s="173" t="s">
        <v>98</v>
      </c>
      <c r="H136" s="173" t="s">
        <v>464</v>
      </c>
      <c r="I136" s="173"/>
    </row>
    <row r="137" spans="1:9" x14ac:dyDescent="0.3">
      <c r="A137" s="184" t="s">
        <v>510</v>
      </c>
      <c r="B137" s="81" t="s">
        <v>99</v>
      </c>
      <c r="C137" s="81" t="s">
        <v>96</v>
      </c>
      <c r="D137" s="143">
        <v>20000</v>
      </c>
      <c r="E137" s="143"/>
      <c r="F137" s="143">
        <f t="shared" si="3"/>
        <v>42525</v>
      </c>
      <c r="G137" s="81" t="s">
        <v>98</v>
      </c>
      <c r="H137" s="81" t="s">
        <v>464</v>
      </c>
      <c r="I137" s="81" t="s">
        <v>162</v>
      </c>
    </row>
    <row r="138" spans="1:9" x14ac:dyDescent="0.3">
      <c r="A138" s="184" t="s">
        <v>510</v>
      </c>
      <c r="B138" s="81" t="s">
        <v>99</v>
      </c>
      <c r="C138" s="81" t="s">
        <v>96</v>
      </c>
      <c r="D138" s="143">
        <v>12000</v>
      </c>
      <c r="E138" s="143"/>
      <c r="F138" s="143">
        <f t="shared" si="3"/>
        <v>30525</v>
      </c>
      <c r="G138" s="81" t="s">
        <v>98</v>
      </c>
      <c r="H138" s="81" t="s">
        <v>464</v>
      </c>
      <c r="I138" s="81" t="s">
        <v>600</v>
      </c>
    </row>
    <row r="139" spans="1:9" x14ac:dyDescent="0.3">
      <c r="A139" s="184" t="s">
        <v>510</v>
      </c>
      <c r="B139" s="81" t="s">
        <v>99</v>
      </c>
      <c r="C139" s="81" t="s">
        <v>96</v>
      </c>
      <c r="D139" s="143">
        <v>11000</v>
      </c>
      <c r="E139" s="143"/>
      <c r="F139" s="143">
        <f t="shared" si="3"/>
        <v>19525</v>
      </c>
      <c r="G139" s="81" t="s">
        <v>98</v>
      </c>
      <c r="H139" s="81" t="s">
        <v>464</v>
      </c>
      <c r="I139" s="81" t="s">
        <v>601</v>
      </c>
    </row>
    <row r="140" spans="1:9" x14ac:dyDescent="0.3">
      <c r="A140" s="184" t="s">
        <v>510</v>
      </c>
      <c r="B140" s="81" t="s">
        <v>99</v>
      </c>
      <c r="C140" s="81" t="s">
        <v>96</v>
      </c>
      <c r="D140" s="143">
        <v>15000</v>
      </c>
      <c r="E140" s="143"/>
      <c r="F140" s="143">
        <f t="shared" si="3"/>
        <v>4525</v>
      </c>
      <c r="G140" s="81" t="s">
        <v>98</v>
      </c>
      <c r="H140" s="81" t="s">
        <v>464</v>
      </c>
      <c r="I140" s="81" t="s">
        <v>602</v>
      </c>
    </row>
    <row r="141" spans="1:9" x14ac:dyDescent="0.3">
      <c r="A141" s="184" t="s">
        <v>510</v>
      </c>
      <c r="B141" s="81" t="s">
        <v>117</v>
      </c>
      <c r="C141" s="81" t="s">
        <v>96</v>
      </c>
      <c r="D141" s="143">
        <v>20000</v>
      </c>
      <c r="E141" s="143"/>
      <c r="F141" s="143">
        <f t="shared" si="3"/>
        <v>-15475</v>
      </c>
      <c r="G141" s="81" t="s">
        <v>98</v>
      </c>
      <c r="H141" s="81" t="s">
        <v>464</v>
      </c>
      <c r="I141" s="81"/>
    </row>
    <row r="142" spans="1:9" x14ac:dyDescent="0.3">
      <c r="A142" s="186" t="s">
        <v>547</v>
      </c>
      <c r="B142" s="173" t="s">
        <v>95</v>
      </c>
      <c r="C142" s="173" t="s">
        <v>96</v>
      </c>
      <c r="D142" s="174"/>
      <c r="E142" s="174">
        <v>745000</v>
      </c>
      <c r="F142" s="174">
        <f t="shared" si="3"/>
        <v>729525</v>
      </c>
      <c r="G142" s="173" t="s">
        <v>98</v>
      </c>
      <c r="H142" s="173" t="s">
        <v>465</v>
      </c>
      <c r="I142" s="173"/>
    </row>
    <row r="143" spans="1:9" x14ac:dyDescent="0.3">
      <c r="A143" s="184" t="s">
        <v>709</v>
      </c>
      <c r="B143" s="81" t="s">
        <v>713</v>
      </c>
      <c r="C143" s="81" t="s">
        <v>96</v>
      </c>
      <c r="D143" s="143">
        <v>50000</v>
      </c>
      <c r="E143" s="143"/>
      <c r="F143" s="143">
        <f t="shared" si="3"/>
        <v>679525</v>
      </c>
      <c r="G143" s="81" t="s">
        <v>98</v>
      </c>
      <c r="H143" s="81" t="s">
        <v>710</v>
      </c>
      <c r="I143" s="81" t="s">
        <v>714</v>
      </c>
    </row>
    <row r="144" spans="1:9" x14ac:dyDescent="0.3">
      <c r="A144" s="184" t="s">
        <v>547</v>
      </c>
      <c r="B144" s="81" t="s">
        <v>104</v>
      </c>
      <c r="C144" s="81" t="s">
        <v>96</v>
      </c>
      <c r="D144" s="143">
        <v>5000</v>
      </c>
      <c r="E144" s="143"/>
      <c r="F144" s="143">
        <f t="shared" si="3"/>
        <v>674525</v>
      </c>
      <c r="G144" s="81" t="s">
        <v>98</v>
      </c>
      <c r="H144" s="81" t="s">
        <v>465</v>
      </c>
      <c r="I144" s="81"/>
    </row>
    <row r="145" spans="1:9" x14ac:dyDescent="0.3">
      <c r="A145" s="184" t="s">
        <v>547</v>
      </c>
      <c r="B145" s="81" t="s">
        <v>105</v>
      </c>
      <c r="C145" s="81" t="s">
        <v>96</v>
      </c>
      <c r="D145" s="143">
        <v>15000</v>
      </c>
      <c r="E145" s="143"/>
      <c r="F145" s="143">
        <f t="shared" si="3"/>
        <v>659525</v>
      </c>
      <c r="G145" s="81" t="s">
        <v>98</v>
      </c>
      <c r="H145" s="81" t="s">
        <v>465</v>
      </c>
      <c r="I145" s="81"/>
    </row>
    <row r="146" spans="1:9" x14ac:dyDescent="0.3">
      <c r="A146" s="184" t="s">
        <v>547</v>
      </c>
      <c r="B146" s="81" t="s">
        <v>106</v>
      </c>
      <c r="C146" s="81" t="s">
        <v>96</v>
      </c>
      <c r="D146" s="143">
        <v>21000</v>
      </c>
      <c r="E146" s="143"/>
      <c r="F146" s="143">
        <f t="shared" si="3"/>
        <v>638525</v>
      </c>
      <c r="G146" s="81" t="s">
        <v>98</v>
      </c>
      <c r="H146" s="81" t="s">
        <v>711</v>
      </c>
      <c r="I146" s="81"/>
    </row>
    <row r="147" spans="1:9" x14ac:dyDescent="0.3">
      <c r="A147" s="184" t="s">
        <v>547</v>
      </c>
      <c r="B147" s="81" t="s">
        <v>103</v>
      </c>
      <c r="C147" s="81" t="s">
        <v>96</v>
      </c>
      <c r="D147" s="143">
        <v>60000</v>
      </c>
      <c r="E147" s="143"/>
      <c r="F147" s="143">
        <f t="shared" si="3"/>
        <v>578525</v>
      </c>
      <c r="G147" s="81" t="s">
        <v>98</v>
      </c>
      <c r="H147" s="81" t="s">
        <v>712</v>
      </c>
      <c r="I147" s="81"/>
    </row>
    <row r="148" spans="1:9" x14ac:dyDescent="0.3">
      <c r="A148" s="184" t="s">
        <v>547</v>
      </c>
      <c r="B148" s="81" t="s">
        <v>99</v>
      </c>
      <c r="C148" s="81" t="s">
        <v>96</v>
      </c>
      <c r="D148" s="143">
        <v>5000</v>
      </c>
      <c r="E148" s="143"/>
      <c r="F148" s="143">
        <f t="shared" si="3"/>
        <v>573525</v>
      </c>
      <c r="G148" s="81" t="s">
        <v>98</v>
      </c>
      <c r="H148" s="81" t="s">
        <v>465</v>
      </c>
      <c r="I148" s="81" t="s">
        <v>715</v>
      </c>
    </row>
    <row r="149" spans="1:9" x14ac:dyDescent="0.3">
      <c r="A149" s="184" t="s">
        <v>547</v>
      </c>
      <c r="B149" s="81" t="s">
        <v>99</v>
      </c>
      <c r="C149" s="81" t="s">
        <v>96</v>
      </c>
      <c r="D149" s="143">
        <v>5000</v>
      </c>
      <c r="E149" s="143"/>
      <c r="F149" s="143">
        <f t="shared" si="3"/>
        <v>568525</v>
      </c>
      <c r="G149" s="81" t="s">
        <v>98</v>
      </c>
      <c r="H149" s="81" t="s">
        <v>465</v>
      </c>
      <c r="I149" s="81" t="s">
        <v>716</v>
      </c>
    </row>
    <row r="150" spans="1:9" x14ac:dyDescent="0.3">
      <c r="A150" s="184" t="s">
        <v>547</v>
      </c>
      <c r="B150" s="81" t="s">
        <v>99</v>
      </c>
      <c r="C150" s="81" t="s">
        <v>96</v>
      </c>
      <c r="D150" s="143">
        <v>15000</v>
      </c>
      <c r="E150" s="143"/>
      <c r="F150" s="143">
        <f t="shared" si="3"/>
        <v>553525</v>
      </c>
      <c r="G150" s="81" t="s">
        <v>98</v>
      </c>
      <c r="H150" s="81" t="s">
        <v>465</v>
      </c>
      <c r="I150" s="81"/>
    </row>
    <row r="151" spans="1:9" x14ac:dyDescent="0.3">
      <c r="A151" s="184" t="s">
        <v>547</v>
      </c>
      <c r="B151" s="81" t="s">
        <v>117</v>
      </c>
      <c r="C151" s="81" t="s">
        <v>96</v>
      </c>
      <c r="D151" s="143">
        <v>4000</v>
      </c>
      <c r="E151" s="143"/>
      <c r="F151" s="143">
        <f t="shared" si="3"/>
        <v>549525</v>
      </c>
      <c r="G151" s="81" t="s">
        <v>98</v>
      </c>
      <c r="H151" s="81" t="s">
        <v>465</v>
      </c>
      <c r="I151" s="81"/>
    </row>
    <row r="152" spans="1:9" x14ac:dyDescent="0.3">
      <c r="A152" s="184" t="s">
        <v>547</v>
      </c>
      <c r="B152" s="81" t="s">
        <v>117</v>
      </c>
      <c r="C152" s="81" t="s">
        <v>96</v>
      </c>
      <c r="D152" s="143">
        <v>16000</v>
      </c>
      <c r="E152" s="143"/>
      <c r="F152" s="143">
        <f t="shared" si="3"/>
        <v>533525</v>
      </c>
      <c r="G152" s="81" t="s">
        <v>98</v>
      </c>
      <c r="H152" s="81" t="s">
        <v>465</v>
      </c>
      <c r="I152" s="81"/>
    </row>
    <row r="153" spans="1:9" x14ac:dyDescent="0.3">
      <c r="A153" s="184" t="s">
        <v>554</v>
      </c>
      <c r="B153" s="81" t="s">
        <v>99</v>
      </c>
      <c r="C153" s="81" t="s">
        <v>96</v>
      </c>
      <c r="D153" s="143">
        <v>5000</v>
      </c>
      <c r="E153" s="143"/>
      <c r="F153" s="143">
        <f t="shared" si="3"/>
        <v>528525</v>
      </c>
      <c r="G153" s="81" t="s">
        <v>98</v>
      </c>
      <c r="H153" s="81" t="s">
        <v>465</v>
      </c>
      <c r="I153" s="81" t="s">
        <v>717</v>
      </c>
    </row>
    <row r="154" spans="1:9" x14ac:dyDescent="0.3">
      <c r="A154" s="184" t="s">
        <v>554</v>
      </c>
      <c r="B154" s="81" t="s">
        <v>719</v>
      </c>
      <c r="C154" s="81" t="s">
        <v>96</v>
      </c>
      <c r="D154" s="143">
        <v>20000</v>
      </c>
      <c r="E154" s="143"/>
      <c r="F154" s="143">
        <f t="shared" si="3"/>
        <v>508525</v>
      </c>
      <c r="G154" s="81" t="s">
        <v>98</v>
      </c>
      <c r="H154" s="81" t="s">
        <v>465</v>
      </c>
      <c r="I154" s="81" t="s">
        <v>718</v>
      </c>
    </row>
    <row r="155" spans="1:9" x14ac:dyDescent="0.3">
      <c r="A155" s="184" t="s">
        <v>554</v>
      </c>
      <c r="B155" s="81" t="s">
        <v>99</v>
      </c>
      <c r="C155" s="81" t="s">
        <v>96</v>
      </c>
      <c r="D155" s="143">
        <v>5000</v>
      </c>
      <c r="E155" s="143"/>
      <c r="F155" s="143">
        <f t="shared" si="3"/>
        <v>503525</v>
      </c>
      <c r="G155" s="81" t="s">
        <v>98</v>
      </c>
      <c r="H155" s="81" t="s">
        <v>465</v>
      </c>
      <c r="I155" s="81" t="s">
        <v>720</v>
      </c>
    </row>
    <row r="156" spans="1:9" x14ac:dyDescent="0.3">
      <c r="A156" s="184" t="s">
        <v>554</v>
      </c>
      <c r="B156" s="81" t="s">
        <v>99</v>
      </c>
      <c r="C156" s="81" t="s">
        <v>96</v>
      </c>
      <c r="D156" s="143">
        <v>5000</v>
      </c>
      <c r="E156" s="143"/>
      <c r="F156" s="143">
        <f t="shared" si="3"/>
        <v>498525</v>
      </c>
      <c r="G156" s="81" t="s">
        <v>98</v>
      </c>
      <c r="H156" s="81" t="s">
        <v>465</v>
      </c>
      <c r="I156" s="81" t="s">
        <v>715</v>
      </c>
    </row>
    <row r="157" spans="1:9" x14ac:dyDescent="0.3">
      <c r="A157" s="184" t="s">
        <v>554</v>
      </c>
      <c r="B157" s="81" t="s">
        <v>99</v>
      </c>
      <c r="C157" s="81" t="s">
        <v>96</v>
      </c>
      <c r="D157" s="143">
        <v>9000</v>
      </c>
      <c r="E157" s="143"/>
      <c r="F157" s="143">
        <f t="shared" si="3"/>
        <v>489525</v>
      </c>
      <c r="G157" s="81" t="s">
        <v>98</v>
      </c>
      <c r="H157" s="81" t="s">
        <v>465</v>
      </c>
      <c r="I157" s="81" t="s">
        <v>721</v>
      </c>
    </row>
    <row r="158" spans="1:9" x14ac:dyDescent="0.3">
      <c r="A158" s="184" t="s">
        <v>554</v>
      </c>
      <c r="B158" s="81" t="s">
        <v>99</v>
      </c>
      <c r="C158" s="81" t="s">
        <v>96</v>
      </c>
      <c r="D158" s="143">
        <v>5000</v>
      </c>
      <c r="E158" s="143"/>
      <c r="F158" s="143">
        <f t="shared" si="3"/>
        <v>484525</v>
      </c>
      <c r="G158" s="81" t="s">
        <v>98</v>
      </c>
      <c r="H158" s="81" t="s">
        <v>465</v>
      </c>
      <c r="I158" s="81" t="s">
        <v>722</v>
      </c>
    </row>
    <row r="159" spans="1:9" x14ac:dyDescent="0.3">
      <c r="A159" s="184" t="s">
        <v>554</v>
      </c>
      <c r="B159" s="81" t="s">
        <v>117</v>
      </c>
      <c r="C159" s="81" t="s">
        <v>96</v>
      </c>
      <c r="D159" s="143">
        <v>10000</v>
      </c>
      <c r="E159" s="143"/>
      <c r="F159" s="143">
        <f t="shared" si="3"/>
        <v>474525</v>
      </c>
      <c r="G159" s="81" t="s">
        <v>98</v>
      </c>
      <c r="H159" s="81" t="s">
        <v>465</v>
      </c>
      <c r="I159" s="81"/>
    </row>
    <row r="160" spans="1:9" x14ac:dyDescent="0.3">
      <c r="A160" s="184" t="s">
        <v>554</v>
      </c>
      <c r="B160" s="81" t="s">
        <v>117</v>
      </c>
      <c r="C160" s="81" t="s">
        <v>96</v>
      </c>
      <c r="D160" s="143">
        <v>5000</v>
      </c>
      <c r="E160" s="143"/>
      <c r="F160" s="143">
        <f t="shared" si="3"/>
        <v>469525</v>
      </c>
      <c r="G160" s="81" t="s">
        <v>98</v>
      </c>
      <c r="H160" s="81" t="s">
        <v>465</v>
      </c>
      <c r="I160" s="81"/>
    </row>
    <row r="161" spans="1:9" x14ac:dyDescent="0.3">
      <c r="A161" s="184" t="s">
        <v>554</v>
      </c>
      <c r="B161" s="81" t="s">
        <v>117</v>
      </c>
      <c r="C161" s="81" t="s">
        <v>96</v>
      </c>
      <c r="D161" s="143">
        <v>5000</v>
      </c>
      <c r="E161" s="143"/>
      <c r="F161" s="143">
        <f t="shared" si="3"/>
        <v>464525</v>
      </c>
      <c r="G161" s="81" t="s">
        <v>98</v>
      </c>
      <c r="H161" s="81" t="s">
        <v>465</v>
      </c>
      <c r="I161" s="81"/>
    </row>
    <row r="162" spans="1:9" x14ac:dyDescent="0.3">
      <c r="A162" s="184" t="s">
        <v>554</v>
      </c>
      <c r="B162" s="81" t="s">
        <v>104</v>
      </c>
      <c r="C162" s="81" t="s">
        <v>96</v>
      </c>
      <c r="D162" s="143">
        <v>10000</v>
      </c>
      <c r="E162" s="143"/>
      <c r="F162" s="143">
        <f t="shared" si="3"/>
        <v>454525</v>
      </c>
      <c r="G162" s="81" t="s">
        <v>98</v>
      </c>
      <c r="H162" s="81" t="s">
        <v>465</v>
      </c>
      <c r="I162" s="81"/>
    </row>
    <row r="163" spans="1:9" x14ac:dyDescent="0.3">
      <c r="A163" s="184" t="s">
        <v>554</v>
      </c>
      <c r="B163" s="81" t="s">
        <v>105</v>
      </c>
      <c r="C163" s="81" t="s">
        <v>96</v>
      </c>
      <c r="D163" s="143">
        <v>21000</v>
      </c>
      <c r="E163" s="143"/>
      <c r="F163" s="143">
        <f t="shared" si="3"/>
        <v>433525</v>
      </c>
      <c r="G163" s="81" t="s">
        <v>98</v>
      </c>
      <c r="H163" s="81" t="s">
        <v>723</v>
      </c>
      <c r="I163" s="81"/>
    </row>
    <row r="164" spans="1:9" x14ac:dyDescent="0.3">
      <c r="A164" s="184" t="s">
        <v>554</v>
      </c>
      <c r="B164" s="81" t="s">
        <v>106</v>
      </c>
      <c r="C164" s="81" t="s">
        <v>96</v>
      </c>
      <c r="D164" s="143">
        <v>19000</v>
      </c>
      <c r="E164" s="143"/>
      <c r="F164" s="143">
        <f t="shared" si="3"/>
        <v>414525</v>
      </c>
      <c r="G164" s="81" t="s">
        <v>98</v>
      </c>
      <c r="H164" s="81" t="s">
        <v>465</v>
      </c>
      <c r="I164" s="81"/>
    </row>
    <row r="165" spans="1:9" x14ac:dyDescent="0.3">
      <c r="A165" s="184" t="s">
        <v>554</v>
      </c>
      <c r="B165" s="81" t="s">
        <v>103</v>
      </c>
      <c r="C165" s="81" t="s">
        <v>96</v>
      </c>
      <c r="D165" s="143">
        <v>60000</v>
      </c>
      <c r="E165" s="143"/>
      <c r="F165" s="143">
        <f t="shared" si="3"/>
        <v>354525</v>
      </c>
      <c r="G165" s="81" t="s">
        <v>98</v>
      </c>
      <c r="H165" s="81" t="s">
        <v>724</v>
      </c>
      <c r="I165" s="81"/>
    </row>
    <row r="166" spans="1:9" x14ac:dyDescent="0.3">
      <c r="A166" s="184" t="s">
        <v>580</v>
      </c>
      <c r="B166" s="81" t="s">
        <v>727</v>
      </c>
      <c r="C166" s="81" t="s">
        <v>96</v>
      </c>
      <c r="D166" s="143">
        <v>25000</v>
      </c>
      <c r="E166" s="143"/>
      <c r="F166" s="143">
        <f t="shared" si="3"/>
        <v>329525</v>
      </c>
      <c r="G166" s="81" t="s">
        <v>98</v>
      </c>
      <c r="H166" s="81" t="s">
        <v>465</v>
      </c>
      <c r="I166" s="81" t="s">
        <v>726</v>
      </c>
    </row>
    <row r="167" spans="1:9" x14ac:dyDescent="0.3">
      <c r="A167" s="184" t="s">
        <v>580</v>
      </c>
      <c r="B167" s="81" t="s">
        <v>99</v>
      </c>
      <c r="C167" s="81" t="s">
        <v>96</v>
      </c>
      <c r="D167" s="143">
        <v>5000</v>
      </c>
      <c r="E167" s="143"/>
      <c r="F167" s="143">
        <f t="shared" si="3"/>
        <v>324525</v>
      </c>
      <c r="G167" s="81" t="s">
        <v>98</v>
      </c>
      <c r="H167" s="81" t="s">
        <v>465</v>
      </c>
      <c r="I167" s="81" t="s">
        <v>728</v>
      </c>
    </row>
    <row r="168" spans="1:9" x14ac:dyDescent="0.3">
      <c r="A168" s="184" t="s">
        <v>580</v>
      </c>
      <c r="B168" s="81" t="s">
        <v>99</v>
      </c>
      <c r="C168" s="81" t="s">
        <v>96</v>
      </c>
      <c r="D168" s="143">
        <v>10000</v>
      </c>
      <c r="E168" s="143"/>
      <c r="F168" s="143">
        <f t="shared" si="3"/>
        <v>314525</v>
      </c>
      <c r="G168" s="81" t="s">
        <v>98</v>
      </c>
      <c r="H168" s="81" t="s">
        <v>465</v>
      </c>
      <c r="I168" s="81" t="s">
        <v>729</v>
      </c>
    </row>
    <row r="169" spans="1:9" x14ac:dyDescent="0.3">
      <c r="A169" s="184" t="s">
        <v>580</v>
      </c>
      <c r="B169" s="81" t="s">
        <v>99</v>
      </c>
      <c r="C169" s="81" t="s">
        <v>96</v>
      </c>
      <c r="D169" s="143">
        <v>5000</v>
      </c>
      <c r="E169" s="143"/>
      <c r="F169" s="143">
        <f t="shared" si="3"/>
        <v>309525</v>
      </c>
      <c r="G169" s="81" t="s">
        <v>98</v>
      </c>
      <c r="H169" s="81" t="s">
        <v>465</v>
      </c>
      <c r="I169" s="81" t="s">
        <v>730</v>
      </c>
    </row>
    <row r="170" spans="1:9" x14ac:dyDescent="0.3">
      <c r="A170" s="184" t="s">
        <v>580</v>
      </c>
      <c r="B170" s="81" t="s">
        <v>99</v>
      </c>
      <c r="C170" s="81" t="s">
        <v>96</v>
      </c>
      <c r="D170" s="143">
        <v>5000</v>
      </c>
      <c r="E170" s="143"/>
      <c r="F170" s="143">
        <f t="shared" si="3"/>
        <v>304525</v>
      </c>
      <c r="G170" s="81" t="s">
        <v>98</v>
      </c>
      <c r="H170" s="81" t="s">
        <v>465</v>
      </c>
      <c r="I170" s="81" t="s">
        <v>731</v>
      </c>
    </row>
    <row r="171" spans="1:9" x14ac:dyDescent="0.3">
      <c r="A171" s="184" t="s">
        <v>580</v>
      </c>
      <c r="B171" s="81" t="s">
        <v>104</v>
      </c>
      <c r="C171" s="81" t="s">
        <v>96</v>
      </c>
      <c r="D171" s="143">
        <v>8000</v>
      </c>
      <c r="E171" s="143"/>
      <c r="F171" s="143">
        <f t="shared" si="3"/>
        <v>296525</v>
      </c>
      <c r="G171" s="81" t="s">
        <v>98</v>
      </c>
      <c r="H171" s="81" t="s">
        <v>465</v>
      </c>
      <c r="I171" s="81" t="s">
        <v>732</v>
      </c>
    </row>
    <row r="172" spans="1:9" x14ac:dyDescent="0.3">
      <c r="A172" s="184" t="s">
        <v>580</v>
      </c>
      <c r="B172" s="81" t="s">
        <v>105</v>
      </c>
      <c r="C172" s="81" t="s">
        <v>96</v>
      </c>
      <c r="D172" s="143">
        <v>20000</v>
      </c>
      <c r="E172" s="143"/>
      <c r="F172" s="143">
        <f t="shared" si="3"/>
        <v>276525</v>
      </c>
      <c r="G172" s="81" t="s">
        <v>98</v>
      </c>
      <c r="H172" s="81" t="s">
        <v>725</v>
      </c>
      <c r="I172" s="81"/>
    </row>
    <row r="173" spans="1:9" x14ac:dyDescent="0.3">
      <c r="A173" s="184" t="s">
        <v>580</v>
      </c>
      <c r="B173" s="81" t="s">
        <v>106</v>
      </c>
      <c r="C173" s="81" t="s">
        <v>96</v>
      </c>
      <c r="D173" s="143">
        <v>20000</v>
      </c>
      <c r="E173" s="143"/>
      <c r="F173" s="143">
        <f t="shared" si="3"/>
        <v>256525</v>
      </c>
      <c r="G173" s="81" t="s">
        <v>98</v>
      </c>
      <c r="H173" s="81" t="s">
        <v>465</v>
      </c>
      <c r="I173" s="81"/>
    </row>
    <row r="174" spans="1:9" x14ac:dyDescent="0.3">
      <c r="A174" s="184" t="s">
        <v>580</v>
      </c>
      <c r="B174" s="81" t="s">
        <v>103</v>
      </c>
      <c r="C174" s="81" t="s">
        <v>96</v>
      </c>
      <c r="D174" s="143">
        <v>60000</v>
      </c>
      <c r="E174" s="143"/>
      <c r="F174" s="143">
        <f t="shared" si="3"/>
        <v>196525</v>
      </c>
      <c r="G174" s="81" t="s">
        <v>98</v>
      </c>
      <c r="H174" s="81" t="s">
        <v>725</v>
      </c>
      <c r="I174" s="81"/>
    </row>
    <row r="175" spans="1:9" x14ac:dyDescent="0.3">
      <c r="A175" s="184" t="s">
        <v>580</v>
      </c>
      <c r="B175" s="81" t="s">
        <v>117</v>
      </c>
      <c r="C175" s="81" t="s">
        <v>96</v>
      </c>
      <c r="D175" s="143">
        <v>5000</v>
      </c>
      <c r="E175" s="143"/>
      <c r="F175" s="143">
        <f t="shared" si="3"/>
        <v>191525</v>
      </c>
      <c r="G175" s="81" t="s">
        <v>98</v>
      </c>
      <c r="H175" s="81" t="s">
        <v>465</v>
      </c>
      <c r="I175" s="81"/>
    </row>
    <row r="176" spans="1:9" x14ac:dyDescent="0.3">
      <c r="A176" s="184" t="s">
        <v>580</v>
      </c>
      <c r="B176" s="81" t="s">
        <v>117</v>
      </c>
      <c r="C176" s="81" t="s">
        <v>96</v>
      </c>
      <c r="D176" s="143">
        <v>10000</v>
      </c>
      <c r="E176" s="143"/>
      <c r="F176" s="143">
        <f t="shared" si="3"/>
        <v>181525</v>
      </c>
      <c r="G176" s="81" t="s">
        <v>98</v>
      </c>
      <c r="H176" s="81" t="s">
        <v>465</v>
      </c>
      <c r="I176" s="81"/>
    </row>
    <row r="177" spans="1:9" x14ac:dyDescent="0.3">
      <c r="A177" s="184" t="s">
        <v>580</v>
      </c>
      <c r="B177" s="81" t="s">
        <v>117</v>
      </c>
      <c r="C177" s="81" t="s">
        <v>96</v>
      </c>
      <c r="D177" s="143">
        <v>5000</v>
      </c>
      <c r="E177" s="143"/>
      <c r="F177" s="143">
        <f t="shared" si="3"/>
        <v>176525</v>
      </c>
      <c r="G177" s="81" t="s">
        <v>98</v>
      </c>
      <c r="H177" s="81" t="s">
        <v>465</v>
      </c>
      <c r="I177" s="81"/>
    </row>
    <row r="178" spans="1:9" x14ac:dyDescent="0.3">
      <c r="A178" s="184" t="s">
        <v>582</v>
      </c>
      <c r="B178" s="81" t="s">
        <v>99</v>
      </c>
      <c r="C178" s="81" t="s">
        <v>96</v>
      </c>
      <c r="D178" s="143">
        <v>15000</v>
      </c>
      <c r="E178" s="143"/>
      <c r="F178" s="143">
        <f t="shared" si="3"/>
        <v>161525</v>
      </c>
      <c r="G178" s="81" t="s">
        <v>98</v>
      </c>
      <c r="H178" s="81" t="s">
        <v>465</v>
      </c>
      <c r="I178" s="81" t="s">
        <v>734</v>
      </c>
    </row>
    <row r="179" spans="1:9" x14ac:dyDescent="0.3">
      <c r="A179" s="184" t="s">
        <v>582</v>
      </c>
      <c r="B179" s="81" t="s">
        <v>99</v>
      </c>
      <c r="C179" s="81" t="s">
        <v>96</v>
      </c>
      <c r="D179" s="143">
        <v>60000</v>
      </c>
      <c r="E179" s="143"/>
      <c r="F179" s="143">
        <f t="shared" si="3"/>
        <v>101525</v>
      </c>
      <c r="G179" s="81" t="s">
        <v>98</v>
      </c>
      <c r="H179" s="81" t="s">
        <v>733</v>
      </c>
      <c r="I179" s="81" t="s">
        <v>735</v>
      </c>
    </row>
    <row r="180" spans="1:9" x14ac:dyDescent="0.3">
      <c r="A180" s="184" t="s">
        <v>582</v>
      </c>
      <c r="B180" s="81" t="s">
        <v>99</v>
      </c>
      <c r="C180" s="81" t="s">
        <v>96</v>
      </c>
      <c r="D180" s="143">
        <v>20000</v>
      </c>
      <c r="E180" s="143"/>
      <c r="F180" s="143">
        <f t="shared" si="3"/>
        <v>81525</v>
      </c>
      <c r="G180" s="81" t="s">
        <v>98</v>
      </c>
      <c r="H180" s="81" t="s">
        <v>465</v>
      </c>
      <c r="I180" s="81" t="s">
        <v>736</v>
      </c>
    </row>
    <row r="181" spans="1:9" x14ac:dyDescent="0.3">
      <c r="A181" s="184" t="s">
        <v>582</v>
      </c>
      <c r="B181" s="81" t="s">
        <v>104</v>
      </c>
      <c r="C181" s="81" t="s">
        <v>96</v>
      </c>
      <c r="D181" s="143">
        <v>10000</v>
      </c>
      <c r="E181" s="143"/>
      <c r="F181" s="143">
        <f t="shared" si="3"/>
        <v>71525</v>
      </c>
      <c r="G181" s="81" t="s">
        <v>98</v>
      </c>
      <c r="H181" s="81" t="s">
        <v>465</v>
      </c>
      <c r="I181" s="81"/>
    </row>
    <row r="182" spans="1:9" x14ac:dyDescent="0.3">
      <c r="A182" s="184" t="s">
        <v>582</v>
      </c>
      <c r="B182" s="81" t="s">
        <v>105</v>
      </c>
      <c r="C182" s="81" t="s">
        <v>96</v>
      </c>
      <c r="D182" s="143">
        <v>20000</v>
      </c>
      <c r="E182" s="143"/>
      <c r="F182" s="143">
        <f t="shared" si="3"/>
        <v>51525</v>
      </c>
      <c r="G182" s="81" t="s">
        <v>98</v>
      </c>
      <c r="H182" s="81" t="s">
        <v>465</v>
      </c>
      <c r="I182" s="81"/>
    </row>
    <row r="183" spans="1:9" x14ac:dyDescent="0.3">
      <c r="A183" s="184" t="s">
        <v>582</v>
      </c>
      <c r="B183" s="81" t="s">
        <v>106</v>
      </c>
      <c r="C183" s="81" t="s">
        <v>96</v>
      </c>
      <c r="D183" s="143">
        <v>20000</v>
      </c>
      <c r="E183" s="143"/>
      <c r="F183" s="143">
        <f t="shared" si="3"/>
        <v>31525</v>
      </c>
      <c r="G183" s="81" t="s">
        <v>98</v>
      </c>
      <c r="H183" s="81" t="s">
        <v>465</v>
      </c>
      <c r="I183" s="81"/>
    </row>
    <row r="184" spans="1:9" x14ac:dyDescent="0.3">
      <c r="A184" s="184" t="s">
        <v>582</v>
      </c>
      <c r="B184" s="81" t="s">
        <v>117</v>
      </c>
      <c r="C184" s="81" t="s">
        <v>96</v>
      </c>
      <c r="D184" s="143">
        <v>10000</v>
      </c>
      <c r="E184" s="143"/>
      <c r="F184" s="143">
        <f t="shared" si="3"/>
        <v>21525</v>
      </c>
      <c r="G184" s="81" t="s">
        <v>98</v>
      </c>
      <c r="H184" s="81" t="s">
        <v>465</v>
      </c>
      <c r="I184" s="81"/>
    </row>
    <row r="185" spans="1:9" x14ac:dyDescent="0.3">
      <c r="A185" s="184" t="s">
        <v>582</v>
      </c>
      <c r="B185" s="81" t="s">
        <v>99</v>
      </c>
      <c r="C185" s="81" t="s">
        <v>96</v>
      </c>
      <c r="D185" s="143">
        <v>10000</v>
      </c>
      <c r="E185" s="143"/>
      <c r="F185" s="143">
        <f t="shared" si="3"/>
        <v>11525</v>
      </c>
      <c r="G185" s="81" t="s">
        <v>98</v>
      </c>
      <c r="H185" s="81" t="s">
        <v>465</v>
      </c>
      <c r="I185" s="81"/>
    </row>
    <row r="186" spans="1:9" x14ac:dyDescent="0.3">
      <c r="A186" s="184" t="s">
        <v>582</v>
      </c>
      <c r="B186" s="81" t="s">
        <v>123</v>
      </c>
      <c r="C186" s="81" t="s">
        <v>128</v>
      </c>
      <c r="D186" s="143">
        <v>8825</v>
      </c>
      <c r="E186" s="143"/>
      <c r="F186" s="143">
        <f t="shared" si="3"/>
        <v>2700</v>
      </c>
      <c r="G186" s="81" t="s">
        <v>98</v>
      </c>
      <c r="H186" s="81" t="s">
        <v>737</v>
      </c>
      <c r="I186" s="81"/>
    </row>
    <row r="187" spans="1:9" ht="15" thickBot="1" x14ac:dyDescent="0.35">
      <c r="A187" s="184" t="s">
        <v>582</v>
      </c>
      <c r="B187" s="81" t="s">
        <v>129</v>
      </c>
      <c r="C187" s="81" t="s">
        <v>96</v>
      </c>
      <c r="D187" s="143"/>
      <c r="E187" s="143">
        <v>-14775</v>
      </c>
      <c r="F187" s="143">
        <f t="shared" si="3"/>
        <v>-12075</v>
      </c>
      <c r="G187" s="81" t="s">
        <v>98</v>
      </c>
      <c r="H187" s="81" t="s">
        <v>465</v>
      </c>
      <c r="I187" s="81"/>
    </row>
    <row r="188" spans="1:9" ht="15" thickBot="1" x14ac:dyDescent="0.35">
      <c r="A188" s="81"/>
      <c r="B188" s="81"/>
      <c r="C188" s="175"/>
      <c r="D188" s="178">
        <f>SUM(D4:D187)</f>
        <v>3252325</v>
      </c>
      <c r="E188" s="178">
        <f>SUM(E2:E187)+F2</f>
        <v>3240250</v>
      </c>
      <c r="F188" s="178">
        <f>E188-D188</f>
        <v>-12075</v>
      </c>
      <c r="G188" s="177"/>
      <c r="H188" s="81"/>
      <c r="I188" s="81"/>
    </row>
  </sheetData>
  <autoFilter ref="A1:H1" xr:uid="{D46C687E-C34B-4487-9121-E5B7FDAB6B93}"/>
  <phoneticPr fontId="32" type="noConversion"/>
  <pageMargins left="0.7" right="0.7" top="0.78740157499999996" bottom="0.78740157499999996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2C74C-6BBC-4D36-A46E-D2A5B96A188D}">
  <dimension ref="A1:I54"/>
  <sheetViews>
    <sheetView topLeftCell="A23" workbookViewId="0">
      <selection activeCell="L36" sqref="L36"/>
    </sheetView>
  </sheetViews>
  <sheetFormatPr defaultRowHeight="14.4" x14ac:dyDescent="0.3"/>
  <cols>
    <col min="1" max="1" width="13.77734375" bestFit="1" customWidth="1"/>
    <col min="2" max="2" width="13.6640625" bestFit="1" customWidth="1"/>
    <col min="3" max="3" width="17.109375" customWidth="1"/>
    <col min="4" max="6" width="17.109375" style="78" customWidth="1"/>
    <col min="7" max="8" width="17.109375" customWidth="1"/>
    <col min="9" max="9" width="30.33203125" customWidth="1"/>
  </cols>
  <sheetData>
    <row r="1" spans="1:9" s="145" customFormat="1" ht="28.8" x14ac:dyDescent="0.3">
      <c r="A1" s="73" t="s">
        <v>0</v>
      </c>
      <c r="B1" s="75" t="s">
        <v>1</v>
      </c>
      <c r="C1" s="75" t="s">
        <v>3</v>
      </c>
      <c r="D1" s="147" t="s">
        <v>31</v>
      </c>
      <c r="E1" s="147" t="s">
        <v>36</v>
      </c>
      <c r="F1" s="147" t="s">
        <v>32</v>
      </c>
      <c r="G1" s="75" t="s">
        <v>11</v>
      </c>
      <c r="H1" s="75" t="s">
        <v>7</v>
      </c>
      <c r="I1" s="148" t="s">
        <v>70</v>
      </c>
    </row>
    <row r="2" spans="1:9" x14ac:dyDescent="0.3">
      <c r="A2" s="171">
        <v>45658</v>
      </c>
      <c r="B2" s="81" t="s">
        <v>35</v>
      </c>
      <c r="C2" s="81"/>
      <c r="D2" s="143"/>
      <c r="E2" s="143"/>
      <c r="F2" s="143">
        <v>55000</v>
      </c>
      <c r="G2" s="81"/>
      <c r="H2" s="81"/>
      <c r="I2" s="81"/>
    </row>
    <row r="3" spans="1:9" x14ac:dyDescent="0.3">
      <c r="A3" s="172">
        <v>45901</v>
      </c>
      <c r="B3" s="173" t="s">
        <v>95</v>
      </c>
      <c r="C3" s="173" t="s">
        <v>147</v>
      </c>
      <c r="D3" s="174"/>
      <c r="E3" s="174">
        <v>360000</v>
      </c>
      <c r="F3" s="174">
        <f>F2-D3+E3</f>
        <v>415000</v>
      </c>
      <c r="G3" s="173"/>
      <c r="H3" s="173" t="s">
        <v>179</v>
      </c>
      <c r="I3" s="173"/>
    </row>
    <row r="4" spans="1:9" ht="13.2" customHeight="1" x14ac:dyDescent="0.3">
      <c r="A4" s="171">
        <v>45901</v>
      </c>
      <c r="B4" s="188" t="s">
        <v>401</v>
      </c>
      <c r="C4" s="81" t="s">
        <v>147</v>
      </c>
      <c r="D4" s="143">
        <v>50000</v>
      </c>
      <c r="E4" s="143"/>
      <c r="F4" s="143">
        <f>F3-D4+E4</f>
        <v>365000</v>
      </c>
      <c r="G4" s="81" t="s">
        <v>149</v>
      </c>
      <c r="H4" s="81" t="s">
        <v>410</v>
      </c>
      <c r="I4" s="81"/>
    </row>
    <row r="5" spans="1:9" ht="14.4" customHeight="1" x14ac:dyDescent="0.3">
      <c r="A5" s="171">
        <v>45901</v>
      </c>
      <c r="B5" s="188" t="s">
        <v>402</v>
      </c>
      <c r="C5" s="81" t="s">
        <v>147</v>
      </c>
      <c r="D5" s="143">
        <v>30000</v>
      </c>
      <c r="E5" s="143"/>
      <c r="F5" s="143">
        <f t="shared" ref="F5:F40" si="0">F4-D5+E5</f>
        <v>335000</v>
      </c>
      <c r="G5" s="81" t="s">
        <v>156</v>
      </c>
      <c r="H5" s="81" t="s">
        <v>410</v>
      </c>
      <c r="I5" s="81"/>
    </row>
    <row r="6" spans="1:9" x14ac:dyDescent="0.3">
      <c r="A6" s="171">
        <v>45901</v>
      </c>
      <c r="B6" s="188" t="s">
        <v>403</v>
      </c>
      <c r="C6" s="81" t="s">
        <v>148</v>
      </c>
      <c r="D6" s="143">
        <v>20000</v>
      </c>
      <c r="E6" s="143"/>
      <c r="F6" s="143">
        <f t="shared" si="0"/>
        <v>315000</v>
      </c>
      <c r="G6" s="81" t="s">
        <v>150</v>
      </c>
      <c r="H6" s="81" t="s">
        <v>410</v>
      </c>
      <c r="I6" s="81"/>
    </row>
    <row r="7" spans="1:9" x14ac:dyDescent="0.3">
      <c r="A7" s="171">
        <v>45901</v>
      </c>
      <c r="B7" s="188" t="s">
        <v>404</v>
      </c>
      <c r="C7" s="81" t="s">
        <v>96</v>
      </c>
      <c r="D7" s="143">
        <v>25000</v>
      </c>
      <c r="E7" s="143"/>
      <c r="F7" s="143">
        <f t="shared" si="0"/>
        <v>290000</v>
      </c>
      <c r="G7" s="81" t="s">
        <v>154</v>
      </c>
      <c r="H7" s="81" t="s">
        <v>410</v>
      </c>
      <c r="I7" s="81"/>
    </row>
    <row r="8" spans="1:9" x14ac:dyDescent="0.3">
      <c r="A8" s="171">
        <v>45901</v>
      </c>
      <c r="B8" s="188" t="s">
        <v>405</v>
      </c>
      <c r="C8" s="81" t="s">
        <v>96</v>
      </c>
      <c r="D8" s="143">
        <v>25000</v>
      </c>
      <c r="E8" s="143"/>
      <c r="F8" s="143">
        <f t="shared" si="0"/>
        <v>265000</v>
      </c>
      <c r="G8" s="81" t="s">
        <v>152</v>
      </c>
      <c r="H8" s="81" t="s">
        <v>410</v>
      </c>
      <c r="I8" s="81"/>
    </row>
    <row r="9" spans="1:9" x14ac:dyDescent="0.3">
      <c r="A9" s="171">
        <v>45901</v>
      </c>
      <c r="B9" s="188" t="s">
        <v>406</v>
      </c>
      <c r="C9" s="81" t="s">
        <v>96</v>
      </c>
      <c r="D9" s="143">
        <v>25000</v>
      </c>
      <c r="E9" s="143"/>
      <c r="F9" s="143">
        <f t="shared" si="0"/>
        <v>240000</v>
      </c>
      <c r="G9" s="81" t="s">
        <v>98</v>
      </c>
      <c r="H9" s="81" t="s">
        <v>410</v>
      </c>
      <c r="I9" s="81"/>
    </row>
    <row r="10" spans="1:9" x14ac:dyDescent="0.3">
      <c r="A10" s="171">
        <v>45901</v>
      </c>
      <c r="B10" s="188" t="s">
        <v>407</v>
      </c>
      <c r="C10" s="81" t="s">
        <v>96</v>
      </c>
      <c r="D10" s="143">
        <v>25000</v>
      </c>
      <c r="E10" s="143"/>
      <c r="F10" s="143">
        <f t="shared" si="0"/>
        <v>215000</v>
      </c>
      <c r="G10" s="81" t="s">
        <v>97</v>
      </c>
      <c r="H10" s="81" t="s">
        <v>410</v>
      </c>
      <c r="I10" s="81"/>
    </row>
    <row r="11" spans="1:9" ht="15" customHeight="1" x14ac:dyDescent="0.3">
      <c r="A11" s="171">
        <v>45931</v>
      </c>
      <c r="B11" s="188" t="s">
        <v>401</v>
      </c>
      <c r="C11" s="81" t="s">
        <v>147</v>
      </c>
      <c r="D11" s="143">
        <v>50000</v>
      </c>
      <c r="E11" s="143"/>
      <c r="F11" s="143">
        <f t="shared" si="0"/>
        <v>165000</v>
      </c>
      <c r="G11" s="81" t="s">
        <v>149</v>
      </c>
      <c r="H11" s="81" t="s">
        <v>411</v>
      </c>
      <c r="I11" s="81"/>
    </row>
    <row r="12" spans="1:9" ht="18.600000000000001" customHeight="1" x14ac:dyDescent="0.3">
      <c r="A12" s="171">
        <v>45931</v>
      </c>
      <c r="B12" s="188" t="s">
        <v>402</v>
      </c>
      <c r="C12" s="81" t="s">
        <v>147</v>
      </c>
      <c r="D12" s="143">
        <v>30000</v>
      </c>
      <c r="E12" s="143"/>
      <c r="F12" s="143">
        <f t="shared" si="0"/>
        <v>135000</v>
      </c>
      <c r="G12" s="81" t="s">
        <v>156</v>
      </c>
      <c r="H12" s="81" t="s">
        <v>411</v>
      </c>
      <c r="I12" s="81"/>
    </row>
    <row r="13" spans="1:9" x14ac:dyDescent="0.3">
      <c r="A13" s="171">
        <v>45931</v>
      </c>
      <c r="B13" s="188" t="s">
        <v>403</v>
      </c>
      <c r="C13" s="81" t="s">
        <v>148</v>
      </c>
      <c r="D13" s="143">
        <v>20000</v>
      </c>
      <c r="E13" s="143"/>
      <c r="F13" s="143">
        <f t="shared" si="0"/>
        <v>115000</v>
      </c>
      <c r="G13" s="81" t="s">
        <v>150</v>
      </c>
      <c r="H13" s="81" t="s">
        <v>411</v>
      </c>
      <c r="I13" s="81"/>
    </row>
    <row r="14" spans="1:9" x14ac:dyDescent="0.3">
      <c r="A14" s="171">
        <v>45931</v>
      </c>
      <c r="B14" s="188" t="s">
        <v>404</v>
      </c>
      <c r="C14" s="81" t="s">
        <v>96</v>
      </c>
      <c r="D14" s="143">
        <v>25000</v>
      </c>
      <c r="E14" s="143"/>
      <c r="F14" s="143">
        <f t="shared" si="0"/>
        <v>90000</v>
      </c>
      <c r="G14" s="81" t="s">
        <v>154</v>
      </c>
      <c r="H14" s="81" t="s">
        <v>411</v>
      </c>
      <c r="I14" s="81"/>
    </row>
    <row r="15" spans="1:9" x14ac:dyDescent="0.3">
      <c r="A15" s="171">
        <v>45931</v>
      </c>
      <c r="B15" s="188" t="s">
        <v>406</v>
      </c>
      <c r="C15" s="81" t="s">
        <v>96</v>
      </c>
      <c r="D15" s="143">
        <v>25000</v>
      </c>
      <c r="E15" s="143"/>
      <c r="F15" s="143">
        <f t="shared" si="0"/>
        <v>65000</v>
      </c>
      <c r="G15" s="81" t="s">
        <v>98</v>
      </c>
      <c r="H15" s="81" t="s">
        <v>411</v>
      </c>
      <c r="I15" s="81"/>
    </row>
    <row r="16" spans="1:9" x14ac:dyDescent="0.3">
      <c r="A16" s="171">
        <v>45931</v>
      </c>
      <c r="B16" s="188" t="s">
        <v>407</v>
      </c>
      <c r="C16" s="81" t="s">
        <v>96</v>
      </c>
      <c r="D16" s="143">
        <v>25000</v>
      </c>
      <c r="E16" s="143"/>
      <c r="F16" s="143">
        <f t="shared" si="0"/>
        <v>40000</v>
      </c>
      <c r="G16" s="81" t="s">
        <v>97</v>
      </c>
      <c r="H16" s="81" t="s">
        <v>411</v>
      </c>
      <c r="I16" s="81"/>
    </row>
    <row r="17" spans="1:9" x14ac:dyDescent="0.3">
      <c r="A17" s="185" t="s">
        <v>270</v>
      </c>
      <c r="B17" s="173" t="s">
        <v>95</v>
      </c>
      <c r="C17" s="173"/>
      <c r="D17" s="174"/>
      <c r="E17" s="174">
        <v>195000</v>
      </c>
      <c r="F17" s="255">
        <f t="shared" si="0"/>
        <v>235000</v>
      </c>
      <c r="G17" s="173"/>
      <c r="H17" s="173" t="s">
        <v>285</v>
      </c>
      <c r="I17" s="173"/>
    </row>
    <row r="18" spans="1:9" ht="17.399999999999999" customHeight="1" x14ac:dyDescent="0.3">
      <c r="A18" s="183" t="s">
        <v>270</v>
      </c>
      <c r="B18" s="188" t="s">
        <v>401</v>
      </c>
      <c r="C18" s="81" t="s">
        <v>147</v>
      </c>
      <c r="D18" s="143">
        <v>50000</v>
      </c>
      <c r="E18" s="143"/>
      <c r="F18" s="143">
        <f t="shared" si="0"/>
        <v>185000</v>
      </c>
      <c r="G18" s="81" t="s">
        <v>149</v>
      </c>
      <c r="H18" s="81" t="s">
        <v>521</v>
      </c>
      <c r="I18" s="81"/>
    </row>
    <row r="19" spans="1:9" ht="12" customHeight="1" x14ac:dyDescent="0.3">
      <c r="A19" s="183" t="s">
        <v>270</v>
      </c>
      <c r="B19" s="188" t="s">
        <v>402</v>
      </c>
      <c r="C19" s="81" t="s">
        <v>147</v>
      </c>
      <c r="D19" s="143">
        <v>30000</v>
      </c>
      <c r="E19" s="143"/>
      <c r="F19" s="143">
        <f t="shared" si="0"/>
        <v>155000</v>
      </c>
      <c r="G19" s="81" t="s">
        <v>156</v>
      </c>
      <c r="H19" s="81" t="s">
        <v>521</v>
      </c>
      <c r="I19" s="81"/>
    </row>
    <row r="20" spans="1:9" x14ac:dyDescent="0.3">
      <c r="A20" s="183" t="s">
        <v>270</v>
      </c>
      <c r="B20" s="188" t="s">
        <v>403</v>
      </c>
      <c r="C20" s="81" t="s">
        <v>148</v>
      </c>
      <c r="D20" s="143">
        <v>20000</v>
      </c>
      <c r="E20" s="143"/>
      <c r="F20" s="143">
        <f t="shared" si="0"/>
        <v>135000</v>
      </c>
      <c r="G20" s="81" t="s">
        <v>150</v>
      </c>
      <c r="H20" s="81" t="s">
        <v>521</v>
      </c>
      <c r="I20" s="81"/>
    </row>
    <row r="21" spans="1:9" x14ac:dyDescent="0.3">
      <c r="A21" s="183" t="s">
        <v>270</v>
      </c>
      <c r="B21" s="188" t="s">
        <v>404</v>
      </c>
      <c r="C21" s="81" t="s">
        <v>96</v>
      </c>
      <c r="D21" s="143">
        <v>25000</v>
      </c>
      <c r="E21" s="143"/>
      <c r="F21" s="143">
        <f t="shared" si="0"/>
        <v>110000</v>
      </c>
      <c r="G21" s="81" t="s">
        <v>154</v>
      </c>
      <c r="H21" s="81" t="s">
        <v>521</v>
      </c>
      <c r="I21" s="81"/>
    </row>
    <row r="22" spans="1:9" x14ac:dyDescent="0.3">
      <c r="A22" s="183" t="s">
        <v>270</v>
      </c>
      <c r="B22" s="188" t="s">
        <v>406</v>
      </c>
      <c r="C22" s="81" t="s">
        <v>96</v>
      </c>
      <c r="D22" s="143">
        <v>25000</v>
      </c>
      <c r="E22" s="143"/>
      <c r="F22" s="143">
        <f t="shared" si="0"/>
        <v>85000</v>
      </c>
      <c r="G22" s="81" t="s">
        <v>98</v>
      </c>
      <c r="H22" s="81" t="s">
        <v>521</v>
      </c>
      <c r="I22" s="81"/>
    </row>
    <row r="23" spans="1:9" x14ac:dyDescent="0.3">
      <c r="A23" s="183" t="s">
        <v>270</v>
      </c>
      <c r="B23" s="188" t="s">
        <v>407</v>
      </c>
      <c r="C23" s="81" t="s">
        <v>96</v>
      </c>
      <c r="D23" s="143">
        <v>25000</v>
      </c>
      <c r="E23" s="143"/>
      <c r="F23" s="143">
        <f t="shared" si="0"/>
        <v>60000</v>
      </c>
      <c r="G23" s="81" t="s">
        <v>97</v>
      </c>
      <c r="H23" s="81" t="s">
        <v>521</v>
      </c>
      <c r="I23" s="81"/>
    </row>
    <row r="24" spans="1:9" ht="15.6" customHeight="1" x14ac:dyDescent="0.3">
      <c r="A24" s="183" t="s">
        <v>270</v>
      </c>
      <c r="B24" s="188" t="s">
        <v>522</v>
      </c>
      <c r="C24" s="81" t="s">
        <v>228</v>
      </c>
      <c r="D24" s="143">
        <v>20000</v>
      </c>
      <c r="E24" s="143"/>
      <c r="F24" s="143">
        <f t="shared" si="0"/>
        <v>40000</v>
      </c>
      <c r="G24" s="81" t="s">
        <v>226</v>
      </c>
      <c r="H24" s="81" t="s">
        <v>521</v>
      </c>
      <c r="I24" s="81"/>
    </row>
    <row r="25" spans="1:9" x14ac:dyDescent="0.3">
      <c r="A25" s="185" t="s">
        <v>326</v>
      </c>
      <c r="B25" s="173" t="s">
        <v>95</v>
      </c>
      <c r="C25" s="173"/>
      <c r="D25" s="174"/>
      <c r="E25" s="174">
        <v>195000</v>
      </c>
      <c r="F25" s="255">
        <f t="shared" si="0"/>
        <v>235000</v>
      </c>
      <c r="G25" s="173"/>
      <c r="H25" s="173" t="s">
        <v>332</v>
      </c>
      <c r="I25" s="173"/>
    </row>
    <row r="26" spans="1:9" ht="19.2" customHeight="1" x14ac:dyDescent="0.3">
      <c r="A26" s="183" t="s">
        <v>326</v>
      </c>
      <c r="B26" s="188" t="s">
        <v>401</v>
      </c>
      <c r="C26" s="81" t="s">
        <v>147</v>
      </c>
      <c r="D26" s="143">
        <v>50000</v>
      </c>
      <c r="E26" s="143"/>
      <c r="F26" s="143">
        <f t="shared" si="0"/>
        <v>185000</v>
      </c>
      <c r="G26" s="81" t="s">
        <v>149</v>
      </c>
      <c r="H26" s="81" t="s">
        <v>524</v>
      </c>
      <c r="I26" s="81"/>
    </row>
    <row r="27" spans="1:9" ht="17.399999999999999" customHeight="1" x14ac:dyDescent="0.3">
      <c r="A27" s="183" t="s">
        <v>326</v>
      </c>
      <c r="B27" s="188" t="s">
        <v>402</v>
      </c>
      <c r="C27" s="81" t="s">
        <v>147</v>
      </c>
      <c r="D27" s="143">
        <v>30000</v>
      </c>
      <c r="E27" s="143"/>
      <c r="F27" s="143">
        <f t="shared" si="0"/>
        <v>155000</v>
      </c>
      <c r="G27" s="81" t="s">
        <v>156</v>
      </c>
      <c r="H27" s="81" t="s">
        <v>524</v>
      </c>
      <c r="I27" s="81"/>
    </row>
    <row r="28" spans="1:9" x14ac:dyDescent="0.3">
      <c r="A28" s="184" t="s">
        <v>326</v>
      </c>
      <c r="B28" s="188" t="s">
        <v>403</v>
      </c>
      <c r="C28" s="81" t="s">
        <v>148</v>
      </c>
      <c r="D28" s="143">
        <v>20000</v>
      </c>
      <c r="E28" s="143"/>
      <c r="F28" s="143">
        <f t="shared" si="0"/>
        <v>135000</v>
      </c>
      <c r="G28" s="81" t="s">
        <v>150</v>
      </c>
      <c r="H28" s="81" t="s">
        <v>524</v>
      </c>
      <c r="I28" s="81"/>
    </row>
    <row r="29" spans="1:9" x14ac:dyDescent="0.3">
      <c r="A29" s="184" t="s">
        <v>326</v>
      </c>
      <c r="B29" s="188" t="s">
        <v>404</v>
      </c>
      <c r="C29" s="81" t="s">
        <v>96</v>
      </c>
      <c r="D29" s="143">
        <v>25000</v>
      </c>
      <c r="E29" s="143"/>
      <c r="F29" s="143">
        <f t="shared" si="0"/>
        <v>110000</v>
      </c>
      <c r="G29" s="81" t="s">
        <v>154</v>
      </c>
      <c r="H29" s="81" t="s">
        <v>524</v>
      </c>
      <c r="I29" s="81"/>
    </row>
    <row r="30" spans="1:9" x14ac:dyDescent="0.3">
      <c r="A30" s="184" t="s">
        <v>326</v>
      </c>
      <c r="B30" s="188" t="s">
        <v>406</v>
      </c>
      <c r="C30" s="81" t="s">
        <v>96</v>
      </c>
      <c r="D30" s="143">
        <v>25000</v>
      </c>
      <c r="E30" s="143"/>
      <c r="F30" s="143">
        <f t="shared" si="0"/>
        <v>85000</v>
      </c>
      <c r="G30" s="81" t="s">
        <v>98</v>
      </c>
      <c r="H30" s="81" t="s">
        <v>524</v>
      </c>
      <c r="I30" s="81"/>
    </row>
    <row r="31" spans="1:9" x14ac:dyDescent="0.3">
      <c r="A31" s="184" t="s">
        <v>326</v>
      </c>
      <c r="B31" s="188" t="s">
        <v>407</v>
      </c>
      <c r="C31" s="81" t="s">
        <v>96</v>
      </c>
      <c r="D31" s="143">
        <v>25000</v>
      </c>
      <c r="E31" s="143"/>
      <c r="F31" s="143">
        <f t="shared" si="0"/>
        <v>60000</v>
      </c>
      <c r="G31" s="81" t="s">
        <v>97</v>
      </c>
      <c r="H31" s="81" t="s">
        <v>524</v>
      </c>
      <c r="I31" s="81"/>
    </row>
    <row r="32" spans="1:9" ht="15" customHeight="1" x14ac:dyDescent="0.3">
      <c r="A32" s="184" t="s">
        <v>326</v>
      </c>
      <c r="B32" s="188" t="s">
        <v>522</v>
      </c>
      <c r="C32" s="81" t="s">
        <v>228</v>
      </c>
      <c r="D32" s="143">
        <v>20000</v>
      </c>
      <c r="E32" s="143"/>
      <c r="F32" s="143">
        <f t="shared" si="0"/>
        <v>40000</v>
      </c>
      <c r="G32" s="81" t="s">
        <v>226</v>
      </c>
      <c r="H32" s="81" t="s">
        <v>524</v>
      </c>
      <c r="I32" s="81"/>
    </row>
    <row r="33" spans="1:9" x14ac:dyDescent="0.3">
      <c r="A33" s="186" t="s">
        <v>510</v>
      </c>
      <c r="B33" s="173" t="s">
        <v>95</v>
      </c>
      <c r="C33" s="173"/>
      <c r="D33" s="174"/>
      <c r="E33" s="174">
        <v>195000</v>
      </c>
      <c r="F33" s="255">
        <f t="shared" si="0"/>
        <v>235000</v>
      </c>
      <c r="G33" s="173"/>
      <c r="H33" s="173" t="s">
        <v>513</v>
      </c>
      <c r="I33" s="173"/>
    </row>
    <row r="34" spans="1:9" ht="15" customHeight="1" x14ac:dyDescent="0.3">
      <c r="A34" s="184" t="s">
        <v>510</v>
      </c>
      <c r="B34" s="188" t="s">
        <v>401</v>
      </c>
      <c r="C34" s="81" t="s">
        <v>147</v>
      </c>
      <c r="D34" s="143">
        <v>50000</v>
      </c>
      <c r="E34" s="143"/>
      <c r="F34" s="143">
        <f t="shared" si="0"/>
        <v>185000</v>
      </c>
      <c r="G34" s="81" t="s">
        <v>149</v>
      </c>
      <c r="H34" s="81" t="s">
        <v>561</v>
      </c>
      <c r="I34" s="81"/>
    </row>
    <row r="35" spans="1:9" ht="13.8" customHeight="1" x14ac:dyDescent="0.3">
      <c r="A35" s="184" t="s">
        <v>510</v>
      </c>
      <c r="B35" s="188" t="s">
        <v>402</v>
      </c>
      <c r="C35" s="81" t="s">
        <v>147</v>
      </c>
      <c r="D35" s="143">
        <v>30000</v>
      </c>
      <c r="E35" s="143"/>
      <c r="F35" s="143">
        <f t="shared" si="0"/>
        <v>155000</v>
      </c>
      <c r="G35" s="81" t="s">
        <v>156</v>
      </c>
      <c r="H35" s="81" t="s">
        <v>561</v>
      </c>
      <c r="I35" s="81"/>
    </row>
    <row r="36" spans="1:9" x14ac:dyDescent="0.3">
      <c r="A36" s="184" t="s">
        <v>510</v>
      </c>
      <c r="B36" s="188" t="s">
        <v>403</v>
      </c>
      <c r="C36" s="81" t="s">
        <v>148</v>
      </c>
      <c r="D36" s="143">
        <v>20000</v>
      </c>
      <c r="E36" s="143"/>
      <c r="F36" s="143">
        <f t="shared" si="0"/>
        <v>135000</v>
      </c>
      <c r="G36" s="81" t="s">
        <v>150</v>
      </c>
      <c r="H36" s="81" t="s">
        <v>561</v>
      </c>
      <c r="I36" s="81"/>
    </row>
    <row r="37" spans="1:9" x14ac:dyDescent="0.3">
      <c r="A37" s="184" t="s">
        <v>510</v>
      </c>
      <c r="B37" s="188" t="s">
        <v>404</v>
      </c>
      <c r="C37" s="81" t="s">
        <v>96</v>
      </c>
      <c r="D37" s="143">
        <v>25000</v>
      </c>
      <c r="E37" s="143"/>
      <c r="F37" s="143">
        <f t="shared" si="0"/>
        <v>110000</v>
      </c>
      <c r="G37" s="81" t="s">
        <v>154</v>
      </c>
      <c r="H37" s="81" t="s">
        <v>561</v>
      </c>
      <c r="I37" s="81"/>
    </row>
    <row r="38" spans="1:9" x14ac:dyDescent="0.3">
      <c r="A38" s="184" t="s">
        <v>510</v>
      </c>
      <c r="B38" s="188" t="s">
        <v>406</v>
      </c>
      <c r="C38" s="81" t="s">
        <v>96</v>
      </c>
      <c r="D38" s="143">
        <v>25000</v>
      </c>
      <c r="E38" s="143"/>
      <c r="F38" s="143">
        <f t="shared" si="0"/>
        <v>85000</v>
      </c>
      <c r="G38" s="81" t="s">
        <v>98</v>
      </c>
      <c r="H38" s="81" t="s">
        <v>561</v>
      </c>
      <c r="I38" s="81"/>
    </row>
    <row r="39" spans="1:9" x14ac:dyDescent="0.3">
      <c r="A39" s="184" t="s">
        <v>510</v>
      </c>
      <c r="B39" s="188" t="s">
        <v>407</v>
      </c>
      <c r="C39" s="81" t="s">
        <v>96</v>
      </c>
      <c r="D39" s="143">
        <v>40000</v>
      </c>
      <c r="E39" s="143"/>
      <c r="F39" s="143">
        <f t="shared" si="0"/>
        <v>45000</v>
      </c>
      <c r="G39" s="81" t="s">
        <v>97</v>
      </c>
      <c r="H39" s="81" t="s">
        <v>561</v>
      </c>
      <c r="I39" s="81"/>
    </row>
    <row r="40" spans="1:9" ht="18" customHeight="1" thickBot="1" x14ac:dyDescent="0.35">
      <c r="A40" s="184" t="s">
        <v>510</v>
      </c>
      <c r="B40" s="188" t="s">
        <v>522</v>
      </c>
      <c r="C40" s="81" t="s">
        <v>228</v>
      </c>
      <c r="D40" s="143">
        <v>20000</v>
      </c>
      <c r="E40" s="143"/>
      <c r="F40" s="143">
        <f t="shared" si="0"/>
        <v>25000</v>
      </c>
      <c r="G40" s="81" t="s">
        <v>226</v>
      </c>
      <c r="H40" s="81" t="s">
        <v>561</v>
      </c>
      <c r="I40" s="81"/>
    </row>
    <row r="41" spans="1:9" ht="15" thickBot="1" x14ac:dyDescent="0.35">
      <c r="A41" s="81"/>
      <c r="B41" s="81"/>
      <c r="C41" s="175"/>
      <c r="D41" s="178">
        <f>SUM(D4:D40)</f>
        <v>975000</v>
      </c>
      <c r="E41" s="178">
        <f>SUM(E2:E40)+F2</f>
        <v>1000000</v>
      </c>
      <c r="F41" s="178">
        <f>E41-D41</f>
        <v>25000</v>
      </c>
      <c r="G41" s="177"/>
      <c r="H41" s="81"/>
      <c r="I41" s="81"/>
    </row>
    <row r="44" spans="1:9" x14ac:dyDescent="0.3">
      <c r="A44" s="252" t="s">
        <v>619</v>
      </c>
      <c r="B44" s="253" t="s">
        <v>622</v>
      </c>
    </row>
    <row r="45" spans="1:9" x14ac:dyDescent="0.3">
      <c r="A45" s="254" t="s">
        <v>226</v>
      </c>
      <c r="B45" s="253">
        <v>60000</v>
      </c>
    </row>
    <row r="46" spans="1:9" x14ac:dyDescent="0.3">
      <c r="A46" s="254" t="s">
        <v>98</v>
      </c>
      <c r="B46" s="253">
        <v>125000</v>
      </c>
    </row>
    <row r="47" spans="1:9" x14ac:dyDescent="0.3">
      <c r="A47" s="254" t="s">
        <v>152</v>
      </c>
      <c r="B47" s="253">
        <v>25000</v>
      </c>
    </row>
    <row r="48" spans="1:9" x14ac:dyDescent="0.3">
      <c r="A48" s="254" t="s">
        <v>97</v>
      </c>
      <c r="B48" s="253">
        <v>140000</v>
      </c>
    </row>
    <row r="49" spans="1:2" x14ac:dyDescent="0.3">
      <c r="A49" s="254" t="s">
        <v>154</v>
      </c>
      <c r="B49" s="253">
        <v>125000</v>
      </c>
    </row>
    <row r="50" spans="1:2" x14ac:dyDescent="0.3">
      <c r="A50" s="254" t="s">
        <v>149</v>
      </c>
      <c r="B50" s="253">
        <v>250000</v>
      </c>
    </row>
    <row r="51" spans="1:2" x14ac:dyDescent="0.3">
      <c r="A51" s="254" t="s">
        <v>156</v>
      </c>
      <c r="B51" s="253">
        <v>150000</v>
      </c>
    </row>
    <row r="52" spans="1:2" x14ac:dyDescent="0.3">
      <c r="A52" s="254" t="s">
        <v>150</v>
      </c>
      <c r="B52" s="253">
        <v>100000</v>
      </c>
    </row>
    <row r="53" spans="1:2" x14ac:dyDescent="0.3">
      <c r="A53" s="254" t="s">
        <v>620</v>
      </c>
      <c r="B53" s="253"/>
    </row>
    <row r="54" spans="1:2" x14ac:dyDescent="0.3">
      <c r="A54" s="254" t="s">
        <v>621</v>
      </c>
      <c r="B54" s="253">
        <v>975000</v>
      </c>
    </row>
  </sheetData>
  <autoFilter ref="A1:H1" xr:uid="{D46C687E-C34B-4487-9121-E5B7FDAB6B93}"/>
  <phoneticPr fontId="32" type="noConversion"/>
  <pageMargins left="0.7" right="0.7" top="0.78740157499999996" bottom="0.78740157499999996" header="0.3" footer="0.3"/>
  <pageSetup orientation="portrait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F10AE-8235-4389-A9BF-8747BEB4DD57}">
  <dimension ref="A1:P671"/>
  <sheetViews>
    <sheetView topLeftCell="I1" workbookViewId="0">
      <selection activeCell="N2" sqref="N2:N671"/>
    </sheetView>
  </sheetViews>
  <sheetFormatPr defaultRowHeight="14.4" x14ac:dyDescent="0.3"/>
  <cols>
    <col min="1" max="1" width="13.6640625" customWidth="1"/>
    <col min="2" max="2" width="33.6640625" customWidth="1"/>
    <col min="3" max="3" width="18.6640625" customWidth="1"/>
    <col min="4" max="4" width="19.33203125" customWidth="1"/>
    <col min="5" max="5" width="12.33203125" customWidth="1"/>
    <col min="6" max="6" width="11.77734375" customWidth="1"/>
    <col min="7" max="7" width="12" customWidth="1"/>
    <col min="8" max="8" width="21.109375" customWidth="1"/>
    <col min="9" max="9" width="20.109375" customWidth="1"/>
    <col min="10" max="16" width="13.6640625" customWidth="1"/>
  </cols>
  <sheetData>
    <row r="1" spans="1:16" ht="43.8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880</v>
      </c>
      <c r="F1" s="2" t="s">
        <v>881</v>
      </c>
      <c r="G1" s="2" t="s">
        <v>879</v>
      </c>
      <c r="H1" s="77" t="s">
        <v>4</v>
      </c>
      <c r="I1" s="79" t="s">
        <v>5</v>
      </c>
      <c r="J1" s="3" t="s">
        <v>6</v>
      </c>
      <c r="K1" s="4" t="s">
        <v>11</v>
      </c>
      <c r="L1" s="4" t="s">
        <v>7</v>
      </c>
      <c r="M1" s="4" t="s">
        <v>8</v>
      </c>
      <c r="N1" s="5" t="s">
        <v>9</v>
      </c>
      <c r="O1" s="4" t="s">
        <v>10</v>
      </c>
      <c r="P1" s="4" t="s">
        <v>69</v>
      </c>
    </row>
    <row r="2" spans="1:16" x14ac:dyDescent="0.3">
      <c r="A2" s="171">
        <v>45659</v>
      </c>
      <c r="B2" s="81" t="s">
        <v>814</v>
      </c>
      <c r="C2" s="81" t="s">
        <v>118</v>
      </c>
      <c r="D2" s="81" t="s">
        <v>96</v>
      </c>
      <c r="E2" s="81"/>
      <c r="F2" s="81"/>
      <c r="G2" s="81"/>
      <c r="H2" s="143">
        <v>15000</v>
      </c>
      <c r="I2" s="140">
        <f>H2/J2</f>
        <v>3.9798355001326611</v>
      </c>
      <c r="J2" s="181">
        <v>3769</v>
      </c>
      <c r="K2" s="81" t="s">
        <v>97</v>
      </c>
      <c r="L2" s="81" t="s">
        <v>100</v>
      </c>
      <c r="M2" s="239" t="s">
        <v>767</v>
      </c>
      <c r="N2" s="389" t="s">
        <v>849</v>
      </c>
      <c r="O2" s="81" t="s">
        <v>131</v>
      </c>
    </row>
    <row r="3" spans="1:16" x14ac:dyDescent="0.3">
      <c r="A3" s="171">
        <v>45659</v>
      </c>
      <c r="B3" s="81" t="s">
        <v>814</v>
      </c>
      <c r="C3" s="81" t="s">
        <v>118</v>
      </c>
      <c r="D3" s="81" t="s">
        <v>96</v>
      </c>
      <c r="E3" s="81"/>
      <c r="F3" s="81"/>
      <c r="G3" s="81"/>
      <c r="H3" s="143">
        <v>4000</v>
      </c>
      <c r="I3" s="140">
        <f t="shared" ref="I3:I66" si="0">H3/J3</f>
        <v>1.0612894667020429</v>
      </c>
      <c r="J3" s="181">
        <v>3769</v>
      </c>
      <c r="K3" s="81" t="s">
        <v>97</v>
      </c>
      <c r="L3" s="81" t="s">
        <v>100</v>
      </c>
      <c r="M3" s="239" t="s">
        <v>767</v>
      </c>
      <c r="N3" s="81" t="s">
        <v>849</v>
      </c>
      <c r="O3" s="81" t="s">
        <v>131</v>
      </c>
    </row>
    <row r="4" spans="1:16" x14ac:dyDescent="0.3">
      <c r="A4" s="171">
        <v>45659</v>
      </c>
      <c r="B4" s="81" t="s">
        <v>101</v>
      </c>
      <c r="C4" s="81" t="s">
        <v>118</v>
      </c>
      <c r="D4" s="81" t="s">
        <v>96</v>
      </c>
      <c r="E4" s="81"/>
      <c r="F4" s="81"/>
      <c r="G4" s="81"/>
      <c r="H4" s="143">
        <v>18000</v>
      </c>
      <c r="I4" s="140">
        <f t="shared" si="0"/>
        <v>4.7758026001591931</v>
      </c>
      <c r="J4" s="181">
        <v>3769</v>
      </c>
      <c r="K4" s="81" t="s">
        <v>97</v>
      </c>
      <c r="L4" s="81" t="s">
        <v>100</v>
      </c>
      <c r="M4" s="239" t="s">
        <v>767</v>
      </c>
      <c r="N4" s="81" t="s">
        <v>849</v>
      </c>
      <c r="O4" s="81" t="s">
        <v>131</v>
      </c>
    </row>
    <row r="5" spans="1:16" x14ac:dyDescent="0.3">
      <c r="A5" s="171">
        <v>45659</v>
      </c>
      <c r="B5" s="81" t="s">
        <v>102</v>
      </c>
      <c r="C5" s="81" t="s">
        <v>118</v>
      </c>
      <c r="D5" s="81" t="s">
        <v>96</v>
      </c>
      <c r="E5" s="81"/>
      <c r="F5" s="81"/>
      <c r="G5" s="81"/>
      <c r="H5" s="143">
        <v>15000</v>
      </c>
      <c r="I5" s="140">
        <f t="shared" si="0"/>
        <v>3.9798355001326611</v>
      </c>
      <c r="J5" s="181">
        <v>3769</v>
      </c>
      <c r="K5" s="81" t="s">
        <v>97</v>
      </c>
      <c r="L5" s="81" t="s">
        <v>100</v>
      </c>
      <c r="M5" s="239" t="s">
        <v>767</v>
      </c>
      <c r="N5" s="81" t="s">
        <v>849</v>
      </c>
      <c r="O5" s="81" t="s">
        <v>131</v>
      </c>
    </row>
    <row r="6" spans="1:16" x14ac:dyDescent="0.3">
      <c r="A6" s="171">
        <v>45659</v>
      </c>
      <c r="B6" s="81" t="s">
        <v>103</v>
      </c>
      <c r="C6" s="81" t="s">
        <v>119</v>
      </c>
      <c r="D6" s="81" t="s">
        <v>96</v>
      </c>
      <c r="E6" s="81"/>
      <c r="F6" s="81"/>
      <c r="G6" s="81"/>
      <c r="H6" s="143">
        <v>60000</v>
      </c>
      <c r="I6" s="140">
        <f t="shared" si="0"/>
        <v>15.919342000530644</v>
      </c>
      <c r="J6" s="181">
        <v>3769</v>
      </c>
      <c r="K6" s="81" t="s">
        <v>97</v>
      </c>
      <c r="L6" s="81" t="s">
        <v>107</v>
      </c>
      <c r="M6" s="239" t="s">
        <v>767</v>
      </c>
      <c r="N6" s="81" t="s">
        <v>849</v>
      </c>
      <c r="O6" s="81" t="s">
        <v>131</v>
      </c>
    </row>
    <row r="7" spans="1:16" x14ac:dyDescent="0.3">
      <c r="A7" s="171">
        <v>45659</v>
      </c>
      <c r="B7" s="81" t="s">
        <v>806</v>
      </c>
      <c r="C7" s="81" t="s">
        <v>119</v>
      </c>
      <c r="D7" s="81" t="s">
        <v>96</v>
      </c>
      <c r="E7" s="81"/>
      <c r="F7" s="81"/>
      <c r="G7" s="81"/>
      <c r="H7" s="143">
        <v>34000</v>
      </c>
      <c r="I7" s="140">
        <f t="shared" si="0"/>
        <v>9.0209604669673649</v>
      </c>
      <c r="J7" s="181">
        <v>3769</v>
      </c>
      <c r="K7" s="81" t="s">
        <v>97</v>
      </c>
      <c r="L7" s="81" t="s">
        <v>108</v>
      </c>
      <c r="M7" s="239" t="s">
        <v>767</v>
      </c>
      <c r="N7" s="81" t="s">
        <v>849</v>
      </c>
      <c r="O7" s="81" t="s">
        <v>131</v>
      </c>
    </row>
    <row r="8" spans="1:16" x14ac:dyDescent="0.3">
      <c r="A8" s="171">
        <v>45659</v>
      </c>
      <c r="B8" s="81" t="s">
        <v>814</v>
      </c>
      <c r="C8" s="81" t="s">
        <v>118</v>
      </c>
      <c r="D8" s="81" t="s">
        <v>96</v>
      </c>
      <c r="E8" s="81"/>
      <c r="F8" s="81"/>
      <c r="G8" s="81"/>
      <c r="H8" s="143">
        <v>8000</v>
      </c>
      <c r="I8" s="140">
        <f t="shared" si="0"/>
        <v>2.1225789334040859</v>
      </c>
      <c r="J8" s="181">
        <v>3769</v>
      </c>
      <c r="K8" s="81" t="s">
        <v>97</v>
      </c>
      <c r="L8" s="81" t="s">
        <v>100</v>
      </c>
      <c r="M8" s="239" t="s">
        <v>767</v>
      </c>
      <c r="N8" s="81" t="s">
        <v>849</v>
      </c>
      <c r="O8" s="81" t="s">
        <v>131</v>
      </c>
    </row>
    <row r="9" spans="1:16" x14ac:dyDescent="0.3">
      <c r="A9" s="171">
        <v>45659</v>
      </c>
      <c r="B9" s="81" t="s">
        <v>814</v>
      </c>
      <c r="C9" s="81" t="s">
        <v>118</v>
      </c>
      <c r="D9" s="81" t="s">
        <v>96</v>
      </c>
      <c r="E9" s="81"/>
      <c r="F9" s="81"/>
      <c r="G9" s="81"/>
      <c r="H9" s="143">
        <v>10000</v>
      </c>
      <c r="I9" s="140">
        <f t="shared" si="0"/>
        <v>2.6532236667551072</v>
      </c>
      <c r="J9" s="181">
        <v>3769</v>
      </c>
      <c r="K9" s="81" t="s">
        <v>97</v>
      </c>
      <c r="L9" s="81" t="s">
        <v>100</v>
      </c>
      <c r="M9" s="239" t="s">
        <v>767</v>
      </c>
      <c r="N9" s="81" t="s">
        <v>849</v>
      </c>
      <c r="O9" s="81" t="s">
        <v>131</v>
      </c>
    </row>
    <row r="10" spans="1:16" x14ac:dyDescent="0.3">
      <c r="A10" s="171">
        <v>45659</v>
      </c>
      <c r="B10" s="81" t="s">
        <v>814</v>
      </c>
      <c r="C10" s="81" t="s">
        <v>118</v>
      </c>
      <c r="D10" s="81" t="s">
        <v>96</v>
      </c>
      <c r="E10" s="81"/>
      <c r="F10" s="81"/>
      <c r="G10" s="81"/>
      <c r="H10" s="143">
        <v>13000</v>
      </c>
      <c r="I10" s="140">
        <f t="shared" si="0"/>
        <v>3.4491907667816397</v>
      </c>
      <c r="J10" s="181">
        <v>3769</v>
      </c>
      <c r="K10" s="81" t="s">
        <v>97</v>
      </c>
      <c r="L10" s="81" t="s">
        <v>100</v>
      </c>
      <c r="M10" s="239" t="s">
        <v>767</v>
      </c>
      <c r="N10" s="81" t="s">
        <v>849</v>
      </c>
      <c r="O10" s="81" t="s">
        <v>131</v>
      </c>
    </row>
    <row r="11" spans="1:16" x14ac:dyDescent="0.3">
      <c r="A11" s="171">
        <v>45659</v>
      </c>
      <c r="B11" s="81" t="s">
        <v>814</v>
      </c>
      <c r="C11" s="81" t="s">
        <v>118</v>
      </c>
      <c r="D11" s="81" t="s">
        <v>96</v>
      </c>
      <c r="E11" s="81"/>
      <c r="F11" s="81"/>
      <c r="G11" s="81"/>
      <c r="H11" s="143">
        <v>7000</v>
      </c>
      <c r="I11" s="140">
        <f t="shared" si="0"/>
        <v>1.8572565667285752</v>
      </c>
      <c r="J11" s="181">
        <v>3769</v>
      </c>
      <c r="K11" s="81" t="s">
        <v>97</v>
      </c>
      <c r="L11" s="81" t="s">
        <v>100</v>
      </c>
      <c r="M11" s="239" t="s">
        <v>767</v>
      </c>
      <c r="N11" s="81" t="s">
        <v>849</v>
      </c>
      <c r="O11" s="81" t="s">
        <v>131</v>
      </c>
    </row>
    <row r="12" spans="1:16" x14ac:dyDescent="0.3">
      <c r="A12" s="171">
        <v>45659</v>
      </c>
      <c r="B12" s="81" t="s">
        <v>117</v>
      </c>
      <c r="C12" s="81" t="s">
        <v>117</v>
      </c>
      <c r="D12" s="81" t="s">
        <v>96</v>
      </c>
      <c r="E12" s="81"/>
      <c r="F12" s="81"/>
      <c r="G12" s="81"/>
      <c r="H12" s="143">
        <v>10000</v>
      </c>
      <c r="I12" s="140">
        <f t="shared" si="0"/>
        <v>2.6532236667551072</v>
      </c>
      <c r="J12" s="181">
        <v>3769</v>
      </c>
      <c r="K12" s="81" t="s">
        <v>97</v>
      </c>
      <c r="L12" s="81" t="s">
        <v>100</v>
      </c>
      <c r="M12" s="239" t="s">
        <v>767</v>
      </c>
      <c r="N12" s="81" t="s">
        <v>849</v>
      </c>
      <c r="O12" s="81" t="s">
        <v>131</v>
      </c>
    </row>
    <row r="13" spans="1:16" x14ac:dyDescent="0.3">
      <c r="A13" s="171">
        <v>45659</v>
      </c>
      <c r="B13" s="81" t="s">
        <v>117</v>
      </c>
      <c r="C13" s="81" t="s">
        <v>117</v>
      </c>
      <c r="D13" s="81" t="s">
        <v>96</v>
      </c>
      <c r="E13" s="81"/>
      <c r="F13" s="81"/>
      <c r="G13" s="81"/>
      <c r="H13" s="143">
        <v>11200</v>
      </c>
      <c r="I13" s="140">
        <f t="shared" si="0"/>
        <v>2.9716105067657201</v>
      </c>
      <c r="J13" s="181">
        <v>3769</v>
      </c>
      <c r="K13" s="81" t="s">
        <v>97</v>
      </c>
      <c r="L13" s="81" t="s">
        <v>100</v>
      </c>
      <c r="M13" s="239" t="s">
        <v>767</v>
      </c>
      <c r="N13" s="81" t="s">
        <v>849</v>
      </c>
      <c r="O13" s="81" t="s">
        <v>131</v>
      </c>
    </row>
    <row r="14" spans="1:16" x14ac:dyDescent="0.3">
      <c r="A14" s="171">
        <v>45660</v>
      </c>
      <c r="B14" s="81" t="s">
        <v>814</v>
      </c>
      <c r="C14" s="81" t="s">
        <v>118</v>
      </c>
      <c r="D14" s="81" t="s">
        <v>96</v>
      </c>
      <c r="E14" s="81"/>
      <c r="F14" s="81"/>
      <c r="G14" s="81"/>
      <c r="H14" s="143">
        <v>5000</v>
      </c>
      <c r="I14" s="140">
        <f t="shared" si="0"/>
        <v>1.3266118333775536</v>
      </c>
      <c r="J14" s="181">
        <v>3769</v>
      </c>
      <c r="K14" s="81" t="s">
        <v>97</v>
      </c>
      <c r="L14" s="81" t="s">
        <v>100</v>
      </c>
      <c r="M14" s="239" t="s">
        <v>767</v>
      </c>
      <c r="N14" s="81" t="s">
        <v>849</v>
      </c>
      <c r="O14" s="81" t="s">
        <v>131</v>
      </c>
    </row>
    <row r="15" spans="1:16" x14ac:dyDescent="0.3">
      <c r="A15" s="171">
        <v>45660</v>
      </c>
      <c r="B15" s="81" t="s">
        <v>814</v>
      </c>
      <c r="C15" s="81" t="s">
        <v>118</v>
      </c>
      <c r="D15" s="81" t="s">
        <v>96</v>
      </c>
      <c r="E15" s="81"/>
      <c r="F15" s="81"/>
      <c r="G15" s="81"/>
      <c r="H15" s="143">
        <v>6000</v>
      </c>
      <c r="I15" s="140">
        <f t="shared" si="0"/>
        <v>1.5919342000530645</v>
      </c>
      <c r="J15" s="181">
        <v>3769</v>
      </c>
      <c r="K15" s="81" t="s">
        <v>97</v>
      </c>
      <c r="L15" s="81" t="s">
        <v>100</v>
      </c>
      <c r="M15" s="239" t="s">
        <v>767</v>
      </c>
      <c r="N15" s="81" t="s">
        <v>849</v>
      </c>
      <c r="O15" s="81" t="s">
        <v>131</v>
      </c>
    </row>
    <row r="16" spans="1:16" x14ac:dyDescent="0.3">
      <c r="A16" s="171">
        <v>45660</v>
      </c>
      <c r="B16" s="81" t="s">
        <v>814</v>
      </c>
      <c r="C16" s="81" t="s">
        <v>118</v>
      </c>
      <c r="D16" s="81" t="s">
        <v>96</v>
      </c>
      <c r="E16" s="81"/>
      <c r="F16" s="81"/>
      <c r="G16" s="81"/>
      <c r="H16" s="143">
        <v>18000</v>
      </c>
      <c r="I16" s="140">
        <f t="shared" si="0"/>
        <v>4.7758026001591931</v>
      </c>
      <c r="J16" s="181">
        <v>3769</v>
      </c>
      <c r="K16" s="81" t="s">
        <v>97</v>
      </c>
      <c r="L16" s="81" t="s">
        <v>100</v>
      </c>
      <c r="M16" s="239" t="s">
        <v>767</v>
      </c>
      <c r="N16" s="81" t="s">
        <v>849</v>
      </c>
      <c r="O16" s="81" t="s">
        <v>131</v>
      </c>
    </row>
    <row r="17" spans="1:15" x14ac:dyDescent="0.3">
      <c r="A17" s="171">
        <v>45660</v>
      </c>
      <c r="B17" s="81" t="s">
        <v>814</v>
      </c>
      <c r="C17" s="81" t="s">
        <v>118</v>
      </c>
      <c r="D17" s="81" t="s">
        <v>96</v>
      </c>
      <c r="E17" s="81"/>
      <c r="F17" s="81"/>
      <c r="G17" s="81"/>
      <c r="H17" s="143">
        <v>13000</v>
      </c>
      <c r="I17" s="140">
        <f t="shared" si="0"/>
        <v>3.4491907667816397</v>
      </c>
      <c r="J17" s="181">
        <v>3769</v>
      </c>
      <c r="K17" s="81" t="s">
        <v>97</v>
      </c>
      <c r="L17" s="81" t="s">
        <v>100</v>
      </c>
      <c r="M17" s="239" t="s">
        <v>767</v>
      </c>
      <c r="N17" s="81" t="s">
        <v>849</v>
      </c>
      <c r="O17" s="81" t="s">
        <v>131</v>
      </c>
    </row>
    <row r="18" spans="1:15" x14ac:dyDescent="0.3">
      <c r="A18" s="171">
        <v>45660</v>
      </c>
      <c r="B18" s="81" t="s">
        <v>120</v>
      </c>
      <c r="C18" s="81" t="s">
        <v>118</v>
      </c>
      <c r="D18" s="81" t="s">
        <v>96</v>
      </c>
      <c r="E18" s="81"/>
      <c r="F18" s="81"/>
      <c r="G18" s="81"/>
      <c r="H18" s="143">
        <v>13000</v>
      </c>
      <c r="I18" s="140">
        <f t="shared" si="0"/>
        <v>3.4491907667816397</v>
      </c>
      <c r="J18" s="181">
        <v>3769</v>
      </c>
      <c r="K18" s="81" t="s">
        <v>97</v>
      </c>
      <c r="L18" s="81" t="s">
        <v>100</v>
      </c>
      <c r="M18" s="239" t="s">
        <v>767</v>
      </c>
      <c r="N18" s="81" t="s">
        <v>849</v>
      </c>
      <c r="O18" s="81" t="s">
        <v>131</v>
      </c>
    </row>
    <row r="19" spans="1:15" x14ac:dyDescent="0.3">
      <c r="A19" s="171">
        <v>45660</v>
      </c>
      <c r="B19" s="81" t="s">
        <v>814</v>
      </c>
      <c r="C19" s="81" t="s">
        <v>118</v>
      </c>
      <c r="D19" s="81" t="s">
        <v>96</v>
      </c>
      <c r="E19" s="81"/>
      <c r="F19" s="81"/>
      <c r="G19" s="81"/>
      <c r="H19" s="143">
        <v>16000</v>
      </c>
      <c r="I19" s="140">
        <f t="shared" si="0"/>
        <v>4.2451578668081718</v>
      </c>
      <c r="J19" s="181">
        <v>3769</v>
      </c>
      <c r="K19" s="81" t="s">
        <v>97</v>
      </c>
      <c r="L19" s="81" t="s">
        <v>100</v>
      </c>
      <c r="M19" s="239" t="s">
        <v>767</v>
      </c>
      <c r="N19" s="81" t="s">
        <v>849</v>
      </c>
      <c r="O19" s="81" t="s">
        <v>131</v>
      </c>
    </row>
    <row r="20" spans="1:15" x14ac:dyDescent="0.3">
      <c r="A20" s="171">
        <v>45660</v>
      </c>
      <c r="B20" s="81" t="s">
        <v>807</v>
      </c>
      <c r="C20" s="81" t="s">
        <v>119</v>
      </c>
      <c r="D20" s="81" t="s">
        <v>96</v>
      </c>
      <c r="E20" s="81"/>
      <c r="F20" s="81"/>
      <c r="G20" s="81"/>
      <c r="H20" s="143">
        <v>10000</v>
      </c>
      <c r="I20" s="140">
        <f t="shared" si="0"/>
        <v>2.6532236667551072</v>
      </c>
      <c r="J20" s="181">
        <v>3769</v>
      </c>
      <c r="K20" s="81" t="s">
        <v>97</v>
      </c>
      <c r="L20" s="81" t="s">
        <v>122</v>
      </c>
      <c r="M20" s="239" t="s">
        <v>767</v>
      </c>
      <c r="N20" s="81" t="s">
        <v>849</v>
      </c>
      <c r="O20" s="81" t="s">
        <v>131</v>
      </c>
    </row>
    <row r="21" spans="1:15" x14ac:dyDescent="0.3">
      <c r="A21" s="171">
        <v>45660</v>
      </c>
      <c r="B21" s="81" t="s">
        <v>808</v>
      </c>
      <c r="C21" s="81" t="s">
        <v>119</v>
      </c>
      <c r="D21" s="81" t="s">
        <v>96</v>
      </c>
      <c r="E21" s="81"/>
      <c r="F21" s="81"/>
      <c r="G21" s="81"/>
      <c r="H21" s="143">
        <v>30000</v>
      </c>
      <c r="I21" s="140">
        <f t="shared" si="0"/>
        <v>7.9596710002653221</v>
      </c>
      <c r="J21" s="181">
        <v>3769</v>
      </c>
      <c r="K21" s="81" t="s">
        <v>97</v>
      </c>
      <c r="L21" s="81" t="s">
        <v>122</v>
      </c>
      <c r="M21" s="239" t="s">
        <v>767</v>
      </c>
      <c r="N21" s="81" t="s">
        <v>849</v>
      </c>
      <c r="O21" s="81" t="s">
        <v>131</v>
      </c>
    </row>
    <row r="22" spans="1:15" x14ac:dyDescent="0.3">
      <c r="A22" s="171">
        <v>45660</v>
      </c>
      <c r="B22" s="81" t="s">
        <v>809</v>
      </c>
      <c r="C22" s="81" t="s">
        <v>119</v>
      </c>
      <c r="D22" s="81" t="s">
        <v>96</v>
      </c>
      <c r="E22" s="81"/>
      <c r="F22" s="81"/>
      <c r="G22" s="81"/>
      <c r="H22" s="143">
        <v>10000</v>
      </c>
      <c r="I22" s="140">
        <f t="shared" si="0"/>
        <v>2.6532236667551072</v>
      </c>
      <c r="J22" s="181">
        <v>3769</v>
      </c>
      <c r="K22" s="81" t="s">
        <v>97</v>
      </c>
      <c r="L22" s="81" t="s">
        <v>122</v>
      </c>
      <c r="M22" s="239" t="s">
        <v>767</v>
      </c>
      <c r="N22" s="81" t="s">
        <v>849</v>
      </c>
      <c r="O22" s="81" t="s">
        <v>131</v>
      </c>
    </row>
    <row r="23" spans="1:15" x14ac:dyDescent="0.3">
      <c r="A23" s="171">
        <v>45660</v>
      </c>
      <c r="B23" s="81" t="s">
        <v>117</v>
      </c>
      <c r="C23" s="81" t="s">
        <v>117</v>
      </c>
      <c r="D23" s="81" t="s">
        <v>96</v>
      </c>
      <c r="E23" s="81"/>
      <c r="F23" s="81"/>
      <c r="G23" s="81"/>
      <c r="H23" s="143">
        <v>10000</v>
      </c>
      <c r="I23" s="140">
        <f t="shared" si="0"/>
        <v>2.6532236667551072</v>
      </c>
      <c r="J23" s="181">
        <v>3769</v>
      </c>
      <c r="K23" s="81" t="s">
        <v>97</v>
      </c>
      <c r="L23" s="81" t="s">
        <v>100</v>
      </c>
      <c r="M23" s="239" t="s">
        <v>767</v>
      </c>
      <c r="N23" s="81" t="s">
        <v>849</v>
      </c>
      <c r="O23" s="81" t="s">
        <v>131</v>
      </c>
    </row>
    <row r="24" spans="1:15" x14ac:dyDescent="0.3">
      <c r="A24" s="171">
        <v>45660</v>
      </c>
      <c r="B24" s="81" t="s">
        <v>123</v>
      </c>
      <c r="C24" s="81" t="s">
        <v>130</v>
      </c>
      <c r="D24" s="81" t="s">
        <v>128</v>
      </c>
      <c r="E24" s="81"/>
      <c r="F24" s="81"/>
      <c r="G24" s="81"/>
      <c r="H24" s="143">
        <v>4835</v>
      </c>
      <c r="I24" s="140">
        <f t="shared" si="0"/>
        <v>1.2828336428760945</v>
      </c>
      <c r="J24" s="181">
        <v>3769</v>
      </c>
      <c r="K24" s="81" t="s">
        <v>97</v>
      </c>
      <c r="L24" s="81" t="s">
        <v>100</v>
      </c>
      <c r="M24" s="239" t="s">
        <v>767</v>
      </c>
      <c r="N24" s="81" t="s">
        <v>849</v>
      </c>
      <c r="O24" s="81" t="s">
        <v>131</v>
      </c>
    </row>
    <row r="25" spans="1:15" x14ac:dyDescent="0.3">
      <c r="A25" s="171">
        <v>45660</v>
      </c>
      <c r="B25" s="81" t="s">
        <v>814</v>
      </c>
      <c r="C25" s="81" t="s">
        <v>118</v>
      </c>
      <c r="D25" s="81" t="s">
        <v>96</v>
      </c>
      <c r="E25" s="81"/>
      <c r="F25" s="81"/>
      <c r="G25" s="81"/>
      <c r="H25" s="143">
        <v>15000</v>
      </c>
      <c r="I25" s="140">
        <f t="shared" si="0"/>
        <v>3.9798355001326611</v>
      </c>
      <c r="J25" s="181">
        <v>3769</v>
      </c>
      <c r="K25" s="81" t="s">
        <v>98</v>
      </c>
      <c r="L25" s="81" t="s">
        <v>132</v>
      </c>
      <c r="M25" s="239" t="s">
        <v>767</v>
      </c>
      <c r="N25" s="81" t="s">
        <v>849</v>
      </c>
      <c r="O25" s="81" t="s">
        <v>131</v>
      </c>
    </row>
    <row r="26" spans="1:15" x14ac:dyDescent="0.3">
      <c r="A26" s="171">
        <v>45660</v>
      </c>
      <c r="B26" s="81" t="s">
        <v>133</v>
      </c>
      <c r="C26" s="81" t="s">
        <v>118</v>
      </c>
      <c r="D26" s="81" t="s">
        <v>96</v>
      </c>
      <c r="E26" s="81"/>
      <c r="F26" s="81"/>
      <c r="G26" s="81"/>
      <c r="H26" s="143">
        <v>70000</v>
      </c>
      <c r="I26" s="140">
        <f t="shared" si="0"/>
        <v>18.572565667285751</v>
      </c>
      <c r="J26" s="181">
        <v>3769</v>
      </c>
      <c r="K26" s="81" t="s">
        <v>98</v>
      </c>
      <c r="L26" s="81" t="s">
        <v>135</v>
      </c>
      <c r="M26" s="239" t="s">
        <v>767</v>
      </c>
      <c r="N26" s="81" t="s">
        <v>849</v>
      </c>
      <c r="O26" s="81" t="s">
        <v>131</v>
      </c>
    </row>
    <row r="27" spans="1:15" x14ac:dyDescent="0.3">
      <c r="A27" s="171">
        <v>45660</v>
      </c>
      <c r="B27" s="81" t="s">
        <v>814</v>
      </c>
      <c r="C27" s="81" t="s">
        <v>118</v>
      </c>
      <c r="D27" s="81" t="s">
        <v>96</v>
      </c>
      <c r="E27" s="81"/>
      <c r="F27" s="81"/>
      <c r="G27" s="81"/>
      <c r="H27" s="143">
        <v>10000</v>
      </c>
      <c r="I27" s="140">
        <f t="shared" si="0"/>
        <v>2.6532236667551072</v>
      </c>
      <c r="J27" s="181">
        <v>3769</v>
      </c>
      <c r="K27" s="81" t="s">
        <v>98</v>
      </c>
      <c r="L27" s="81" t="s">
        <v>132</v>
      </c>
      <c r="M27" s="239" t="s">
        <v>767</v>
      </c>
      <c r="N27" s="81" t="s">
        <v>849</v>
      </c>
      <c r="O27" s="81" t="s">
        <v>131</v>
      </c>
    </row>
    <row r="28" spans="1:15" x14ac:dyDescent="0.3">
      <c r="A28" s="171">
        <v>45660</v>
      </c>
      <c r="B28" s="81" t="s">
        <v>814</v>
      </c>
      <c r="C28" s="81" t="s">
        <v>118</v>
      </c>
      <c r="D28" s="81" t="s">
        <v>96</v>
      </c>
      <c r="E28" s="81"/>
      <c r="F28" s="81"/>
      <c r="G28" s="81"/>
      <c r="H28" s="143">
        <v>15000</v>
      </c>
      <c r="I28" s="140">
        <f t="shared" si="0"/>
        <v>3.9798355001326611</v>
      </c>
      <c r="J28" s="181">
        <v>3769</v>
      </c>
      <c r="K28" s="81" t="s">
        <v>98</v>
      </c>
      <c r="L28" s="81" t="s">
        <v>132</v>
      </c>
      <c r="M28" s="239" t="s">
        <v>767</v>
      </c>
      <c r="N28" s="81" t="s">
        <v>849</v>
      </c>
      <c r="O28" s="81" t="s">
        <v>131</v>
      </c>
    </row>
    <row r="29" spans="1:15" x14ac:dyDescent="0.3">
      <c r="A29" s="171">
        <v>45660</v>
      </c>
      <c r="B29" s="81" t="s">
        <v>814</v>
      </c>
      <c r="C29" s="81" t="s">
        <v>118</v>
      </c>
      <c r="D29" s="81" t="s">
        <v>96</v>
      </c>
      <c r="E29" s="81"/>
      <c r="F29" s="81"/>
      <c r="G29" s="81"/>
      <c r="H29" s="143">
        <v>20000</v>
      </c>
      <c r="I29" s="140">
        <f t="shared" si="0"/>
        <v>5.3064473335102145</v>
      </c>
      <c r="J29" s="181">
        <v>3769</v>
      </c>
      <c r="K29" s="81" t="s">
        <v>98</v>
      </c>
      <c r="L29" s="81" t="s">
        <v>132</v>
      </c>
      <c r="M29" s="239" t="s">
        <v>767</v>
      </c>
      <c r="N29" s="81" t="s">
        <v>849</v>
      </c>
      <c r="O29" s="81" t="s">
        <v>131</v>
      </c>
    </row>
    <row r="30" spans="1:15" x14ac:dyDescent="0.3">
      <c r="A30" s="171">
        <v>45660</v>
      </c>
      <c r="B30" s="81" t="s">
        <v>810</v>
      </c>
      <c r="C30" s="81" t="s">
        <v>119</v>
      </c>
      <c r="D30" s="81" t="s">
        <v>96</v>
      </c>
      <c r="E30" s="81"/>
      <c r="F30" s="81"/>
      <c r="G30" s="81"/>
      <c r="H30" s="143">
        <v>10000</v>
      </c>
      <c r="I30" s="140">
        <f t="shared" si="0"/>
        <v>2.6532236667551072</v>
      </c>
      <c r="J30" s="181">
        <v>3769</v>
      </c>
      <c r="K30" s="81" t="s">
        <v>98</v>
      </c>
      <c r="L30" s="81" t="s">
        <v>132</v>
      </c>
      <c r="M30" s="239" t="s">
        <v>767</v>
      </c>
      <c r="N30" s="81" t="s">
        <v>849</v>
      </c>
      <c r="O30" s="81" t="s">
        <v>131</v>
      </c>
    </row>
    <row r="31" spans="1:15" x14ac:dyDescent="0.3">
      <c r="A31" s="171">
        <v>45660</v>
      </c>
      <c r="B31" s="81" t="s">
        <v>811</v>
      </c>
      <c r="C31" s="81" t="s">
        <v>119</v>
      </c>
      <c r="D31" s="81" t="s">
        <v>96</v>
      </c>
      <c r="E31" s="81"/>
      <c r="F31" s="81"/>
      <c r="G31" s="81"/>
      <c r="H31" s="143">
        <v>25000</v>
      </c>
      <c r="I31" s="140">
        <f t="shared" si="0"/>
        <v>6.6330591668877688</v>
      </c>
      <c r="J31" s="181">
        <v>3769</v>
      </c>
      <c r="K31" s="81" t="s">
        <v>98</v>
      </c>
      <c r="L31" s="81" t="s">
        <v>132</v>
      </c>
      <c r="M31" s="239" t="s">
        <v>767</v>
      </c>
      <c r="N31" s="81" t="s">
        <v>849</v>
      </c>
      <c r="O31" s="81" t="s">
        <v>131</v>
      </c>
    </row>
    <row r="32" spans="1:15" x14ac:dyDescent="0.3">
      <c r="A32" s="171">
        <v>45660</v>
      </c>
      <c r="B32" s="81" t="s">
        <v>103</v>
      </c>
      <c r="C32" s="81" t="s">
        <v>119</v>
      </c>
      <c r="D32" s="81" t="s">
        <v>96</v>
      </c>
      <c r="E32" s="81"/>
      <c r="F32" s="81"/>
      <c r="G32" s="81"/>
      <c r="H32" s="143">
        <v>60000</v>
      </c>
      <c r="I32" s="140">
        <f t="shared" si="0"/>
        <v>15.919342000530644</v>
      </c>
      <c r="J32" s="181">
        <v>3769</v>
      </c>
      <c r="K32" s="81" t="s">
        <v>98</v>
      </c>
      <c r="L32" s="81" t="s">
        <v>136</v>
      </c>
      <c r="M32" s="239" t="s">
        <v>767</v>
      </c>
      <c r="N32" s="81" t="s">
        <v>849</v>
      </c>
      <c r="O32" s="81" t="s">
        <v>131</v>
      </c>
    </row>
    <row r="33" spans="1:15" x14ac:dyDescent="0.3">
      <c r="A33" s="171">
        <v>45660</v>
      </c>
      <c r="B33" s="81" t="s">
        <v>812</v>
      </c>
      <c r="C33" s="81" t="s">
        <v>119</v>
      </c>
      <c r="D33" s="81" t="s">
        <v>96</v>
      </c>
      <c r="E33" s="81"/>
      <c r="F33" s="81"/>
      <c r="G33" s="81"/>
      <c r="H33" s="143">
        <v>15000</v>
      </c>
      <c r="I33" s="140">
        <f t="shared" si="0"/>
        <v>3.9798355001326611</v>
      </c>
      <c r="J33" s="181">
        <v>3769</v>
      </c>
      <c r="K33" s="81" t="s">
        <v>98</v>
      </c>
      <c r="L33" s="81" t="s">
        <v>132</v>
      </c>
      <c r="M33" s="239" t="s">
        <v>767</v>
      </c>
      <c r="N33" s="81" t="s">
        <v>849</v>
      </c>
      <c r="O33" s="81" t="s">
        <v>131</v>
      </c>
    </row>
    <row r="34" spans="1:15" x14ac:dyDescent="0.3">
      <c r="A34" s="171">
        <v>45661</v>
      </c>
      <c r="B34" s="81" t="s">
        <v>814</v>
      </c>
      <c r="C34" s="81" t="s">
        <v>118</v>
      </c>
      <c r="D34" s="81" t="s">
        <v>96</v>
      </c>
      <c r="E34" s="81"/>
      <c r="F34" s="81"/>
      <c r="G34" s="81"/>
      <c r="H34" s="143">
        <v>15000</v>
      </c>
      <c r="I34" s="140">
        <f t="shared" si="0"/>
        <v>3.9798355001326611</v>
      </c>
      <c r="J34" s="181">
        <v>3769</v>
      </c>
      <c r="K34" s="81" t="s">
        <v>98</v>
      </c>
      <c r="L34" s="81" t="s">
        <v>132</v>
      </c>
      <c r="M34" s="239" t="s">
        <v>767</v>
      </c>
      <c r="N34" s="81" t="s">
        <v>849</v>
      </c>
      <c r="O34" s="81" t="s">
        <v>131</v>
      </c>
    </row>
    <row r="35" spans="1:15" x14ac:dyDescent="0.3">
      <c r="A35" s="171">
        <v>45661</v>
      </c>
      <c r="B35" s="81" t="s">
        <v>814</v>
      </c>
      <c r="C35" s="81" t="s">
        <v>118</v>
      </c>
      <c r="D35" s="81" t="s">
        <v>96</v>
      </c>
      <c r="E35" s="81"/>
      <c r="F35" s="81"/>
      <c r="G35" s="81"/>
      <c r="H35" s="143">
        <v>15000</v>
      </c>
      <c r="I35" s="140">
        <f t="shared" si="0"/>
        <v>3.9798355001326611</v>
      </c>
      <c r="J35" s="181">
        <v>3769</v>
      </c>
      <c r="K35" s="81" t="s">
        <v>98</v>
      </c>
      <c r="L35" s="81" t="s">
        <v>132</v>
      </c>
      <c r="M35" s="239" t="s">
        <v>767</v>
      </c>
      <c r="N35" s="81" t="s">
        <v>849</v>
      </c>
      <c r="O35" s="81" t="s">
        <v>131</v>
      </c>
    </row>
    <row r="36" spans="1:15" x14ac:dyDescent="0.3">
      <c r="A36" s="171">
        <v>45661</v>
      </c>
      <c r="B36" s="81" t="s">
        <v>814</v>
      </c>
      <c r="C36" s="81" t="s">
        <v>118</v>
      </c>
      <c r="D36" s="81" t="s">
        <v>96</v>
      </c>
      <c r="E36" s="81"/>
      <c r="F36" s="81"/>
      <c r="G36" s="81"/>
      <c r="H36" s="143">
        <v>10000</v>
      </c>
      <c r="I36" s="140">
        <f t="shared" si="0"/>
        <v>2.6532236667551072</v>
      </c>
      <c r="J36" s="181">
        <v>3769</v>
      </c>
      <c r="K36" s="81" t="s">
        <v>98</v>
      </c>
      <c r="L36" s="81" t="s">
        <v>132</v>
      </c>
      <c r="M36" s="239" t="s">
        <v>767</v>
      </c>
      <c r="N36" s="81" t="s">
        <v>849</v>
      </c>
      <c r="O36" s="81" t="s">
        <v>131</v>
      </c>
    </row>
    <row r="37" spans="1:15" x14ac:dyDescent="0.3">
      <c r="A37" s="171">
        <v>45661</v>
      </c>
      <c r="B37" s="81" t="s">
        <v>134</v>
      </c>
      <c r="C37" s="81" t="s">
        <v>118</v>
      </c>
      <c r="D37" s="81" t="s">
        <v>96</v>
      </c>
      <c r="E37" s="81"/>
      <c r="F37" s="81"/>
      <c r="G37" s="81"/>
      <c r="H37" s="143">
        <v>55000</v>
      </c>
      <c r="I37" s="140">
        <f t="shared" si="0"/>
        <v>14.592730167153091</v>
      </c>
      <c r="J37" s="181">
        <v>3769</v>
      </c>
      <c r="K37" s="81" t="s">
        <v>98</v>
      </c>
      <c r="L37" s="81" t="s">
        <v>137</v>
      </c>
      <c r="M37" s="239" t="s">
        <v>767</v>
      </c>
      <c r="N37" s="81" t="s">
        <v>849</v>
      </c>
      <c r="O37" s="81" t="s">
        <v>131</v>
      </c>
    </row>
    <row r="38" spans="1:15" x14ac:dyDescent="0.3">
      <c r="A38" s="171">
        <v>45661</v>
      </c>
      <c r="B38" s="81" t="s">
        <v>814</v>
      </c>
      <c r="C38" s="81" t="s">
        <v>118</v>
      </c>
      <c r="D38" s="81" t="s">
        <v>96</v>
      </c>
      <c r="E38" s="81"/>
      <c r="F38" s="81"/>
      <c r="G38" s="81"/>
      <c r="H38" s="143">
        <v>20000</v>
      </c>
      <c r="I38" s="140">
        <f t="shared" si="0"/>
        <v>5.3064473335102145</v>
      </c>
      <c r="J38" s="181">
        <v>3769</v>
      </c>
      <c r="K38" s="81" t="s">
        <v>98</v>
      </c>
      <c r="L38" s="81" t="s">
        <v>132</v>
      </c>
      <c r="M38" s="239" t="s">
        <v>767</v>
      </c>
      <c r="N38" s="81" t="s">
        <v>849</v>
      </c>
      <c r="O38" s="81" t="s">
        <v>131</v>
      </c>
    </row>
    <row r="39" spans="1:15" x14ac:dyDescent="0.3">
      <c r="A39" s="171">
        <v>45661</v>
      </c>
      <c r="B39" s="81" t="s">
        <v>117</v>
      </c>
      <c r="C39" s="81" t="s">
        <v>117</v>
      </c>
      <c r="D39" s="81" t="s">
        <v>96</v>
      </c>
      <c r="E39" s="81"/>
      <c r="F39" s="81"/>
      <c r="G39" s="81"/>
      <c r="H39" s="143">
        <v>18000</v>
      </c>
      <c r="I39" s="140">
        <f t="shared" si="0"/>
        <v>4.7758026001591931</v>
      </c>
      <c r="J39" s="181">
        <v>3769</v>
      </c>
      <c r="K39" s="81" t="s">
        <v>98</v>
      </c>
      <c r="L39" s="81" t="s">
        <v>132</v>
      </c>
      <c r="M39" s="239" t="s">
        <v>767</v>
      </c>
      <c r="N39" s="81" t="s">
        <v>849</v>
      </c>
      <c r="O39" s="81" t="s">
        <v>131</v>
      </c>
    </row>
    <row r="40" spans="1:15" x14ac:dyDescent="0.3">
      <c r="A40" s="171">
        <v>45661</v>
      </c>
      <c r="B40" s="81" t="s">
        <v>810</v>
      </c>
      <c r="C40" s="81" t="s">
        <v>119</v>
      </c>
      <c r="D40" s="81" t="s">
        <v>96</v>
      </c>
      <c r="E40" s="81"/>
      <c r="F40" s="81"/>
      <c r="G40" s="81"/>
      <c r="H40" s="143">
        <v>15000</v>
      </c>
      <c r="I40" s="140">
        <f t="shared" si="0"/>
        <v>3.9798355001326611</v>
      </c>
      <c r="J40" s="181">
        <v>3769</v>
      </c>
      <c r="K40" s="81" t="s">
        <v>98</v>
      </c>
      <c r="L40" s="81" t="s">
        <v>132</v>
      </c>
      <c r="M40" s="239" t="s">
        <v>767</v>
      </c>
      <c r="N40" s="81" t="s">
        <v>849</v>
      </c>
      <c r="O40" s="81" t="s">
        <v>131</v>
      </c>
    </row>
    <row r="41" spans="1:15" x14ac:dyDescent="0.3">
      <c r="A41" s="171">
        <v>45661</v>
      </c>
      <c r="B41" s="81" t="s">
        <v>811</v>
      </c>
      <c r="C41" s="81" t="s">
        <v>119</v>
      </c>
      <c r="D41" s="81" t="s">
        <v>96</v>
      </c>
      <c r="E41" s="81"/>
      <c r="F41" s="81"/>
      <c r="G41" s="81"/>
      <c r="H41" s="143">
        <v>19400</v>
      </c>
      <c r="I41" s="140">
        <f t="shared" si="0"/>
        <v>5.1472539135049082</v>
      </c>
      <c r="J41" s="181">
        <v>3769</v>
      </c>
      <c r="K41" s="81" t="s">
        <v>98</v>
      </c>
      <c r="L41" s="81" t="s">
        <v>132</v>
      </c>
      <c r="M41" s="239" t="s">
        <v>767</v>
      </c>
      <c r="N41" s="81" t="s">
        <v>849</v>
      </c>
      <c r="O41" s="81" t="s">
        <v>131</v>
      </c>
    </row>
    <row r="42" spans="1:15" x14ac:dyDescent="0.3">
      <c r="A42" s="171">
        <v>45661</v>
      </c>
      <c r="B42" s="81" t="s">
        <v>812</v>
      </c>
      <c r="C42" s="81" t="s">
        <v>119</v>
      </c>
      <c r="D42" s="81" t="s">
        <v>96</v>
      </c>
      <c r="E42" s="81"/>
      <c r="F42" s="81"/>
      <c r="G42" s="81"/>
      <c r="H42" s="143">
        <v>10000</v>
      </c>
      <c r="I42" s="140">
        <f t="shared" si="0"/>
        <v>2.6532236667551072</v>
      </c>
      <c r="J42" s="181">
        <v>3769</v>
      </c>
      <c r="K42" s="81" t="s">
        <v>98</v>
      </c>
      <c r="L42" s="81" t="s">
        <v>132</v>
      </c>
      <c r="M42" s="239" t="s">
        <v>767</v>
      </c>
      <c r="N42" s="81" t="s">
        <v>849</v>
      </c>
      <c r="O42" s="81" t="s">
        <v>131</v>
      </c>
    </row>
    <row r="43" spans="1:15" x14ac:dyDescent="0.3">
      <c r="A43" s="171">
        <v>45661</v>
      </c>
      <c r="B43" s="81" t="s">
        <v>123</v>
      </c>
      <c r="C43" s="81" t="s">
        <v>130</v>
      </c>
      <c r="D43" s="81" t="s">
        <v>128</v>
      </c>
      <c r="E43" s="81"/>
      <c r="F43" s="81"/>
      <c r="G43" s="81"/>
      <c r="H43" s="143">
        <v>11600</v>
      </c>
      <c r="I43" s="140">
        <f t="shared" si="0"/>
        <v>3.0777394534359246</v>
      </c>
      <c r="J43" s="181">
        <v>3769</v>
      </c>
      <c r="K43" s="81" t="s">
        <v>98</v>
      </c>
      <c r="L43" s="81" t="s">
        <v>379</v>
      </c>
      <c r="M43" s="239" t="s">
        <v>767</v>
      </c>
      <c r="N43" s="81" t="s">
        <v>849</v>
      </c>
      <c r="O43" s="81" t="s">
        <v>131</v>
      </c>
    </row>
    <row r="44" spans="1:15" x14ac:dyDescent="0.3">
      <c r="A44" s="171">
        <v>45666</v>
      </c>
      <c r="B44" s="81" t="s">
        <v>158</v>
      </c>
      <c r="C44" s="81" t="s">
        <v>161</v>
      </c>
      <c r="D44" s="81" t="s">
        <v>128</v>
      </c>
      <c r="E44" s="81"/>
      <c r="F44" s="81"/>
      <c r="G44" s="81"/>
      <c r="H44" s="143">
        <v>316500</v>
      </c>
      <c r="I44" s="140">
        <f t="shared" si="0"/>
        <v>83.974529052799156</v>
      </c>
      <c r="J44" s="181">
        <v>3769</v>
      </c>
      <c r="K44" s="81" t="s">
        <v>149</v>
      </c>
      <c r="L44" s="81" t="s">
        <v>160</v>
      </c>
      <c r="M44" s="239" t="s">
        <v>767</v>
      </c>
      <c r="N44" s="81" t="s">
        <v>849</v>
      </c>
      <c r="O44" s="81" t="s">
        <v>131</v>
      </c>
    </row>
    <row r="45" spans="1:15" x14ac:dyDescent="0.3">
      <c r="A45" s="171">
        <v>45666</v>
      </c>
      <c r="B45" s="81" t="s">
        <v>814</v>
      </c>
      <c r="C45" s="81" t="s">
        <v>118</v>
      </c>
      <c r="D45" s="81" t="s">
        <v>147</v>
      </c>
      <c r="E45" s="81"/>
      <c r="F45" s="81"/>
      <c r="G45" s="81"/>
      <c r="H45" s="143">
        <v>3500</v>
      </c>
      <c r="I45" s="140">
        <f t="shared" si="0"/>
        <v>0.9286282833642876</v>
      </c>
      <c r="J45" s="181">
        <v>3769</v>
      </c>
      <c r="K45" s="81" t="s">
        <v>149</v>
      </c>
      <c r="L45" s="81" t="s">
        <v>160</v>
      </c>
      <c r="M45" s="239" t="s">
        <v>767</v>
      </c>
      <c r="N45" s="81" t="s">
        <v>849</v>
      </c>
      <c r="O45" s="81" t="s">
        <v>131</v>
      </c>
    </row>
    <row r="46" spans="1:15" x14ac:dyDescent="0.3">
      <c r="A46" s="171">
        <v>45666</v>
      </c>
      <c r="B46" s="81" t="s">
        <v>814</v>
      </c>
      <c r="C46" s="81" t="s">
        <v>118</v>
      </c>
      <c r="D46" s="81" t="s">
        <v>147</v>
      </c>
      <c r="E46" s="81"/>
      <c r="F46" s="81"/>
      <c r="G46" s="81"/>
      <c r="H46" s="143">
        <v>12000</v>
      </c>
      <c r="I46" s="140">
        <f t="shared" si="0"/>
        <v>3.183868400106129</v>
      </c>
      <c r="J46" s="181">
        <v>3769</v>
      </c>
      <c r="K46" s="81" t="s">
        <v>149</v>
      </c>
      <c r="L46" s="81" t="s">
        <v>177</v>
      </c>
      <c r="M46" s="239" t="s">
        <v>767</v>
      </c>
      <c r="N46" s="81" t="s">
        <v>849</v>
      </c>
      <c r="O46" s="81" t="s">
        <v>131</v>
      </c>
    </row>
    <row r="47" spans="1:15" x14ac:dyDescent="0.3">
      <c r="A47" s="171">
        <v>45666</v>
      </c>
      <c r="B47" s="81" t="s">
        <v>814</v>
      </c>
      <c r="C47" s="81" t="s">
        <v>118</v>
      </c>
      <c r="D47" s="81" t="s">
        <v>147</v>
      </c>
      <c r="E47" s="81"/>
      <c r="F47" s="81"/>
      <c r="G47" s="81"/>
      <c r="H47" s="143">
        <v>12000</v>
      </c>
      <c r="I47" s="140">
        <f t="shared" si="0"/>
        <v>3.183868400106129</v>
      </c>
      <c r="J47" s="181">
        <v>3769</v>
      </c>
      <c r="K47" s="81" t="s">
        <v>149</v>
      </c>
      <c r="L47" s="81" t="s">
        <v>177</v>
      </c>
      <c r="M47" s="239" t="s">
        <v>767</v>
      </c>
      <c r="N47" s="81" t="s">
        <v>849</v>
      </c>
      <c r="O47" s="81" t="s">
        <v>131</v>
      </c>
    </row>
    <row r="48" spans="1:15" x14ac:dyDescent="0.3">
      <c r="A48" s="171">
        <v>45666</v>
      </c>
      <c r="B48" s="81" t="s">
        <v>814</v>
      </c>
      <c r="C48" s="81" t="s">
        <v>118</v>
      </c>
      <c r="D48" s="81" t="s">
        <v>148</v>
      </c>
      <c r="E48" s="81"/>
      <c r="F48" s="81"/>
      <c r="G48" s="81"/>
      <c r="H48" s="143">
        <v>25000</v>
      </c>
      <c r="I48" s="140">
        <f t="shared" si="0"/>
        <v>6.6330591668877688</v>
      </c>
      <c r="J48" s="181">
        <v>3769</v>
      </c>
      <c r="K48" s="81" t="s">
        <v>150</v>
      </c>
      <c r="L48" s="81" t="s">
        <v>151</v>
      </c>
      <c r="M48" s="239" t="s">
        <v>767</v>
      </c>
      <c r="N48" s="81" t="s">
        <v>849</v>
      </c>
      <c r="O48" s="81" t="s">
        <v>131</v>
      </c>
    </row>
    <row r="49" spans="1:15" x14ac:dyDescent="0.3">
      <c r="A49" s="171">
        <v>45666</v>
      </c>
      <c r="B49" s="81" t="s">
        <v>814</v>
      </c>
      <c r="C49" s="81" t="s">
        <v>118</v>
      </c>
      <c r="D49" s="81" t="s">
        <v>148</v>
      </c>
      <c r="E49" s="81"/>
      <c r="F49" s="81"/>
      <c r="G49" s="81"/>
      <c r="H49" s="143">
        <v>8000</v>
      </c>
      <c r="I49" s="140">
        <f t="shared" si="0"/>
        <v>2.1225789334040859</v>
      </c>
      <c r="J49" s="181">
        <v>3769</v>
      </c>
      <c r="K49" s="81" t="s">
        <v>150</v>
      </c>
      <c r="L49" s="81" t="s">
        <v>151</v>
      </c>
      <c r="M49" s="239" t="s">
        <v>767</v>
      </c>
      <c r="N49" s="81" t="s">
        <v>849</v>
      </c>
      <c r="O49" s="81" t="s">
        <v>131</v>
      </c>
    </row>
    <row r="50" spans="1:15" x14ac:dyDescent="0.3">
      <c r="A50" s="171">
        <v>45666</v>
      </c>
      <c r="B50" s="81" t="s">
        <v>814</v>
      </c>
      <c r="C50" s="81" t="s">
        <v>118</v>
      </c>
      <c r="D50" s="81" t="s">
        <v>148</v>
      </c>
      <c r="E50" s="81"/>
      <c r="F50" s="81"/>
      <c r="G50" s="81"/>
      <c r="H50" s="143">
        <v>15000</v>
      </c>
      <c r="I50" s="140">
        <f t="shared" si="0"/>
        <v>3.9798355001326611</v>
      </c>
      <c r="J50" s="181">
        <v>3769</v>
      </c>
      <c r="K50" s="81" t="s">
        <v>150</v>
      </c>
      <c r="L50" s="81" t="s">
        <v>151</v>
      </c>
      <c r="M50" s="239" t="s">
        <v>767</v>
      </c>
      <c r="N50" s="81" t="s">
        <v>849</v>
      </c>
      <c r="O50" s="81" t="s">
        <v>131</v>
      </c>
    </row>
    <row r="51" spans="1:15" x14ac:dyDescent="0.3">
      <c r="A51" s="171">
        <v>45666</v>
      </c>
      <c r="B51" s="81" t="s">
        <v>814</v>
      </c>
      <c r="C51" s="81" t="s">
        <v>118</v>
      </c>
      <c r="D51" s="81" t="s">
        <v>148</v>
      </c>
      <c r="E51" s="81"/>
      <c r="F51" s="81"/>
      <c r="G51" s="81"/>
      <c r="H51" s="143">
        <v>25000</v>
      </c>
      <c r="I51" s="140">
        <f t="shared" si="0"/>
        <v>6.6330591668877688</v>
      </c>
      <c r="J51" s="181">
        <v>3769</v>
      </c>
      <c r="K51" s="81" t="s">
        <v>150</v>
      </c>
      <c r="L51" s="81" t="s">
        <v>151</v>
      </c>
      <c r="M51" s="239" t="s">
        <v>767</v>
      </c>
      <c r="N51" s="81" t="s">
        <v>849</v>
      </c>
      <c r="O51" s="81" t="s">
        <v>131</v>
      </c>
    </row>
    <row r="52" spans="1:15" x14ac:dyDescent="0.3">
      <c r="A52" s="171">
        <v>45666</v>
      </c>
      <c r="B52" s="81" t="s">
        <v>814</v>
      </c>
      <c r="C52" s="81" t="s">
        <v>118</v>
      </c>
      <c r="D52" s="81" t="s">
        <v>96</v>
      </c>
      <c r="E52" s="81"/>
      <c r="F52" s="81"/>
      <c r="G52" s="81"/>
      <c r="H52" s="143">
        <v>18000</v>
      </c>
      <c r="I52" s="140">
        <f t="shared" si="0"/>
        <v>4.7758026001591931</v>
      </c>
      <c r="J52" s="181">
        <v>3769</v>
      </c>
      <c r="K52" s="81" t="s">
        <v>152</v>
      </c>
      <c r="L52" s="81" t="s">
        <v>153</v>
      </c>
      <c r="M52" s="239" t="s">
        <v>767</v>
      </c>
      <c r="N52" s="81" t="s">
        <v>849</v>
      </c>
      <c r="O52" s="81" t="s">
        <v>131</v>
      </c>
    </row>
    <row r="53" spans="1:15" x14ac:dyDescent="0.3">
      <c r="A53" s="171">
        <v>45666</v>
      </c>
      <c r="B53" s="81" t="s">
        <v>814</v>
      </c>
      <c r="C53" s="81" t="s">
        <v>118</v>
      </c>
      <c r="D53" s="81" t="s">
        <v>96</v>
      </c>
      <c r="E53" s="81"/>
      <c r="F53" s="81"/>
      <c r="G53" s="81"/>
      <c r="H53" s="143">
        <v>15000</v>
      </c>
      <c r="I53" s="140">
        <f t="shared" si="0"/>
        <v>3.9798355001326611</v>
      </c>
      <c r="J53" s="181">
        <v>3769</v>
      </c>
      <c r="K53" s="81" t="s">
        <v>152</v>
      </c>
      <c r="L53" s="81" t="s">
        <v>153</v>
      </c>
      <c r="M53" s="239" t="s">
        <v>767</v>
      </c>
      <c r="N53" s="81" t="s">
        <v>849</v>
      </c>
      <c r="O53" s="81" t="s">
        <v>131</v>
      </c>
    </row>
    <row r="54" spans="1:15" x14ac:dyDescent="0.3">
      <c r="A54" s="171">
        <v>45666</v>
      </c>
      <c r="B54" s="81" t="s">
        <v>814</v>
      </c>
      <c r="C54" s="81" t="s">
        <v>118</v>
      </c>
      <c r="D54" s="81" t="s">
        <v>96</v>
      </c>
      <c r="E54" s="81"/>
      <c r="F54" s="81"/>
      <c r="G54" s="81"/>
      <c r="H54" s="143">
        <v>20000</v>
      </c>
      <c r="I54" s="140">
        <f t="shared" si="0"/>
        <v>5.3064473335102145</v>
      </c>
      <c r="J54" s="181">
        <v>3769</v>
      </c>
      <c r="K54" s="81" t="s">
        <v>98</v>
      </c>
      <c r="L54" s="81" t="s">
        <v>167</v>
      </c>
      <c r="M54" s="239" t="s">
        <v>767</v>
      </c>
      <c r="N54" s="81" t="s">
        <v>849</v>
      </c>
      <c r="O54" s="81" t="s">
        <v>131</v>
      </c>
    </row>
    <row r="55" spans="1:15" x14ac:dyDescent="0.3">
      <c r="A55" s="171">
        <v>45666</v>
      </c>
      <c r="B55" s="81" t="s">
        <v>814</v>
      </c>
      <c r="C55" s="81" t="s">
        <v>118</v>
      </c>
      <c r="D55" s="81" t="s">
        <v>96</v>
      </c>
      <c r="E55" s="81"/>
      <c r="F55" s="81"/>
      <c r="G55" s="81"/>
      <c r="H55" s="143">
        <v>18000</v>
      </c>
      <c r="I55" s="140">
        <f t="shared" si="0"/>
        <v>4.7758026001591931</v>
      </c>
      <c r="J55" s="181">
        <v>3769</v>
      </c>
      <c r="K55" s="81" t="s">
        <v>98</v>
      </c>
      <c r="L55" s="81" t="s">
        <v>167</v>
      </c>
      <c r="M55" s="239" t="s">
        <v>767</v>
      </c>
      <c r="N55" s="81" t="s">
        <v>849</v>
      </c>
      <c r="O55" s="81" t="s">
        <v>131</v>
      </c>
    </row>
    <row r="56" spans="1:15" x14ac:dyDescent="0.3">
      <c r="A56" s="171">
        <v>45666</v>
      </c>
      <c r="B56" s="81" t="s">
        <v>814</v>
      </c>
      <c r="C56" s="81" t="s">
        <v>118</v>
      </c>
      <c r="D56" s="81" t="s">
        <v>96</v>
      </c>
      <c r="E56" s="81"/>
      <c r="F56" s="81"/>
      <c r="G56" s="81"/>
      <c r="H56" s="143">
        <v>18000</v>
      </c>
      <c r="I56" s="140">
        <f t="shared" si="0"/>
        <v>4.7758026001591931</v>
      </c>
      <c r="J56" s="181">
        <v>3769</v>
      </c>
      <c r="K56" s="81" t="s">
        <v>97</v>
      </c>
      <c r="L56" s="81" t="s">
        <v>121</v>
      </c>
      <c r="M56" s="239" t="s">
        <v>767</v>
      </c>
      <c r="N56" s="81" t="s">
        <v>849</v>
      </c>
      <c r="O56" s="81" t="s">
        <v>131</v>
      </c>
    </row>
    <row r="57" spans="1:15" x14ac:dyDescent="0.3">
      <c r="A57" s="171">
        <v>45666</v>
      </c>
      <c r="B57" s="81" t="s">
        <v>814</v>
      </c>
      <c r="C57" s="81" t="s">
        <v>118</v>
      </c>
      <c r="D57" s="81" t="s">
        <v>96</v>
      </c>
      <c r="E57" s="81"/>
      <c r="F57" s="81"/>
      <c r="G57" s="81"/>
      <c r="H57" s="143">
        <v>18000</v>
      </c>
      <c r="I57" s="140">
        <f t="shared" si="0"/>
        <v>4.7758026001591931</v>
      </c>
      <c r="J57" s="181">
        <v>3769</v>
      </c>
      <c r="K57" s="81" t="s">
        <v>97</v>
      </c>
      <c r="L57" s="81" t="s">
        <v>121</v>
      </c>
      <c r="M57" s="239" t="s">
        <v>767</v>
      </c>
      <c r="N57" s="81" t="s">
        <v>849</v>
      </c>
      <c r="O57" s="81" t="s">
        <v>131</v>
      </c>
    </row>
    <row r="58" spans="1:15" x14ac:dyDescent="0.3">
      <c r="A58" s="171">
        <v>45666</v>
      </c>
      <c r="B58" s="81" t="s">
        <v>814</v>
      </c>
      <c r="C58" s="81" t="s">
        <v>118</v>
      </c>
      <c r="D58" s="81" t="s">
        <v>96</v>
      </c>
      <c r="E58" s="81"/>
      <c r="F58" s="81"/>
      <c r="G58" s="81"/>
      <c r="H58" s="143">
        <v>25000</v>
      </c>
      <c r="I58" s="140">
        <f t="shared" si="0"/>
        <v>6.6330591668877688</v>
      </c>
      <c r="J58" s="181">
        <v>3769</v>
      </c>
      <c r="K58" s="81" t="s">
        <v>154</v>
      </c>
      <c r="L58" s="81" t="s">
        <v>155</v>
      </c>
      <c r="M58" s="239" t="s">
        <v>767</v>
      </c>
      <c r="N58" s="81" t="s">
        <v>849</v>
      </c>
      <c r="O58" s="81" t="s">
        <v>131</v>
      </c>
    </row>
    <row r="59" spans="1:15" x14ac:dyDescent="0.3">
      <c r="A59" s="171">
        <v>45666</v>
      </c>
      <c r="B59" s="81" t="s">
        <v>814</v>
      </c>
      <c r="C59" s="81" t="s">
        <v>118</v>
      </c>
      <c r="D59" s="81" t="s">
        <v>96</v>
      </c>
      <c r="E59" s="81"/>
      <c r="F59" s="81"/>
      <c r="G59" s="81"/>
      <c r="H59" s="143">
        <v>25000</v>
      </c>
      <c r="I59" s="140">
        <f t="shared" si="0"/>
        <v>6.6330591668877688</v>
      </c>
      <c r="J59" s="181">
        <v>3769</v>
      </c>
      <c r="K59" s="81" t="s">
        <v>154</v>
      </c>
      <c r="L59" s="81" t="s">
        <v>155</v>
      </c>
      <c r="M59" s="239" t="s">
        <v>767</v>
      </c>
      <c r="N59" s="81" t="s">
        <v>849</v>
      </c>
      <c r="O59" s="81" t="s">
        <v>131</v>
      </c>
    </row>
    <row r="60" spans="1:15" x14ac:dyDescent="0.3">
      <c r="A60" s="171">
        <v>45666</v>
      </c>
      <c r="B60" s="81" t="s">
        <v>814</v>
      </c>
      <c r="C60" s="81" t="s">
        <v>118</v>
      </c>
      <c r="D60" s="81" t="s">
        <v>147</v>
      </c>
      <c r="E60" s="81"/>
      <c r="F60" s="81"/>
      <c r="G60" s="81"/>
      <c r="H60" s="143">
        <v>10000</v>
      </c>
      <c r="I60" s="140">
        <f t="shared" si="0"/>
        <v>2.6532236667551072</v>
      </c>
      <c r="J60" s="181">
        <v>3769</v>
      </c>
      <c r="K60" s="81" t="s">
        <v>156</v>
      </c>
      <c r="L60" s="81" t="s">
        <v>157</v>
      </c>
      <c r="M60" s="239" t="s">
        <v>767</v>
      </c>
      <c r="N60" s="81" t="s">
        <v>849</v>
      </c>
      <c r="O60" s="81" t="s">
        <v>131</v>
      </c>
    </row>
    <row r="61" spans="1:15" x14ac:dyDescent="0.3">
      <c r="A61" s="171">
        <v>45666</v>
      </c>
      <c r="B61" s="81" t="s">
        <v>814</v>
      </c>
      <c r="C61" s="81" t="s">
        <v>118</v>
      </c>
      <c r="D61" s="81" t="s">
        <v>147</v>
      </c>
      <c r="E61" s="81"/>
      <c r="F61" s="81"/>
      <c r="G61" s="81"/>
      <c r="H61" s="143">
        <v>10000</v>
      </c>
      <c r="I61" s="140">
        <f t="shared" si="0"/>
        <v>2.6532236667551072</v>
      </c>
      <c r="J61" s="181">
        <v>3769</v>
      </c>
      <c r="K61" s="81" t="s">
        <v>156</v>
      </c>
      <c r="L61" s="81" t="s">
        <v>157</v>
      </c>
      <c r="M61" s="239" t="s">
        <v>767</v>
      </c>
      <c r="N61" s="81" t="s">
        <v>849</v>
      </c>
      <c r="O61" s="81" t="s">
        <v>131</v>
      </c>
    </row>
    <row r="62" spans="1:15" x14ac:dyDescent="0.3">
      <c r="A62" s="171">
        <v>45666</v>
      </c>
      <c r="B62" s="188" t="s">
        <v>401</v>
      </c>
      <c r="C62" s="81" t="s">
        <v>415</v>
      </c>
      <c r="D62" s="81" t="s">
        <v>147</v>
      </c>
      <c r="E62" s="81"/>
      <c r="F62" s="81"/>
      <c r="G62" s="81"/>
      <c r="H62" s="143">
        <v>50000</v>
      </c>
      <c r="I62" s="140">
        <f t="shared" si="0"/>
        <v>13.266118333775538</v>
      </c>
      <c r="J62" s="181">
        <v>3769</v>
      </c>
      <c r="K62" s="81" t="s">
        <v>149</v>
      </c>
      <c r="L62" s="81" t="s">
        <v>410</v>
      </c>
      <c r="M62" s="239" t="s">
        <v>767</v>
      </c>
      <c r="N62" s="81" t="s">
        <v>849</v>
      </c>
      <c r="O62" s="81" t="s">
        <v>131</v>
      </c>
    </row>
    <row r="63" spans="1:15" x14ac:dyDescent="0.3">
      <c r="A63" s="171">
        <v>45666</v>
      </c>
      <c r="B63" s="188" t="s">
        <v>402</v>
      </c>
      <c r="C63" s="81" t="s">
        <v>415</v>
      </c>
      <c r="D63" s="81" t="s">
        <v>147</v>
      </c>
      <c r="E63" s="81"/>
      <c r="F63" s="81"/>
      <c r="G63" s="81"/>
      <c r="H63" s="143">
        <v>30000</v>
      </c>
      <c r="I63" s="140">
        <f t="shared" si="0"/>
        <v>7.9596710002653221</v>
      </c>
      <c r="J63" s="181">
        <v>3769</v>
      </c>
      <c r="K63" s="81" t="s">
        <v>156</v>
      </c>
      <c r="L63" s="81" t="s">
        <v>410</v>
      </c>
      <c r="M63" s="239" t="s">
        <v>767</v>
      </c>
      <c r="N63" s="81" t="s">
        <v>849</v>
      </c>
      <c r="O63" s="81" t="s">
        <v>131</v>
      </c>
    </row>
    <row r="64" spans="1:15" x14ac:dyDescent="0.3">
      <c r="A64" s="171">
        <v>45666</v>
      </c>
      <c r="B64" s="188" t="s">
        <v>403</v>
      </c>
      <c r="C64" s="81" t="s">
        <v>415</v>
      </c>
      <c r="D64" s="81" t="s">
        <v>148</v>
      </c>
      <c r="E64" s="81"/>
      <c r="F64" s="81"/>
      <c r="G64" s="81"/>
      <c r="H64" s="143">
        <v>20000</v>
      </c>
      <c r="I64" s="140">
        <f t="shared" si="0"/>
        <v>5.3064473335102145</v>
      </c>
      <c r="J64" s="181">
        <v>3769</v>
      </c>
      <c r="K64" s="81" t="s">
        <v>150</v>
      </c>
      <c r="L64" s="81" t="s">
        <v>410</v>
      </c>
      <c r="M64" s="239" t="s">
        <v>767</v>
      </c>
      <c r="N64" s="81" t="s">
        <v>849</v>
      </c>
      <c r="O64" s="81" t="s">
        <v>131</v>
      </c>
    </row>
    <row r="65" spans="1:15" x14ac:dyDescent="0.3">
      <c r="A65" s="171">
        <v>45666</v>
      </c>
      <c r="B65" s="188" t="s">
        <v>404</v>
      </c>
      <c r="C65" s="81" t="s">
        <v>415</v>
      </c>
      <c r="D65" s="81" t="s">
        <v>96</v>
      </c>
      <c r="E65" s="81"/>
      <c r="F65" s="81"/>
      <c r="G65" s="81"/>
      <c r="H65" s="143">
        <v>25000</v>
      </c>
      <c r="I65" s="140">
        <f t="shared" si="0"/>
        <v>6.6330591668877688</v>
      </c>
      <c r="J65" s="181">
        <v>3769</v>
      </c>
      <c r="K65" s="81" t="s">
        <v>154</v>
      </c>
      <c r="L65" s="81" t="s">
        <v>410</v>
      </c>
      <c r="M65" s="239" t="s">
        <v>767</v>
      </c>
      <c r="N65" s="81" t="s">
        <v>849</v>
      </c>
      <c r="O65" s="81" t="s">
        <v>131</v>
      </c>
    </row>
    <row r="66" spans="1:15" x14ac:dyDescent="0.3">
      <c r="A66" s="171">
        <v>45666</v>
      </c>
      <c r="B66" s="188" t="s">
        <v>405</v>
      </c>
      <c r="C66" s="81" t="s">
        <v>415</v>
      </c>
      <c r="D66" s="81" t="s">
        <v>96</v>
      </c>
      <c r="E66" s="81"/>
      <c r="F66" s="81"/>
      <c r="G66" s="81"/>
      <c r="H66" s="143">
        <v>25000</v>
      </c>
      <c r="I66" s="140">
        <f t="shared" si="0"/>
        <v>6.6330591668877688</v>
      </c>
      <c r="J66" s="181">
        <v>3769</v>
      </c>
      <c r="K66" s="81" t="s">
        <v>152</v>
      </c>
      <c r="L66" s="81" t="s">
        <v>410</v>
      </c>
      <c r="M66" s="239" t="s">
        <v>767</v>
      </c>
      <c r="N66" s="81" t="s">
        <v>849</v>
      </c>
      <c r="O66" s="81" t="s">
        <v>131</v>
      </c>
    </row>
    <row r="67" spans="1:15" x14ac:dyDescent="0.3">
      <c r="A67" s="171">
        <v>45666</v>
      </c>
      <c r="B67" s="188" t="s">
        <v>406</v>
      </c>
      <c r="C67" s="81" t="s">
        <v>415</v>
      </c>
      <c r="D67" s="81" t="s">
        <v>96</v>
      </c>
      <c r="E67" s="81"/>
      <c r="F67" s="81"/>
      <c r="G67" s="81"/>
      <c r="H67" s="143">
        <v>25000</v>
      </c>
      <c r="I67" s="140">
        <f t="shared" ref="I67:I130" si="1">H67/J67</f>
        <v>6.6330591668877688</v>
      </c>
      <c r="J67" s="181">
        <v>3769</v>
      </c>
      <c r="K67" s="81" t="s">
        <v>98</v>
      </c>
      <c r="L67" s="81" t="s">
        <v>410</v>
      </c>
      <c r="M67" s="239" t="s">
        <v>767</v>
      </c>
      <c r="N67" s="81" t="s">
        <v>849</v>
      </c>
      <c r="O67" s="81" t="s">
        <v>131</v>
      </c>
    </row>
    <row r="68" spans="1:15" x14ac:dyDescent="0.3">
      <c r="A68" s="171">
        <v>45666</v>
      </c>
      <c r="B68" s="188" t="s">
        <v>407</v>
      </c>
      <c r="C68" s="81" t="s">
        <v>415</v>
      </c>
      <c r="D68" s="81" t="s">
        <v>96</v>
      </c>
      <c r="E68" s="81"/>
      <c r="F68" s="81"/>
      <c r="G68" s="81"/>
      <c r="H68" s="143">
        <v>25000</v>
      </c>
      <c r="I68" s="140">
        <f t="shared" si="1"/>
        <v>6.6330591668877688</v>
      </c>
      <c r="J68" s="181">
        <v>3769</v>
      </c>
      <c r="K68" s="81" t="s">
        <v>97</v>
      </c>
      <c r="L68" s="81" t="s">
        <v>410</v>
      </c>
      <c r="M68" s="239" t="s">
        <v>767</v>
      </c>
      <c r="N68" s="81" t="s">
        <v>849</v>
      </c>
      <c r="O68" s="81" t="s">
        <v>131</v>
      </c>
    </row>
    <row r="69" spans="1:15" x14ac:dyDescent="0.3">
      <c r="A69" s="171">
        <v>45667</v>
      </c>
      <c r="B69" s="188" t="s">
        <v>401</v>
      </c>
      <c r="C69" s="81" t="s">
        <v>415</v>
      </c>
      <c r="D69" s="81" t="s">
        <v>147</v>
      </c>
      <c r="E69" s="81"/>
      <c r="F69" s="81"/>
      <c r="G69" s="81"/>
      <c r="H69" s="143">
        <v>50000</v>
      </c>
      <c r="I69" s="140">
        <f t="shared" si="1"/>
        <v>13.266118333775538</v>
      </c>
      <c r="J69" s="181">
        <v>3769</v>
      </c>
      <c r="K69" s="81" t="s">
        <v>149</v>
      </c>
      <c r="L69" s="81" t="s">
        <v>411</v>
      </c>
      <c r="M69" s="239" t="s">
        <v>767</v>
      </c>
      <c r="N69" s="81" t="s">
        <v>849</v>
      </c>
      <c r="O69" s="81" t="s">
        <v>131</v>
      </c>
    </row>
    <row r="70" spans="1:15" x14ac:dyDescent="0.3">
      <c r="A70" s="171">
        <v>45667</v>
      </c>
      <c r="B70" s="188" t="s">
        <v>402</v>
      </c>
      <c r="C70" s="81" t="s">
        <v>415</v>
      </c>
      <c r="D70" s="81" t="s">
        <v>147</v>
      </c>
      <c r="E70" s="81"/>
      <c r="F70" s="81"/>
      <c r="G70" s="81"/>
      <c r="H70" s="143">
        <v>30000</v>
      </c>
      <c r="I70" s="140">
        <f t="shared" si="1"/>
        <v>7.9596710002653221</v>
      </c>
      <c r="J70" s="181">
        <v>3769</v>
      </c>
      <c r="K70" s="81" t="s">
        <v>156</v>
      </c>
      <c r="L70" s="81" t="s">
        <v>411</v>
      </c>
      <c r="M70" s="239" t="s">
        <v>767</v>
      </c>
      <c r="N70" s="81" t="s">
        <v>849</v>
      </c>
      <c r="O70" s="81" t="s">
        <v>131</v>
      </c>
    </row>
    <row r="71" spans="1:15" x14ac:dyDescent="0.3">
      <c r="A71" s="171">
        <v>45667</v>
      </c>
      <c r="B71" s="188" t="s">
        <v>403</v>
      </c>
      <c r="C71" s="81" t="s">
        <v>415</v>
      </c>
      <c r="D71" s="81" t="s">
        <v>148</v>
      </c>
      <c r="E71" s="81"/>
      <c r="F71" s="81"/>
      <c r="G71" s="81"/>
      <c r="H71" s="143">
        <v>20000</v>
      </c>
      <c r="I71" s="140">
        <f t="shared" si="1"/>
        <v>5.3064473335102145</v>
      </c>
      <c r="J71" s="181">
        <v>3769</v>
      </c>
      <c r="K71" s="81" t="s">
        <v>150</v>
      </c>
      <c r="L71" s="81" t="s">
        <v>411</v>
      </c>
      <c r="M71" s="239" t="s">
        <v>767</v>
      </c>
      <c r="N71" s="81" t="s">
        <v>849</v>
      </c>
      <c r="O71" s="81" t="s">
        <v>131</v>
      </c>
    </row>
    <row r="72" spans="1:15" x14ac:dyDescent="0.3">
      <c r="A72" s="171">
        <v>45667</v>
      </c>
      <c r="B72" s="188" t="s">
        <v>404</v>
      </c>
      <c r="C72" s="81" t="s">
        <v>415</v>
      </c>
      <c r="D72" s="81" t="s">
        <v>96</v>
      </c>
      <c r="E72" s="81"/>
      <c r="F72" s="81"/>
      <c r="G72" s="81"/>
      <c r="H72" s="143">
        <v>25000</v>
      </c>
      <c r="I72" s="140">
        <f t="shared" si="1"/>
        <v>6.6330591668877688</v>
      </c>
      <c r="J72" s="181">
        <v>3769</v>
      </c>
      <c r="K72" s="81" t="s">
        <v>154</v>
      </c>
      <c r="L72" s="81" t="s">
        <v>411</v>
      </c>
      <c r="M72" s="239" t="s">
        <v>767</v>
      </c>
      <c r="N72" s="81" t="s">
        <v>849</v>
      </c>
      <c r="O72" s="81" t="s">
        <v>131</v>
      </c>
    </row>
    <row r="73" spans="1:15" x14ac:dyDescent="0.3">
      <c r="A73" s="171">
        <v>45667</v>
      </c>
      <c r="B73" s="188" t="s">
        <v>406</v>
      </c>
      <c r="C73" s="81" t="s">
        <v>415</v>
      </c>
      <c r="D73" s="81" t="s">
        <v>96</v>
      </c>
      <c r="E73" s="81"/>
      <c r="F73" s="81"/>
      <c r="G73" s="81"/>
      <c r="H73" s="143">
        <v>25000</v>
      </c>
      <c r="I73" s="140">
        <f t="shared" si="1"/>
        <v>6.6330591668877688</v>
      </c>
      <c r="J73" s="181">
        <v>3769</v>
      </c>
      <c r="K73" s="81" t="s">
        <v>98</v>
      </c>
      <c r="L73" s="81" t="s">
        <v>411</v>
      </c>
      <c r="M73" s="239" t="s">
        <v>767</v>
      </c>
      <c r="N73" s="81" t="s">
        <v>849</v>
      </c>
      <c r="O73" s="81" t="s">
        <v>131</v>
      </c>
    </row>
    <row r="74" spans="1:15" x14ac:dyDescent="0.3">
      <c r="A74" s="171">
        <v>45667</v>
      </c>
      <c r="B74" s="188" t="s">
        <v>407</v>
      </c>
      <c r="C74" s="81" t="s">
        <v>415</v>
      </c>
      <c r="D74" s="81" t="s">
        <v>96</v>
      </c>
      <c r="E74" s="81"/>
      <c r="F74" s="81"/>
      <c r="G74" s="81"/>
      <c r="H74" s="143">
        <v>25000</v>
      </c>
      <c r="I74" s="140">
        <f t="shared" si="1"/>
        <v>6.6330591668877688</v>
      </c>
      <c r="J74" s="181">
        <v>3769</v>
      </c>
      <c r="K74" s="81" t="s">
        <v>97</v>
      </c>
      <c r="L74" s="81" t="s">
        <v>411</v>
      </c>
      <c r="M74" s="239" t="s">
        <v>767</v>
      </c>
      <c r="N74" s="81" t="s">
        <v>849</v>
      </c>
      <c r="O74" s="81" t="s">
        <v>131</v>
      </c>
    </row>
    <row r="75" spans="1:15" x14ac:dyDescent="0.3">
      <c r="A75" s="171">
        <v>45667</v>
      </c>
      <c r="B75" s="81" t="s">
        <v>814</v>
      </c>
      <c r="C75" s="81" t="s">
        <v>118</v>
      </c>
      <c r="D75" s="81" t="s">
        <v>96</v>
      </c>
      <c r="E75" s="81"/>
      <c r="F75" s="81"/>
      <c r="G75" s="81"/>
      <c r="H75" s="143">
        <v>25000</v>
      </c>
      <c r="I75" s="140">
        <f t="shared" si="1"/>
        <v>6.6330591668877688</v>
      </c>
      <c r="J75" s="181">
        <v>3769</v>
      </c>
      <c r="K75" s="81" t="s">
        <v>154</v>
      </c>
      <c r="L75" s="81" t="s">
        <v>170</v>
      </c>
      <c r="M75" s="239" t="s">
        <v>767</v>
      </c>
      <c r="N75" s="81" t="s">
        <v>849</v>
      </c>
      <c r="O75" s="81" t="s">
        <v>131</v>
      </c>
    </row>
    <row r="76" spans="1:15" x14ac:dyDescent="0.3">
      <c r="A76" s="171">
        <v>45667</v>
      </c>
      <c r="B76" s="81" t="s">
        <v>814</v>
      </c>
      <c r="C76" s="81" t="s">
        <v>118</v>
      </c>
      <c r="D76" s="81" t="s">
        <v>96</v>
      </c>
      <c r="E76" s="81"/>
      <c r="F76" s="81"/>
      <c r="G76" s="81"/>
      <c r="H76" s="143">
        <v>15000</v>
      </c>
      <c r="I76" s="140">
        <f t="shared" si="1"/>
        <v>3.9798355001326611</v>
      </c>
      <c r="J76" s="181">
        <v>3769</v>
      </c>
      <c r="K76" s="81" t="s">
        <v>154</v>
      </c>
      <c r="L76" s="81" t="s">
        <v>170</v>
      </c>
      <c r="M76" s="239" t="s">
        <v>767</v>
      </c>
      <c r="N76" s="81" t="s">
        <v>849</v>
      </c>
      <c r="O76" s="81" t="s">
        <v>131</v>
      </c>
    </row>
    <row r="77" spans="1:15" x14ac:dyDescent="0.3">
      <c r="A77" s="171">
        <v>45667</v>
      </c>
      <c r="B77" s="81" t="s">
        <v>814</v>
      </c>
      <c r="C77" s="81" t="s">
        <v>118</v>
      </c>
      <c r="D77" s="81" t="s">
        <v>96</v>
      </c>
      <c r="E77" s="81"/>
      <c r="F77" s="81"/>
      <c r="G77" s="81"/>
      <c r="H77" s="143">
        <v>5000</v>
      </c>
      <c r="I77" s="140">
        <f t="shared" si="1"/>
        <v>1.3266118333775536</v>
      </c>
      <c r="J77" s="181">
        <v>3769</v>
      </c>
      <c r="K77" s="81" t="s">
        <v>154</v>
      </c>
      <c r="L77" s="81" t="s">
        <v>170</v>
      </c>
      <c r="M77" s="239" t="s">
        <v>767</v>
      </c>
      <c r="N77" s="81" t="s">
        <v>849</v>
      </c>
      <c r="O77" s="81" t="s">
        <v>131</v>
      </c>
    </row>
    <row r="78" spans="1:15" x14ac:dyDescent="0.3">
      <c r="A78" s="171">
        <v>45667</v>
      </c>
      <c r="B78" s="81" t="s">
        <v>814</v>
      </c>
      <c r="C78" s="81" t="s">
        <v>118</v>
      </c>
      <c r="D78" s="81" t="s">
        <v>96</v>
      </c>
      <c r="E78" s="81"/>
      <c r="F78" s="81"/>
      <c r="G78" s="81"/>
      <c r="H78" s="143">
        <v>5000</v>
      </c>
      <c r="I78" s="140">
        <f t="shared" si="1"/>
        <v>1.3266118333775536</v>
      </c>
      <c r="J78" s="181">
        <v>3769</v>
      </c>
      <c r="K78" s="81" t="s">
        <v>154</v>
      </c>
      <c r="L78" s="81" t="s">
        <v>170</v>
      </c>
      <c r="M78" s="239" t="s">
        <v>767</v>
      </c>
      <c r="N78" s="81" t="s">
        <v>849</v>
      </c>
      <c r="O78" s="81" t="s">
        <v>131</v>
      </c>
    </row>
    <row r="79" spans="1:15" x14ac:dyDescent="0.3">
      <c r="A79" s="171">
        <v>45667</v>
      </c>
      <c r="B79" s="81" t="s">
        <v>814</v>
      </c>
      <c r="C79" s="81" t="s">
        <v>118</v>
      </c>
      <c r="D79" s="81" t="s">
        <v>96</v>
      </c>
      <c r="E79" s="81"/>
      <c r="F79" s="81"/>
      <c r="G79" s="81"/>
      <c r="H79" s="143">
        <v>25000</v>
      </c>
      <c r="I79" s="140">
        <f t="shared" si="1"/>
        <v>6.6330591668877688</v>
      </c>
      <c r="J79" s="181">
        <v>3769</v>
      </c>
      <c r="K79" s="81" t="s">
        <v>154</v>
      </c>
      <c r="L79" s="81" t="s">
        <v>170</v>
      </c>
      <c r="M79" s="239" t="s">
        <v>767</v>
      </c>
      <c r="N79" s="81" t="s">
        <v>849</v>
      </c>
      <c r="O79" s="81" t="s">
        <v>131</v>
      </c>
    </row>
    <row r="80" spans="1:15" x14ac:dyDescent="0.3">
      <c r="A80" s="171">
        <v>45667</v>
      </c>
      <c r="B80" s="81" t="s">
        <v>117</v>
      </c>
      <c r="C80" s="81" t="s">
        <v>117</v>
      </c>
      <c r="D80" s="81" t="s">
        <v>96</v>
      </c>
      <c r="E80" s="81"/>
      <c r="F80" s="81"/>
      <c r="G80" s="81"/>
      <c r="H80" s="143">
        <v>20000</v>
      </c>
      <c r="I80" s="140">
        <f t="shared" si="1"/>
        <v>5.3064473335102145</v>
      </c>
      <c r="J80" s="181">
        <v>3769</v>
      </c>
      <c r="K80" s="81" t="s">
        <v>154</v>
      </c>
      <c r="L80" s="81" t="s">
        <v>170</v>
      </c>
      <c r="M80" s="239" t="s">
        <v>767</v>
      </c>
      <c r="N80" s="81" t="s">
        <v>849</v>
      </c>
      <c r="O80" s="81" t="s">
        <v>131</v>
      </c>
    </row>
    <row r="81" spans="1:15" x14ac:dyDescent="0.3">
      <c r="A81" s="171">
        <v>45667</v>
      </c>
      <c r="B81" s="81" t="s">
        <v>814</v>
      </c>
      <c r="C81" s="81" t="s">
        <v>118</v>
      </c>
      <c r="D81" s="81" t="s">
        <v>96</v>
      </c>
      <c r="E81" s="81"/>
      <c r="F81" s="81"/>
      <c r="G81" s="81"/>
      <c r="H81" s="143">
        <v>20000</v>
      </c>
      <c r="I81" s="140">
        <f t="shared" si="1"/>
        <v>5.3064473335102145</v>
      </c>
      <c r="J81" s="181">
        <v>3769</v>
      </c>
      <c r="K81" s="81" t="s">
        <v>98</v>
      </c>
      <c r="L81" s="81" t="s">
        <v>174</v>
      </c>
      <c r="M81" s="239" t="s">
        <v>767</v>
      </c>
      <c r="N81" s="81" t="s">
        <v>849</v>
      </c>
      <c r="O81" s="81" t="s">
        <v>131</v>
      </c>
    </row>
    <row r="82" spans="1:15" x14ac:dyDescent="0.3">
      <c r="A82" s="171">
        <v>45667</v>
      </c>
      <c r="B82" s="81" t="s">
        <v>814</v>
      </c>
      <c r="C82" s="81" t="s">
        <v>118</v>
      </c>
      <c r="D82" s="81" t="s">
        <v>96</v>
      </c>
      <c r="E82" s="81"/>
      <c r="F82" s="81"/>
      <c r="G82" s="81"/>
      <c r="H82" s="143">
        <v>20000</v>
      </c>
      <c r="I82" s="140">
        <f t="shared" si="1"/>
        <v>5.3064473335102145</v>
      </c>
      <c r="J82" s="181">
        <v>3769</v>
      </c>
      <c r="K82" s="81" t="s">
        <v>98</v>
      </c>
      <c r="L82" s="81" t="s">
        <v>174</v>
      </c>
      <c r="M82" s="239" t="s">
        <v>767</v>
      </c>
      <c r="N82" s="81" t="s">
        <v>849</v>
      </c>
      <c r="O82" s="81" t="s">
        <v>131</v>
      </c>
    </row>
    <row r="83" spans="1:15" x14ac:dyDescent="0.3">
      <c r="A83" s="171">
        <v>45667</v>
      </c>
      <c r="B83" s="81" t="s">
        <v>814</v>
      </c>
      <c r="C83" s="81" t="s">
        <v>118</v>
      </c>
      <c r="D83" s="81" t="s">
        <v>96</v>
      </c>
      <c r="E83" s="81"/>
      <c r="F83" s="81"/>
      <c r="G83" s="81"/>
      <c r="H83" s="143">
        <v>11000</v>
      </c>
      <c r="I83" s="140">
        <f t="shared" si="1"/>
        <v>2.9185460334306184</v>
      </c>
      <c r="J83" s="181">
        <v>3769</v>
      </c>
      <c r="K83" s="81" t="s">
        <v>98</v>
      </c>
      <c r="L83" s="81" t="s">
        <v>174</v>
      </c>
      <c r="M83" s="239" t="s">
        <v>767</v>
      </c>
      <c r="N83" s="81" t="s">
        <v>849</v>
      </c>
      <c r="O83" s="81" t="s">
        <v>131</v>
      </c>
    </row>
    <row r="84" spans="1:15" x14ac:dyDescent="0.3">
      <c r="A84" s="171">
        <v>45667</v>
      </c>
      <c r="B84" s="81" t="s">
        <v>814</v>
      </c>
      <c r="C84" s="81" t="s">
        <v>118</v>
      </c>
      <c r="D84" s="81" t="s">
        <v>96</v>
      </c>
      <c r="E84" s="81"/>
      <c r="F84" s="81"/>
      <c r="G84" s="81"/>
      <c r="H84" s="143">
        <v>6000</v>
      </c>
      <c r="I84" s="140">
        <f t="shared" si="1"/>
        <v>1.5919342000530645</v>
      </c>
      <c r="J84" s="181">
        <v>3769</v>
      </c>
      <c r="K84" s="81" t="s">
        <v>98</v>
      </c>
      <c r="L84" s="81" t="s">
        <v>174</v>
      </c>
      <c r="M84" s="239" t="s">
        <v>767</v>
      </c>
      <c r="N84" s="81" t="s">
        <v>849</v>
      </c>
      <c r="O84" s="81" t="s">
        <v>131</v>
      </c>
    </row>
    <row r="85" spans="1:15" x14ac:dyDescent="0.3">
      <c r="A85" s="171">
        <v>45667</v>
      </c>
      <c r="B85" s="81" t="s">
        <v>814</v>
      </c>
      <c r="C85" s="81" t="s">
        <v>118</v>
      </c>
      <c r="D85" s="81" t="s">
        <v>96</v>
      </c>
      <c r="E85" s="81"/>
      <c r="F85" s="81"/>
      <c r="G85" s="81"/>
      <c r="H85" s="143">
        <v>20000</v>
      </c>
      <c r="I85" s="140">
        <f t="shared" si="1"/>
        <v>5.3064473335102145</v>
      </c>
      <c r="J85" s="181">
        <v>3769</v>
      </c>
      <c r="K85" s="81" t="s">
        <v>98</v>
      </c>
      <c r="L85" s="81" t="s">
        <v>174</v>
      </c>
      <c r="M85" s="239" t="s">
        <v>767</v>
      </c>
      <c r="N85" s="81" t="s">
        <v>849</v>
      </c>
      <c r="O85" s="81" t="s">
        <v>131</v>
      </c>
    </row>
    <row r="86" spans="1:15" x14ac:dyDescent="0.3">
      <c r="A86" s="171">
        <v>45667</v>
      </c>
      <c r="B86" s="81" t="s">
        <v>117</v>
      </c>
      <c r="C86" s="81" t="s">
        <v>117</v>
      </c>
      <c r="D86" s="81" t="s">
        <v>96</v>
      </c>
      <c r="E86" s="81"/>
      <c r="F86" s="81"/>
      <c r="G86" s="81"/>
      <c r="H86" s="143">
        <v>15000</v>
      </c>
      <c r="I86" s="140">
        <f t="shared" si="1"/>
        <v>3.9798355001326611</v>
      </c>
      <c r="J86" s="181">
        <v>3769</v>
      </c>
      <c r="K86" s="81" t="s">
        <v>98</v>
      </c>
      <c r="L86" s="81" t="s">
        <v>174</v>
      </c>
      <c r="M86" s="239" t="s">
        <v>767</v>
      </c>
      <c r="N86" s="81" t="s">
        <v>849</v>
      </c>
      <c r="O86" s="81" t="s">
        <v>131</v>
      </c>
    </row>
    <row r="87" spans="1:15" x14ac:dyDescent="0.3">
      <c r="A87" s="171">
        <v>45667</v>
      </c>
      <c r="B87" s="81" t="s">
        <v>814</v>
      </c>
      <c r="C87" s="81" t="s">
        <v>118</v>
      </c>
      <c r="D87" s="81" t="s">
        <v>148</v>
      </c>
      <c r="E87" s="81"/>
      <c r="F87" s="81"/>
      <c r="G87" s="81"/>
      <c r="H87" s="143">
        <v>25000</v>
      </c>
      <c r="I87" s="140">
        <f t="shared" si="1"/>
        <v>6.6330591668877688</v>
      </c>
      <c r="J87" s="181">
        <v>3769</v>
      </c>
      <c r="K87" s="81" t="s">
        <v>150</v>
      </c>
      <c r="L87" s="81" t="s">
        <v>173</v>
      </c>
      <c r="M87" s="239" t="s">
        <v>767</v>
      </c>
      <c r="N87" s="81" t="s">
        <v>849</v>
      </c>
      <c r="O87" s="81" t="s">
        <v>131</v>
      </c>
    </row>
    <row r="88" spans="1:15" x14ac:dyDescent="0.3">
      <c r="A88" s="171">
        <v>45667</v>
      </c>
      <c r="B88" s="81" t="s">
        <v>814</v>
      </c>
      <c r="C88" s="81" t="s">
        <v>118</v>
      </c>
      <c r="D88" s="81" t="s">
        <v>148</v>
      </c>
      <c r="E88" s="81"/>
      <c r="F88" s="81"/>
      <c r="G88" s="81"/>
      <c r="H88" s="143">
        <v>8000</v>
      </c>
      <c r="I88" s="140">
        <f t="shared" si="1"/>
        <v>2.1225789334040859</v>
      </c>
      <c r="J88" s="181">
        <v>3769</v>
      </c>
      <c r="K88" s="81" t="s">
        <v>150</v>
      </c>
      <c r="L88" s="81" t="s">
        <v>173</v>
      </c>
      <c r="M88" s="239" t="s">
        <v>767</v>
      </c>
      <c r="N88" s="81" t="s">
        <v>849</v>
      </c>
      <c r="O88" s="81" t="s">
        <v>131</v>
      </c>
    </row>
    <row r="89" spans="1:15" x14ac:dyDescent="0.3">
      <c r="A89" s="171">
        <v>45667</v>
      </c>
      <c r="B89" s="81" t="s">
        <v>814</v>
      </c>
      <c r="C89" s="81" t="s">
        <v>118</v>
      </c>
      <c r="D89" s="81" t="s">
        <v>148</v>
      </c>
      <c r="E89" s="81"/>
      <c r="F89" s="81"/>
      <c r="G89" s="81"/>
      <c r="H89" s="143">
        <v>25000</v>
      </c>
      <c r="I89" s="140">
        <f t="shared" si="1"/>
        <v>6.6330591668877688</v>
      </c>
      <c r="J89" s="181">
        <v>3769</v>
      </c>
      <c r="K89" s="81" t="s">
        <v>150</v>
      </c>
      <c r="L89" s="81" t="s">
        <v>173</v>
      </c>
      <c r="M89" s="239" t="s">
        <v>767</v>
      </c>
      <c r="N89" s="81" t="s">
        <v>849</v>
      </c>
      <c r="O89" s="81" t="s">
        <v>131</v>
      </c>
    </row>
    <row r="90" spans="1:15" x14ac:dyDescent="0.3">
      <c r="A90" s="171">
        <v>45667</v>
      </c>
      <c r="B90" s="81" t="s">
        <v>814</v>
      </c>
      <c r="C90" s="81" t="s">
        <v>118</v>
      </c>
      <c r="D90" s="81" t="s">
        <v>96</v>
      </c>
      <c r="E90" s="205"/>
      <c r="F90" s="139"/>
      <c r="G90" s="205"/>
      <c r="H90" s="143">
        <v>18000</v>
      </c>
      <c r="I90" s="140">
        <f t="shared" si="1"/>
        <v>4.7758026001591931</v>
      </c>
      <c r="J90" s="181">
        <v>3769</v>
      </c>
      <c r="K90" s="81" t="s">
        <v>97</v>
      </c>
      <c r="L90" s="81" t="s">
        <v>168</v>
      </c>
      <c r="M90" s="239" t="s">
        <v>767</v>
      </c>
      <c r="N90" s="81" t="s">
        <v>849</v>
      </c>
      <c r="O90" s="81" t="s">
        <v>131</v>
      </c>
    </row>
    <row r="91" spans="1:15" x14ac:dyDescent="0.3">
      <c r="A91" s="171">
        <v>45667</v>
      </c>
      <c r="B91" s="81" t="s">
        <v>814</v>
      </c>
      <c r="C91" s="81" t="s">
        <v>118</v>
      </c>
      <c r="D91" s="81" t="s">
        <v>96</v>
      </c>
      <c r="E91" s="81"/>
      <c r="F91" s="81"/>
      <c r="G91" s="81"/>
      <c r="H91" s="143">
        <v>16000</v>
      </c>
      <c r="I91" s="140">
        <f t="shared" si="1"/>
        <v>4.2451578668081718</v>
      </c>
      <c r="J91" s="181">
        <v>3769</v>
      </c>
      <c r="K91" s="81" t="s">
        <v>97</v>
      </c>
      <c r="L91" s="81" t="s">
        <v>168</v>
      </c>
      <c r="M91" s="239" t="s">
        <v>767</v>
      </c>
      <c r="N91" s="81" t="s">
        <v>849</v>
      </c>
      <c r="O91" s="81" t="s">
        <v>131</v>
      </c>
    </row>
    <row r="92" spans="1:15" x14ac:dyDescent="0.3">
      <c r="A92" s="171">
        <v>45667</v>
      </c>
      <c r="B92" s="81" t="s">
        <v>814</v>
      </c>
      <c r="C92" s="81" t="s">
        <v>118</v>
      </c>
      <c r="D92" s="81" t="s">
        <v>96</v>
      </c>
      <c r="E92" s="81"/>
      <c r="F92" s="81"/>
      <c r="G92" s="81"/>
      <c r="H92" s="143">
        <v>5000</v>
      </c>
      <c r="I92" s="140">
        <f t="shared" si="1"/>
        <v>1.3266118333775536</v>
      </c>
      <c r="J92" s="181">
        <v>3769</v>
      </c>
      <c r="K92" s="81" t="s">
        <v>97</v>
      </c>
      <c r="L92" s="81" t="s">
        <v>168</v>
      </c>
      <c r="M92" s="239" t="s">
        <v>767</v>
      </c>
      <c r="N92" s="81" t="s">
        <v>849</v>
      </c>
      <c r="O92" s="81" t="s">
        <v>131</v>
      </c>
    </row>
    <row r="93" spans="1:15" x14ac:dyDescent="0.3">
      <c r="A93" s="171">
        <v>45667</v>
      </c>
      <c r="B93" s="81" t="s">
        <v>814</v>
      </c>
      <c r="C93" s="81" t="s">
        <v>118</v>
      </c>
      <c r="D93" s="81" t="s">
        <v>96</v>
      </c>
      <c r="E93" s="81"/>
      <c r="F93" s="81"/>
      <c r="G93" s="81"/>
      <c r="H93" s="143">
        <v>11000</v>
      </c>
      <c r="I93" s="140">
        <f t="shared" si="1"/>
        <v>2.9185460334306184</v>
      </c>
      <c r="J93" s="181">
        <v>3769</v>
      </c>
      <c r="K93" s="81" t="s">
        <v>97</v>
      </c>
      <c r="L93" s="81" t="s">
        <v>168</v>
      </c>
      <c r="M93" s="239" t="s">
        <v>767</v>
      </c>
      <c r="N93" s="81" t="s">
        <v>849</v>
      </c>
      <c r="O93" s="81" t="s">
        <v>131</v>
      </c>
    </row>
    <row r="94" spans="1:15" x14ac:dyDescent="0.3">
      <c r="A94" s="171">
        <v>45667</v>
      </c>
      <c r="B94" s="81" t="s">
        <v>814</v>
      </c>
      <c r="C94" s="81" t="s">
        <v>118</v>
      </c>
      <c r="D94" s="81" t="s">
        <v>96</v>
      </c>
      <c r="E94" s="81"/>
      <c r="F94" s="81"/>
      <c r="G94" s="81"/>
      <c r="H94" s="143">
        <v>18000</v>
      </c>
      <c r="I94" s="140">
        <f t="shared" si="1"/>
        <v>4.7758026001591931</v>
      </c>
      <c r="J94" s="181">
        <v>3769</v>
      </c>
      <c r="K94" s="81" t="s">
        <v>97</v>
      </c>
      <c r="L94" s="81" t="s">
        <v>168</v>
      </c>
      <c r="M94" s="239" t="s">
        <v>767</v>
      </c>
      <c r="N94" s="81" t="s">
        <v>849</v>
      </c>
      <c r="O94" s="81" t="s">
        <v>131</v>
      </c>
    </row>
    <row r="95" spans="1:15" x14ac:dyDescent="0.3">
      <c r="A95" s="171">
        <v>45667</v>
      </c>
      <c r="B95" s="81" t="s">
        <v>814</v>
      </c>
      <c r="C95" s="81" t="s">
        <v>118</v>
      </c>
      <c r="D95" s="81" t="s">
        <v>147</v>
      </c>
      <c r="E95" s="81"/>
      <c r="F95" s="81"/>
      <c r="G95" s="81"/>
      <c r="H95" s="143">
        <v>1000</v>
      </c>
      <c r="I95" s="140">
        <f t="shared" si="1"/>
        <v>0.26532236667551073</v>
      </c>
      <c r="J95" s="181">
        <v>3769</v>
      </c>
      <c r="K95" s="81" t="s">
        <v>149</v>
      </c>
      <c r="L95" s="81" t="s">
        <v>178</v>
      </c>
      <c r="M95" s="239" t="s">
        <v>767</v>
      </c>
      <c r="N95" s="81" t="s">
        <v>849</v>
      </c>
      <c r="O95" s="81" t="s">
        <v>131</v>
      </c>
    </row>
    <row r="96" spans="1:15" x14ac:dyDescent="0.3">
      <c r="A96" s="171">
        <v>45667</v>
      </c>
      <c r="B96" s="81" t="s">
        <v>814</v>
      </c>
      <c r="C96" s="81" t="s">
        <v>118</v>
      </c>
      <c r="D96" s="81" t="s">
        <v>147</v>
      </c>
      <c r="E96" s="81"/>
      <c r="F96" s="81"/>
      <c r="G96" s="81"/>
      <c r="H96" s="143">
        <v>2000</v>
      </c>
      <c r="I96" s="140">
        <f t="shared" si="1"/>
        <v>0.53064473335102147</v>
      </c>
      <c r="J96" s="181">
        <v>3769</v>
      </c>
      <c r="K96" s="81" t="s">
        <v>149</v>
      </c>
      <c r="L96" s="81" t="s">
        <v>178</v>
      </c>
      <c r="M96" s="239" t="s">
        <v>767</v>
      </c>
      <c r="N96" s="81" t="s">
        <v>849</v>
      </c>
      <c r="O96" s="81" t="s">
        <v>131</v>
      </c>
    </row>
    <row r="97" spans="1:15" x14ac:dyDescent="0.3">
      <c r="A97" s="171">
        <v>45667</v>
      </c>
      <c r="B97" s="81" t="s">
        <v>814</v>
      </c>
      <c r="C97" s="81" t="s">
        <v>118</v>
      </c>
      <c r="D97" s="81" t="s">
        <v>147</v>
      </c>
      <c r="E97" s="81"/>
      <c r="F97" s="81"/>
      <c r="G97" s="81"/>
      <c r="H97" s="143">
        <v>2000</v>
      </c>
      <c r="I97" s="140">
        <f t="shared" si="1"/>
        <v>0.53064473335102147</v>
      </c>
      <c r="J97" s="181">
        <v>3769</v>
      </c>
      <c r="K97" s="81" t="s">
        <v>149</v>
      </c>
      <c r="L97" s="81" t="s">
        <v>178</v>
      </c>
      <c r="M97" s="239" t="s">
        <v>767</v>
      </c>
      <c r="N97" s="81" t="s">
        <v>849</v>
      </c>
      <c r="O97" s="81" t="s">
        <v>131</v>
      </c>
    </row>
    <row r="98" spans="1:15" x14ac:dyDescent="0.3">
      <c r="A98" s="171">
        <v>45667</v>
      </c>
      <c r="B98" s="81" t="s">
        <v>814</v>
      </c>
      <c r="C98" s="81" t="s">
        <v>118</v>
      </c>
      <c r="D98" s="81" t="s">
        <v>147</v>
      </c>
      <c r="E98" s="81"/>
      <c r="F98" s="81"/>
      <c r="G98" s="81"/>
      <c r="H98" s="143">
        <v>2000</v>
      </c>
      <c r="I98" s="140">
        <f t="shared" si="1"/>
        <v>0.53064473335102147</v>
      </c>
      <c r="J98" s="181">
        <v>3769</v>
      </c>
      <c r="K98" s="81" t="s">
        <v>149</v>
      </c>
      <c r="L98" s="81" t="s">
        <v>178</v>
      </c>
      <c r="M98" s="239" t="s">
        <v>767</v>
      </c>
      <c r="N98" s="81" t="s">
        <v>849</v>
      </c>
      <c r="O98" s="81" t="s">
        <v>131</v>
      </c>
    </row>
    <row r="99" spans="1:15" x14ac:dyDescent="0.3">
      <c r="A99" s="171">
        <v>45667</v>
      </c>
      <c r="B99" s="81" t="s">
        <v>417</v>
      </c>
      <c r="C99" s="81" t="s">
        <v>200</v>
      </c>
      <c r="D99" s="81" t="s">
        <v>128</v>
      </c>
      <c r="E99" s="81"/>
      <c r="F99" s="81"/>
      <c r="G99" s="81"/>
      <c r="H99" s="143">
        <v>39800</v>
      </c>
      <c r="I99" s="140">
        <f t="shared" si="1"/>
        <v>10.559830193685327</v>
      </c>
      <c r="J99" s="181">
        <v>3769</v>
      </c>
      <c r="K99" s="81" t="s">
        <v>149</v>
      </c>
      <c r="L99" s="81" t="s">
        <v>412</v>
      </c>
      <c r="M99" s="239" t="s">
        <v>767</v>
      </c>
      <c r="N99" s="81" t="s">
        <v>849</v>
      </c>
      <c r="O99" s="81" t="s">
        <v>131</v>
      </c>
    </row>
    <row r="100" spans="1:15" x14ac:dyDescent="0.3">
      <c r="A100" s="171">
        <v>45667</v>
      </c>
      <c r="B100" s="81" t="s">
        <v>418</v>
      </c>
      <c r="C100" s="81" t="s">
        <v>200</v>
      </c>
      <c r="D100" s="81" t="s">
        <v>128</v>
      </c>
      <c r="E100" s="81"/>
      <c r="F100" s="81"/>
      <c r="G100" s="81"/>
      <c r="H100" s="143">
        <v>23000</v>
      </c>
      <c r="I100" s="140">
        <f t="shared" si="1"/>
        <v>6.1024144335367474</v>
      </c>
      <c r="J100" s="181">
        <v>3769</v>
      </c>
      <c r="K100" s="81" t="s">
        <v>149</v>
      </c>
      <c r="L100" s="81" t="s">
        <v>413</v>
      </c>
      <c r="M100" s="239" t="s">
        <v>767</v>
      </c>
      <c r="N100" s="81" t="s">
        <v>849</v>
      </c>
      <c r="O100" s="81" t="s">
        <v>131</v>
      </c>
    </row>
    <row r="101" spans="1:15" x14ac:dyDescent="0.3">
      <c r="A101" s="171">
        <v>45667</v>
      </c>
      <c r="B101" s="81" t="s">
        <v>585</v>
      </c>
      <c r="C101" s="81" t="s">
        <v>424</v>
      </c>
      <c r="D101" s="81" t="s">
        <v>128</v>
      </c>
      <c r="E101" s="81"/>
      <c r="F101" s="81"/>
      <c r="G101" s="81"/>
      <c r="H101" s="143">
        <v>195000</v>
      </c>
      <c r="I101" s="140">
        <f t="shared" si="1"/>
        <v>51.737861501724595</v>
      </c>
      <c r="J101" s="181">
        <v>3769</v>
      </c>
      <c r="K101" s="81" t="s">
        <v>149</v>
      </c>
      <c r="L101" s="81" t="s">
        <v>414</v>
      </c>
      <c r="M101" s="239" t="s">
        <v>767</v>
      </c>
      <c r="N101" s="81" t="s">
        <v>849</v>
      </c>
      <c r="O101" s="81" t="s">
        <v>131</v>
      </c>
    </row>
    <row r="102" spans="1:15" x14ac:dyDescent="0.3">
      <c r="A102" s="171">
        <v>45667</v>
      </c>
      <c r="B102" s="81" t="s">
        <v>123</v>
      </c>
      <c r="C102" s="81" t="s">
        <v>130</v>
      </c>
      <c r="D102" s="81" t="s">
        <v>128</v>
      </c>
      <c r="E102" s="81"/>
      <c r="F102" s="81"/>
      <c r="G102" s="81"/>
      <c r="H102" s="143">
        <v>5000</v>
      </c>
      <c r="I102" s="140">
        <f t="shared" si="1"/>
        <v>1.3266118333775536</v>
      </c>
      <c r="J102" s="181">
        <v>3769</v>
      </c>
      <c r="K102" s="81" t="s">
        <v>149</v>
      </c>
      <c r="L102" s="81" t="s">
        <v>414</v>
      </c>
      <c r="M102" s="239" t="s">
        <v>767</v>
      </c>
      <c r="N102" s="81" t="s">
        <v>849</v>
      </c>
      <c r="O102" s="81" t="s">
        <v>131</v>
      </c>
    </row>
    <row r="103" spans="1:15" x14ac:dyDescent="0.3">
      <c r="A103" s="171">
        <v>45667</v>
      </c>
      <c r="B103" s="81" t="s">
        <v>117</v>
      </c>
      <c r="C103" s="81" t="s">
        <v>117</v>
      </c>
      <c r="D103" s="81" t="s">
        <v>96</v>
      </c>
      <c r="E103" s="81"/>
      <c r="F103" s="81"/>
      <c r="G103" s="81"/>
      <c r="H103" s="143">
        <v>14000</v>
      </c>
      <c r="I103" s="140">
        <f t="shared" si="1"/>
        <v>3.7145131334571504</v>
      </c>
      <c r="J103" s="181">
        <v>3769</v>
      </c>
      <c r="K103" s="81" t="s">
        <v>97</v>
      </c>
      <c r="L103" s="81" t="s">
        <v>168</v>
      </c>
      <c r="M103" s="239" t="s">
        <v>767</v>
      </c>
      <c r="N103" s="81" t="s">
        <v>849</v>
      </c>
      <c r="O103" s="81" t="s">
        <v>131</v>
      </c>
    </row>
    <row r="104" spans="1:15" x14ac:dyDescent="0.3">
      <c r="A104" s="171">
        <v>45667</v>
      </c>
      <c r="B104" s="81" t="s">
        <v>199</v>
      </c>
      <c r="C104" s="81" t="s">
        <v>200</v>
      </c>
      <c r="D104" s="81" t="s">
        <v>128</v>
      </c>
      <c r="E104" s="81"/>
      <c r="F104" s="81"/>
      <c r="G104" s="81"/>
      <c r="H104" s="143">
        <v>6000</v>
      </c>
      <c r="I104" s="140">
        <f t="shared" si="1"/>
        <v>1.5919342000530645</v>
      </c>
      <c r="J104" s="181">
        <v>3769</v>
      </c>
      <c r="K104" s="81" t="s">
        <v>156</v>
      </c>
      <c r="L104" s="81" t="s">
        <v>172</v>
      </c>
      <c r="M104" s="239" t="s">
        <v>767</v>
      </c>
      <c r="N104" s="81" t="s">
        <v>849</v>
      </c>
      <c r="O104" s="81" t="s">
        <v>131</v>
      </c>
    </row>
    <row r="105" spans="1:15" x14ac:dyDescent="0.3">
      <c r="A105" s="171">
        <v>45667</v>
      </c>
      <c r="B105" s="81" t="s">
        <v>814</v>
      </c>
      <c r="C105" s="81" t="s">
        <v>118</v>
      </c>
      <c r="D105" s="81" t="s">
        <v>147</v>
      </c>
      <c r="E105" s="81"/>
      <c r="F105" s="81"/>
      <c r="G105" s="81"/>
      <c r="H105" s="143">
        <v>10000</v>
      </c>
      <c r="I105" s="140">
        <f t="shared" si="1"/>
        <v>2.6532236667551072</v>
      </c>
      <c r="J105" s="181">
        <v>3769</v>
      </c>
      <c r="K105" s="81" t="s">
        <v>156</v>
      </c>
      <c r="L105" s="81" t="s">
        <v>175</v>
      </c>
      <c r="M105" s="239" t="s">
        <v>767</v>
      </c>
      <c r="N105" s="81" t="s">
        <v>849</v>
      </c>
      <c r="O105" s="81" t="s">
        <v>131</v>
      </c>
    </row>
    <row r="106" spans="1:15" x14ac:dyDescent="0.3">
      <c r="A106" s="171">
        <v>45667</v>
      </c>
      <c r="B106" s="81" t="s">
        <v>814</v>
      </c>
      <c r="C106" s="81" t="s">
        <v>118</v>
      </c>
      <c r="D106" s="81" t="s">
        <v>147</v>
      </c>
      <c r="E106" s="81"/>
      <c r="F106" s="81"/>
      <c r="G106" s="81"/>
      <c r="H106" s="143">
        <v>10000</v>
      </c>
      <c r="I106" s="140">
        <f t="shared" si="1"/>
        <v>2.6532236667551072</v>
      </c>
      <c r="J106" s="181">
        <v>3769</v>
      </c>
      <c r="K106" s="81" t="s">
        <v>156</v>
      </c>
      <c r="L106" s="81" t="s">
        <v>175</v>
      </c>
      <c r="M106" s="239" t="s">
        <v>767</v>
      </c>
      <c r="N106" s="81" t="s">
        <v>849</v>
      </c>
      <c r="O106" s="81" t="s">
        <v>131</v>
      </c>
    </row>
    <row r="107" spans="1:15" ht="28.8" x14ac:dyDescent="0.3">
      <c r="A107" s="171">
        <v>45667</v>
      </c>
      <c r="B107" s="182" t="s">
        <v>203</v>
      </c>
      <c r="C107" s="81" t="s">
        <v>424</v>
      </c>
      <c r="D107" s="81" t="s">
        <v>128</v>
      </c>
      <c r="E107" s="81"/>
      <c r="F107" s="81"/>
      <c r="G107" s="81"/>
      <c r="H107" s="143">
        <v>60000</v>
      </c>
      <c r="I107" s="140">
        <f t="shared" si="1"/>
        <v>15.919342000530644</v>
      </c>
      <c r="J107" s="181">
        <v>3769</v>
      </c>
      <c r="K107" s="81" t="s">
        <v>156</v>
      </c>
      <c r="L107" s="81" t="s">
        <v>202</v>
      </c>
      <c r="M107" s="239" t="s">
        <v>767</v>
      </c>
      <c r="N107" s="81" t="s">
        <v>849</v>
      </c>
      <c r="O107" s="81" t="s">
        <v>131</v>
      </c>
    </row>
    <row r="108" spans="1:15" x14ac:dyDescent="0.3">
      <c r="A108" s="171">
        <v>45667</v>
      </c>
      <c r="B108" s="81" t="s">
        <v>514</v>
      </c>
      <c r="C108" s="81" t="s">
        <v>200</v>
      </c>
      <c r="D108" s="81" t="s">
        <v>128</v>
      </c>
      <c r="E108" s="81"/>
      <c r="F108" s="81"/>
      <c r="G108" s="81"/>
      <c r="H108" s="143">
        <v>127500</v>
      </c>
      <c r="I108" s="140">
        <f t="shared" si="1"/>
        <v>33.828601751127621</v>
      </c>
      <c r="J108" s="181">
        <v>3769</v>
      </c>
      <c r="K108" s="81" t="s">
        <v>149</v>
      </c>
      <c r="L108" s="81" t="s">
        <v>518</v>
      </c>
      <c r="M108" s="239" t="s">
        <v>767</v>
      </c>
      <c r="N108" s="81" t="s">
        <v>849</v>
      </c>
      <c r="O108" s="81" t="s">
        <v>131</v>
      </c>
    </row>
    <row r="109" spans="1:15" x14ac:dyDescent="0.3">
      <c r="A109" s="171">
        <v>45667</v>
      </c>
      <c r="B109" s="81" t="s">
        <v>515</v>
      </c>
      <c r="C109" s="81" t="s">
        <v>200</v>
      </c>
      <c r="D109" s="81" t="s">
        <v>128</v>
      </c>
      <c r="E109" s="81"/>
      <c r="F109" s="81"/>
      <c r="G109" s="81"/>
      <c r="H109" s="143">
        <v>26200</v>
      </c>
      <c r="I109" s="140">
        <f t="shared" si="1"/>
        <v>6.9514460068983812</v>
      </c>
      <c r="J109" s="181">
        <v>3769</v>
      </c>
      <c r="K109" s="81" t="s">
        <v>149</v>
      </c>
      <c r="L109" s="81" t="s">
        <v>518</v>
      </c>
      <c r="M109" s="239" t="s">
        <v>767</v>
      </c>
      <c r="N109" s="81" t="s">
        <v>849</v>
      </c>
      <c r="O109" s="81" t="s">
        <v>131</v>
      </c>
    </row>
    <row r="110" spans="1:15" x14ac:dyDescent="0.3">
      <c r="A110" s="171">
        <v>45667</v>
      </c>
      <c r="B110" s="81" t="s">
        <v>586</v>
      </c>
      <c r="C110" s="81" t="s">
        <v>200</v>
      </c>
      <c r="D110" s="81" t="s">
        <v>128</v>
      </c>
      <c r="E110" s="81"/>
      <c r="F110" s="81"/>
      <c r="G110" s="81"/>
      <c r="H110" s="143">
        <v>9200</v>
      </c>
      <c r="I110" s="140">
        <f t="shared" si="1"/>
        <v>2.4409657734146988</v>
      </c>
      <c r="J110" s="181">
        <v>3769</v>
      </c>
      <c r="K110" s="81" t="s">
        <v>149</v>
      </c>
      <c r="L110" s="81" t="s">
        <v>519</v>
      </c>
      <c r="M110" s="239" t="s">
        <v>767</v>
      </c>
      <c r="N110" s="81" t="s">
        <v>849</v>
      </c>
      <c r="O110" s="81" t="s">
        <v>131</v>
      </c>
    </row>
    <row r="111" spans="1:15" x14ac:dyDescent="0.3">
      <c r="A111" s="171">
        <v>45667</v>
      </c>
      <c r="B111" s="81" t="s">
        <v>517</v>
      </c>
      <c r="C111" s="81" t="s">
        <v>200</v>
      </c>
      <c r="D111" s="81" t="s">
        <v>128</v>
      </c>
      <c r="E111" s="81"/>
      <c r="F111" s="81"/>
      <c r="G111" s="81"/>
      <c r="H111" s="143">
        <v>126000</v>
      </c>
      <c r="I111" s="140">
        <f t="shared" si="1"/>
        <v>33.430618201114356</v>
      </c>
      <c r="J111" s="181">
        <v>3769</v>
      </c>
      <c r="K111" s="81" t="s">
        <v>149</v>
      </c>
      <c r="L111" s="81" t="s">
        <v>520</v>
      </c>
      <c r="M111" s="239" t="s">
        <v>767</v>
      </c>
      <c r="N111" s="81" t="s">
        <v>849</v>
      </c>
      <c r="O111" s="81" t="s">
        <v>131</v>
      </c>
    </row>
    <row r="112" spans="1:15" x14ac:dyDescent="0.3">
      <c r="A112" s="171">
        <v>45667</v>
      </c>
      <c r="B112" s="81" t="s">
        <v>814</v>
      </c>
      <c r="C112" s="81" t="s">
        <v>118</v>
      </c>
      <c r="D112" s="81" t="s">
        <v>148</v>
      </c>
      <c r="E112" s="81"/>
      <c r="F112" s="81"/>
      <c r="G112" s="81"/>
      <c r="H112" s="143">
        <v>25000</v>
      </c>
      <c r="I112" s="140">
        <f t="shared" si="1"/>
        <v>6.6330591668877688</v>
      </c>
      <c r="J112" s="181">
        <v>3769</v>
      </c>
      <c r="K112" s="81" t="s">
        <v>150</v>
      </c>
      <c r="L112" s="81" t="s">
        <v>184</v>
      </c>
      <c r="M112" s="239" t="s">
        <v>767</v>
      </c>
      <c r="N112" s="81" t="s">
        <v>849</v>
      </c>
      <c r="O112" s="81" t="s">
        <v>131</v>
      </c>
    </row>
    <row r="113" spans="1:15" x14ac:dyDescent="0.3">
      <c r="A113" s="171">
        <v>45667</v>
      </c>
      <c r="B113" s="81" t="s">
        <v>814</v>
      </c>
      <c r="C113" s="81" t="s">
        <v>118</v>
      </c>
      <c r="D113" s="81" t="s">
        <v>148</v>
      </c>
      <c r="E113" s="81"/>
      <c r="F113" s="81"/>
      <c r="G113" s="81"/>
      <c r="H113" s="143">
        <v>25000</v>
      </c>
      <c r="I113" s="140">
        <f t="shared" si="1"/>
        <v>6.6330591668877688</v>
      </c>
      <c r="J113" s="181">
        <v>3769</v>
      </c>
      <c r="K113" s="81" t="s">
        <v>150</v>
      </c>
      <c r="L113" s="81" t="s">
        <v>184</v>
      </c>
      <c r="M113" s="239" t="s">
        <v>767</v>
      </c>
      <c r="N113" s="81" t="s">
        <v>849</v>
      </c>
      <c r="O113" s="81" t="s">
        <v>131</v>
      </c>
    </row>
    <row r="114" spans="1:15" x14ac:dyDescent="0.3">
      <c r="A114" s="171">
        <v>45667</v>
      </c>
      <c r="B114" s="81" t="s">
        <v>814</v>
      </c>
      <c r="C114" s="81" t="s">
        <v>118</v>
      </c>
      <c r="D114" s="81" t="s">
        <v>96</v>
      </c>
      <c r="E114" s="81"/>
      <c r="F114" s="81"/>
      <c r="G114" s="81"/>
      <c r="H114" s="143">
        <v>25000</v>
      </c>
      <c r="I114" s="140">
        <f t="shared" si="1"/>
        <v>6.6330591668877688</v>
      </c>
      <c r="J114" s="181">
        <v>3769</v>
      </c>
      <c r="K114" s="81" t="s">
        <v>154</v>
      </c>
      <c r="L114" s="81" t="s">
        <v>171</v>
      </c>
      <c r="M114" s="239" t="s">
        <v>767</v>
      </c>
      <c r="N114" s="81" t="s">
        <v>849</v>
      </c>
      <c r="O114" s="81" t="s">
        <v>131</v>
      </c>
    </row>
    <row r="115" spans="1:15" x14ac:dyDescent="0.3">
      <c r="A115" s="171">
        <v>45667</v>
      </c>
      <c r="B115" s="81" t="s">
        <v>814</v>
      </c>
      <c r="C115" s="81" t="s">
        <v>118</v>
      </c>
      <c r="D115" s="81" t="s">
        <v>96</v>
      </c>
      <c r="E115" s="81"/>
      <c r="F115" s="81"/>
      <c r="G115" s="81"/>
      <c r="H115" s="143">
        <v>6000</v>
      </c>
      <c r="I115" s="140">
        <f t="shared" si="1"/>
        <v>1.5919342000530645</v>
      </c>
      <c r="J115" s="181">
        <v>3769</v>
      </c>
      <c r="K115" s="81" t="s">
        <v>154</v>
      </c>
      <c r="L115" s="81" t="s">
        <v>171</v>
      </c>
      <c r="M115" s="239" t="s">
        <v>767</v>
      </c>
      <c r="N115" s="81" t="s">
        <v>849</v>
      </c>
      <c r="O115" s="81" t="s">
        <v>131</v>
      </c>
    </row>
    <row r="116" spans="1:15" x14ac:dyDescent="0.3">
      <c r="A116" s="171">
        <v>45667</v>
      </c>
      <c r="B116" s="81" t="s">
        <v>814</v>
      </c>
      <c r="C116" s="81" t="s">
        <v>118</v>
      </c>
      <c r="D116" s="81" t="s">
        <v>96</v>
      </c>
      <c r="E116" s="81"/>
      <c r="F116" s="81"/>
      <c r="G116" s="81"/>
      <c r="H116" s="143">
        <v>6000</v>
      </c>
      <c r="I116" s="140">
        <f t="shared" si="1"/>
        <v>1.5919342000530645</v>
      </c>
      <c r="J116" s="181">
        <v>3769</v>
      </c>
      <c r="K116" s="81" t="s">
        <v>154</v>
      </c>
      <c r="L116" s="81" t="s">
        <v>171</v>
      </c>
      <c r="M116" s="239" t="s">
        <v>767</v>
      </c>
      <c r="N116" s="81" t="s">
        <v>849</v>
      </c>
      <c r="O116" s="81" t="s">
        <v>131</v>
      </c>
    </row>
    <row r="117" spans="1:15" x14ac:dyDescent="0.3">
      <c r="A117" s="171">
        <v>45667</v>
      </c>
      <c r="B117" s="81" t="s">
        <v>814</v>
      </c>
      <c r="C117" s="81" t="s">
        <v>118</v>
      </c>
      <c r="D117" s="81" t="s">
        <v>96</v>
      </c>
      <c r="E117" s="81"/>
      <c r="F117" s="81"/>
      <c r="G117" s="81"/>
      <c r="H117" s="143">
        <v>23000</v>
      </c>
      <c r="I117" s="140">
        <f t="shared" si="1"/>
        <v>6.1024144335367474</v>
      </c>
      <c r="J117" s="181">
        <v>3769</v>
      </c>
      <c r="K117" s="81" t="s">
        <v>154</v>
      </c>
      <c r="L117" s="81" t="s">
        <v>171</v>
      </c>
      <c r="M117" s="239" t="s">
        <v>767</v>
      </c>
      <c r="N117" s="81" t="s">
        <v>849</v>
      </c>
      <c r="O117" s="81" t="s">
        <v>131</v>
      </c>
    </row>
    <row r="118" spans="1:15" x14ac:dyDescent="0.3">
      <c r="A118" s="171">
        <v>45667</v>
      </c>
      <c r="B118" s="81" t="s">
        <v>814</v>
      </c>
      <c r="C118" s="81" t="s">
        <v>118</v>
      </c>
      <c r="D118" s="81" t="s">
        <v>96</v>
      </c>
      <c r="E118" s="81"/>
      <c r="F118" s="81"/>
      <c r="G118" s="81"/>
      <c r="H118" s="143">
        <v>10000</v>
      </c>
      <c r="I118" s="140">
        <f t="shared" si="1"/>
        <v>2.6532236667551072</v>
      </c>
      <c r="J118" s="181">
        <v>3769</v>
      </c>
      <c r="K118" s="81" t="s">
        <v>154</v>
      </c>
      <c r="L118" s="81" t="s">
        <v>171</v>
      </c>
      <c r="M118" s="239" t="s">
        <v>767</v>
      </c>
      <c r="N118" s="81" t="s">
        <v>849</v>
      </c>
      <c r="O118" s="81" t="s">
        <v>131</v>
      </c>
    </row>
    <row r="119" spans="1:15" x14ac:dyDescent="0.3">
      <c r="A119" s="171">
        <v>45667</v>
      </c>
      <c r="B119" s="81" t="s">
        <v>814</v>
      </c>
      <c r="C119" s="81" t="s">
        <v>118</v>
      </c>
      <c r="D119" s="81" t="s">
        <v>96</v>
      </c>
      <c r="E119" s="81"/>
      <c r="F119" s="81"/>
      <c r="G119" s="81"/>
      <c r="H119" s="143">
        <v>8000</v>
      </c>
      <c r="I119" s="140">
        <f t="shared" si="1"/>
        <v>2.1225789334040859</v>
      </c>
      <c r="J119" s="181">
        <v>3769</v>
      </c>
      <c r="K119" s="81" t="s">
        <v>154</v>
      </c>
      <c r="L119" s="81" t="s">
        <v>171</v>
      </c>
      <c r="M119" s="239" t="s">
        <v>767</v>
      </c>
      <c r="N119" s="81" t="s">
        <v>849</v>
      </c>
      <c r="O119" s="81" t="s">
        <v>131</v>
      </c>
    </row>
    <row r="120" spans="1:15" x14ac:dyDescent="0.3">
      <c r="A120" s="171">
        <v>45667</v>
      </c>
      <c r="B120" s="81" t="s">
        <v>117</v>
      </c>
      <c r="C120" s="81" t="s">
        <v>117</v>
      </c>
      <c r="D120" s="81" t="s">
        <v>96</v>
      </c>
      <c r="E120" s="81"/>
      <c r="F120" s="81"/>
      <c r="G120" s="81"/>
      <c r="H120" s="143">
        <v>30000</v>
      </c>
      <c r="I120" s="140">
        <f t="shared" si="1"/>
        <v>7.9596710002653221</v>
      </c>
      <c r="J120" s="181">
        <v>3769</v>
      </c>
      <c r="K120" s="81" t="s">
        <v>154</v>
      </c>
      <c r="L120" s="81" t="s">
        <v>171</v>
      </c>
      <c r="M120" s="239" t="s">
        <v>767</v>
      </c>
      <c r="N120" s="81" t="s">
        <v>849</v>
      </c>
      <c r="O120" s="81" t="s">
        <v>131</v>
      </c>
    </row>
    <row r="121" spans="1:15" x14ac:dyDescent="0.3">
      <c r="A121" s="171">
        <v>45667</v>
      </c>
      <c r="B121" s="81" t="s">
        <v>117</v>
      </c>
      <c r="C121" s="81" t="s">
        <v>117</v>
      </c>
      <c r="D121" s="81" t="s">
        <v>96</v>
      </c>
      <c r="E121" s="81"/>
      <c r="F121" s="81"/>
      <c r="G121" s="81"/>
      <c r="H121" s="143">
        <v>10000</v>
      </c>
      <c r="I121" s="140">
        <f t="shared" si="1"/>
        <v>2.6532236667551072</v>
      </c>
      <c r="J121" s="181">
        <v>3769</v>
      </c>
      <c r="K121" s="81" t="s">
        <v>154</v>
      </c>
      <c r="L121" s="81" t="s">
        <v>171</v>
      </c>
      <c r="M121" s="239" t="s">
        <v>767</v>
      </c>
      <c r="N121" s="81" t="s">
        <v>849</v>
      </c>
      <c r="O121" s="81" t="s">
        <v>131</v>
      </c>
    </row>
    <row r="122" spans="1:15" x14ac:dyDescent="0.3">
      <c r="A122" s="171">
        <v>45667</v>
      </c>
      <c r="B122" s="81" t="s">
        <v>117</v>
      </c>
      <c r="C122" s="81" t="s">
        <v>117</v>
      </c>
      <c r="D122" s="81" t="s">
        <v>96</v>
      </c>
      <c r="E122" s="81"/>
      <c r="F122" s="81"/>
      <c r="G122" s="81"/>
      <c r="H122" s="143">
        <v>10000</v>
      </c>
      <c r="I122" s="140">
        <f t="shared" si="1"/>
        <v>2.6532236667551072</v>
      </c>
      <c r="J122" s="181">
        <v>3769</v>
      </c>
      <c r="K122" s="81" t="s">
        <v>154</v>
      </c>
      <c r="L122" s="81" t="s">
        <v>171</v>
      </c>
      <c r="M122" s="239" t="s">
        <v>767</v>
      </c>
      <c r="N122" s="81" t="s">
        <v>849</v>
      </c>
      <c r="O122" s="81" t="s">
        <v>131</v>
      </c>
    </row>
    <row r="123" spans="1:15" x14ac:dyDescent="0.3">
      <c r="A123" s="171">
        <v>45667</v>
      </c>
      <c r="B123" s="81" t="s">
        <v>814</v>
      </c>
      <c r="C123" s="81" t="s">
        <v>118</v>
      </c>
      <c r="D123" s="81" t="s">
        <v>96</v>
      </c>
      <c r="E123" s="81"/>
      <c r="F123" s="81"/>
      <c r="G123" s="81"/>
      <c r="H123" s="143">
        <v>20000</v>
      </c>
      <c r="I123" s="140">
        <f t="shared" si="1"/>
        <v>5.3064473335102145</v>
      </c>
      <c r="J123" s="181">
        <v>3769</v>
      </c>
      <c r="K123" s="81" t="s">
        <v>98</v>
      </c>
      <c r="L123" s="81" t="s">
        <v>189</v>
      </c>
      <c r="M123" s="239" t="s">
        <v>767</v>
      </c>
      <c r="N123" s="81" t="s">
        <v>849</v>
      </c>
      <c r="O123" s="81" t="s">
        <v>131</v>
      </c>
    </row>
    <row r="124" spans="1:15" x14ac:dyDescent="0.3">
      <c r="A124" s="171">
        <v>45667</v>
      </c>
      <c r="B124" s="81" t="s">
        <v>814</v>
      </c>
      <c r="C124" s="81" t="s">
        <v>118</v>
      </c>
      <c r="D124" s="81" t="s">
        <v>96</v>
      </c>
      <c r="E124" s="81"/>
      <c r="F124" s="81"/>
      <c r="G124" s="81"/>
      <c r="H124" s="143">
        <v>8000</v>
      </c>
      <c r="I124" s="140">
        <f t="shared" si="1"/>
        <v>2.1225789334040859</v>
      </c>
      <c r="J124" s="181">
        <v>3769</v>
      </c>
      <c r="K124" s="81" t="s">
        <v>98</v>
      </c>
      <c r="L124" s="81" t="s">
        <v>189</v>
      </c>
      <c r="M124" s="239" t="s">
        <v>767</v>
      </c>
      <c r="N124" s="81" t="s">
        <v>849</v>
      </c>
      <c r="O124" s="81" t="s">
        <v>131</v>
      </c>
    </row>
    <row r="125" spans="1:15" x14ac:dyDescent="0.3">
      <c r="A125" s="171">
        <v>45667</v>
      </c>
      <c r="B125" s="81" t="s">
        <v>814</v>
      </c>
      <c r="C125" s="81" t="s">
        <v>118</v>
      </c>
      <c r="D125" s="81" t="s">
        <v>96</v>
      </c>
      <c r="E125" s="81"/>
      <c r="F125" s="81"/>
      <c r="G125" s="81"/>
      <c r="H125" s="143">
        <v>6000</v>
      </c>
      <c r="I125" s="140">
        <f t="shared" si="1"/>
        <v>1.5919342000530645</v>
      </c>
      <c r="J125" s="181">
        <v>3769</v>
      </c>
      <c r="K125" s="81" t="s">
        <v>98</v>
      </c>
      <c r="L125" s="81" t="s">
        <v>189</v>
      </c>
      <c r="M125" s="239" t="s">
        <v>767</v>
      </c>
      <c r="N125" s="81" t="s">
        <v>849</v>
      </c>
      <c r="O125" s="81" t="s">
        <v>131</v>
      </c>
    </row>
    <row r="126" spans="1:15" x14ac:dyDescent="0.3">
      <c r="A126" s="171">
        <v>45667</v>
      </c>
      <c r="B126" s="81" t="s">
        <v>814</v>
      </c>
      <c r="C126" s="81" t="s">
        <v>118</v>
      </c>
      <c r="D126" s="81" t="s">
        <v>96</v>
      </c>
      <c r="E126" s="81"/>
      <c r="F126" s="81"/>
      <c r="G126" s="81"/>
      <c r="H126" s="143">
        <v>16000</v>
      </c>
      <c r="I126" s="140">
        <f t="shared" si="1"/>
        <v>4.2451578668081718</v>
      </c>
      <c r="J126" s="181">
        <v>3769</v>
      </c>
      <c r="K126" s="81" t="s">
        <v>98</v>
      </c>
      <c r="L126" s="81" t="s">
        <v>189</v>
      </c>
      <c r="M126" s="239" t="s">
        <v>767</v>
      </c>
      <c r="N126" s="81" t="s">
        <v>849</v>
      </c>
      <c r="O126" s="81" t="s">
        <v>131</v>
      </c>
    </row>
    <row r="127" spans="1:15" x14ac:dyDescent="0.3">
      <c r="A127" s="171">
        <v>45667</v>
      </c>
      <c r="B127" s="81" t="s">
        <v>814</v>
      </c>
      <c r="C127" s="81" t="s">
        <v>118</v>
      </c>
      <c r="D127" s="81" t="s">
        <v>96</v>
      </c>
      <c r="E127" s="81"/>
      <c r="F127" s="81"/>
      <c r="G127" s="81"/>
      <c r="H127" s="143">
        <v>15000</v>
      </c>
      <c r="I127" s="140">
        <f t="shared" si="1"/>
        <v>3.9798355001326611</v>
      </c>
      <c r="J127" s="181">
        <v>3769</v>
      </c>
      <c r="K127" s="81" t="s">
        <v>98</v>
      </c>
      <c r="L127" s="81" t="s">
        <v>189</v>
      </c>
      <c r="M127" s="239" t="s">
        <v>767</v>
      </c>
      <c r="N127" s="81" t="s">
        <v>849</v>
      </c>
      <c r="O127" s="81" t="s">
        <v>131</v>
      </c>
    </row>
    <row r="128" spans="1:15" x14ac:dyDescent="0.3">
      <c r="A128" s="171">
        <v>45667</v>
      </c>
      <c r="B128" s="81" t="s">
        <v>814</v>
      </c>
      <c r="C128" s="81" t="s">
        <v>118</v>
      </c>
      <c r="D128" s="81" t="s">
        <v>96</v>
      </c>
      <c r="E128" s="81"/>
      <c r="F128" s="81"/>
      <c r="G128" s="81"/>
      <c r="H128" s="143">
        <v>24000</v>
      </c>
      <c r="I128" s="140">
        <f t="shared" si="1"/>
        <v>6.3677368002122581</v>
      </c>
      <c r="J128" s="181">
        <v>3769</v>
      </c>
      <c r="K128" s="81" t="s">
        <v>98</v>
      </c>
      <c r="L128" s="81" t="s">
        <v>189</v>
      </c>
      <c r="M128" s="239" t="s">
        <v>767</v>
      </c>
      <c r="N128" s="81" t="s">
        <v>849</v>
      </c>
      <c r="O128" s="81" t="s">
        <v>131</v>
      </c>
    </row>
    <row r="129" spans="1:15" x14ac:dyDescent="0.3">
      <c r="A129" s="171">
        <v>45667</v>
      </c>
      <c r="B129" s="81" t="s">
        <v>117</v>
      </c>
      <c r="C129" s="81" t="s">
        <v>117</v>
      </c>
      <c r="D129" s="81" t="s">
        <v>96</v>
      </c>
      <c r="E129" s="81"/>
      <c r="F129" s="81"/>
      <c r="G129" s="81"/>
      <c r="H129" s="143">
        <v>18000</v>
      </c>
      <c r="I129" s="140">
        <f t="shared" si="1"/>
        <v>4.7758026001591931</v>
      </c>
      <c r="J129" s="181">
        <v>3769</v>
      </c>
      <c r="K129" s="81" t="s">
        <v>98</v>
      </c>
      <c r="L129" s="81" t="s">
        <v>189</v>
      </c>
      <c r="M129" s="239" t="s">
        <v>767</v>
      </c>
      <c r="N129" s="81" t="s">
        <v>849</v>
      </c>
      <c r="O129" s="81" t="s">
        <v>131</v>
      </c>
    </row>
    <row r="130" spans="1:15" x14ac:dyDescent="0.3">
      <c r="A130" s="171">
        <v>45667</v>
      </c>
      <c r="B130" s="81" t="s">
        <v>117</v>
      </c>
      <c r="C130" s="81" t="s">
        <v>117</v>
      </c>
      <c r="D130" s="81" t="s">
        <v>96</v>
      </c>
      <c r="E130" s="81"/>
      <c r="F130" s="81"/>
      <c r="G130" s="81"/>
      <c r="H130" s="143">
        <v>25000</v>
      </c>
      <c r="I130" s="140">
        <f t="shared" si="1"/>
        <v>6.6330591668877688</v>
      </c>
      <c r="J130" s="181">
        <v>3769</v>
      </c>
      <c r="K130" s="81" t="s">
        <v>98</v>
      </c>
      <c r="L130" s="81" t="s">
        <v>189</v>
      </c>
      <c r="M130" s="239" t="s">
        <v>767</v>
      </c>
      <c r="N130" s="81" t="s">
        <v>849</v>
      </c>
      <c r="O130" s="81" t="s">
        <v>131</v>
      </c>
    </row>
    <row r="131" spans="1:15" x14ac:dyDescent="0.3">
      <c r="A131" s="171">
        <v>45667</v>
      </c>
      <c r="B131" s="81" t="s">
        <v>814</v>
      </c>
      <c r="C131" s="81" t="s">
        <v>118</v>
      </c>
      <c r="D131" s="81" t="s">
        <v>96</v>
      </c>
      <c r="E131" s="81"/>
      <c r="F131" s="81"/>
      <c r="G131" s="81"/>
      <c r="H131" s="143">
        <v>18000</v>
      </c>
      <c r="I131" s="140">
        <f t="shared" ref="I131:I195" si="2">H131/J131</f>
        <v>4.7758026001591931</v>
      </c>
      <c r="J131" s="181">
        <v>3769</v>
      </c>
      <c r="K131" s="81" t="s">
        <v>97</v>
      </c>
      <c r="L131" s="81" t="s">
        <v>169</v>
      </c>
      <c r="M131" s="239" t="s">
        <v>767</v>
      </c>
      <c r="N131" s="81" t="s">
        <v>849</v>
      </c>
      <c r="O131" s="81" t="s">
        <v>131</v>
      </c>
    </row>
    <row r="132" spans="1:15" x14ac:dyDescent="0.3">
      <c r="A132" s="171">
        <v>45667</v>
      </c>
      <c r="B132" s="81" t="s">
        <v>814</v>
      </c>
      <c r="C132" s="81" t="s">
        <v>118</v>
      </c>
      <c r="D132" s="81" t="s">
        <v>96</v>
      </c>
      <c r="E132" s="81"/>
      <c r="F132" s="81"/>
      <c r="G132" s="81"/>
      <c r="H132" s="143">
        <v>13000</v>
      </c>
      <c r="I132" s="140">
        <f t="shared" si="2"/>
        <v>3.4491907667816397</v>
      </c>
      <c r="J132" s="181">
        <v>3769</v>
      </c>
      <c r="K132" s="81" t="s">
        <v>97</v>
      </c>
      <c r="L132" s="81" t="s">
        <v>169</v>
      </c>
      <c r="M132" s="239" t="s">
        <v>767</v>
      </c>
      <c r="N132" s="81" t="s">
        <v>849</v>
      </c>
      <c r="O132" s="81" t="s">
        <v>131</v>
      </c>
    </row>
    <row r="133" spans="1:15" x14ac:dyDescent="0.3">
      <c r="A133" s="171">
        <v>45667</v>
      </c>
      <c r="B133" s="81" t="s">
        <v>814</v>
      </c>
      <c r="C133" s="81" t="s">
        <v>118</v>
      </c>
      <c r="D133" s="81" t="s">
        <v>96</v>
      </c>
      <c r="E133" s="81"/>
      <c r="F133" s="81"/>
      <c r="G133" s="81"/>
      <c r="H133" s="143">
        <v>4000</v>
      </c>
      <c r="I133" s="140">
        <f t="shared" si="2"/>
        <v>1.0612894667020429</v>
      </c>
      <c r="J133" s="181">
        <v>3769</v>
      </c>
      <c r="K133" s="81" t="s">
        <v>97</v>
      </c>
      <c r="L133" s="81" t="s">
        <v>169</v>
      </c>
      <c r="M133" s="239" t="s">
        <v>767</v>
      </c>
      <c r="N133" s="81" t="s">
        <v>849</v>
      </c>
      <c r="O133" s="81" t="s">
        <v>131</v>
      </c>
    </row>
    <row r="134" spans="1:15" x14ac:dyDescent="0.3">
      <c r="A134" s="171">
        <v>45667</v>
      </c>
      <c r="B134" s="81" t="s">
        <v>814</v>
      </c>
      <c r="C134" s="81" t="s">
        <v>118</v>
      </c>
      <c r="D134" s="81" t="s">
        <v>96</v>
      </c>
      <c r="E134" s="81"/>
      <c r="F134" s="81"/>
      <c r="G134" s="81"/>
      <c r="H134" s="143">
        <v>20000</v>
      </c>
      <c r="I134" s="140">
        <f t="shared" si="2"/>
        <v>5.3064473335102145</v>
      </c>
      <c r="J134" s="181">
        <v>3769</v>
      </c>
      <c r="K134" s="81" t="s">
        <v>97</v>
      </c>
      <c r="L134" s="81" t="s">
        <v>169</v>
      </c>
      <c r="M134" s="239" t="s">
        <v>767</v>
      </c>
      <c r="N134" s="81" t="s">
        <v>849</v>
      </c>
      <c r="O134" s="81" t="s">
        <v>131</v>
      </c>
    </row>
    <row r="135" spans="1:15" x14ac:dyDescent="0.3">
      <c r="A135" s="171">
        <v>45667</v>
      </c>
      <c r="B135" s="81" t="s">
        <v>117</v>
      </c>
      <c r="C135" s="81" t="s">
        <v>117</v>
      </c>
      <c r="D135" s="81" t="s">
        <v>96</v>
      </c>
      <c r="E135" s="81"/>
      <c r="F135" s="81"/>
      <c r="G135" s="81"/>
      <c r="H135" s="143">
        <v>10000</v>
      </c>
      <c r="I135" s="140">
        <f t="shared" si="2"/>
        <v>2.6532236667551072</v>
      </c>
      <c r="J135" s="181">
        <v>3769</v>
      </c>
      <c r="K135" s="81" t="s">
        <v>97</v>
      </c>
      <c r="L135" s="81" t="s">
        <v>169</v>
      </c>
      <c r="M135" s="239" t="s">
        <v>767</v>
      </c>
      <c r="N135" s="81" t="s">
        <v>849</v>
      </c>
      <c r="O135" s="81" t="s">
        <v>131</v>
      </c>
    </row>
    <row r="136" spans="1:15" x14ac:dyDescent="0.3">
      <c r="A136" s="171">
        <v>45667</v>
      </c>
      <c r="B136" s="81" t="s">
        <v>814</v>
      </c>
      <c r="C136" s="81" t="s">
        <v>118</v>
      </c>
      <c r="D136" s="81" t="s">
        <v>147</v>
      </c>
      <c r="E136" s="81"/>
      <c r="F136" s="81"/>
      <c r="G136" s="81"/>
      <c r="H136" s="143">
        <v>10000</v>
      </c>
      <c r="I136" s="140">
        <f t="shared" si="2"/>
        <v>2.6532236667551072</v>
      </c>
      <c r="J136" s="181">
        <v>3769</v>
      </c>
      <c r="K136" s="81" t="s">
        <v>156</v>
      </c>
      <c r="L136" s="81" t="s">
        <v>201</v>
      </c>
      <c r="M136" s="239" t="s">
        <v>767</v>
      </c>
      <c r="N136" s="81" t="s">
        <v>849</v>
      </c>
      <c r="O136" s="81" t="s">
        <v>131</v>
      </c>
    </row>
    <row r="137" spans="1:15" x14ac:dyDescent="0.3">
      <c r="A137" s="171">
        <v>45667</v>
      </c>
      <c r="B137" s="81" t="s">
        <v>814</v>
      </c>
      <c r="C137" s="81" t="s">
        <v>118</v>
      </c>
      <c r="D137" s="81" t="s">
        <v>147</v>
      </c>
      <c r="E137" s="81"/>
      <c r="F137" s="81"/>
      <c r="G137" s="81"/>
      <c r="H137" s="143">
        <v>10000</v>
      </c>
      <c r="I137" s="140">
        <f t="shared" si="2"/>
        <v>2.6532236667551072</v>
      </c>
      <c r="J137" s="181">
        <v>3769</v>
      </c>
      <c r="K137" s="81" t="s">
        <v>156</v>
      </c>
      <c r="L137" s="81" t="s">
        <v>201</v>
      </c>
      <c r="M137" s="239" t="s">
        <v>767</v>
      </c>
      <c r="N137" s="81" t="s">
        <v>849</v>
      </c>
      <c r="O137" s="81" t="s">
        <v>131</v>
      </c>
    </row>
    <row r="138" spans="1:15" x14ac:dyDescent="0.3">
      <c r="A138" s="171">
        <v>45667</v>
      </c>
      <c r="B138" s="81" t="s">
        <v>814</v>
      </c>
      <c r="C138" s="81" t="s">
        <v>118</v>
      </c>
      <c r="D138" s="81" t="s">
        <v>96</v>
      </c>
      <c r="E138" s="81"/>
      <c r="F138" s="81"/>
      <c r="G138" s="81"/>
      <c r="H138" s="143">
        <v>17000</v>
      </c>
      <c r="I138" s="140">
        <f t="shared" si="2"/>
        <v>4.5104802334836824</v>
      </c>
      <c r="J138" s="181">
        <v>3769</v>
      </c>
      <c r="K138" s="81" t="s">
        <v>152</v>
      </c>
      <c r="L138" s="81" t="s">
        <v>204</v>
      </c>
      <c r="M138" s="239" t="s">
        <v>767</v>
      </c>
      <c r="N138" s="81" t="s">
        <v>849</v>
      </c>
      <c r="O138" s="81" t="s">
        <v>131</v>
      </c>
    </row>
    <row r="139" spans="1:15" x14ac:dyDescent="0.3">
      <c r="A139" s="171">
        <v>45667</v>
      </c>
      <c r="B139" s="81" t="s">
        <v>814</v>
      </c>
      <c r="C139" s="81" t="s">
        <v>118</v>
      </c>
      <c r="D139" s="81" t="s">
        <v>96</v>
      </c>
      <c r="E139" s="81"/>
      <c r="F139" s="81"/>
      <c r="G139" s="81"/>
      <c r="H139" s="143">
        <v>13000</v>
      </c>
      <c r="I139" s="140">
        <f t="shared" si="2"/>
        <v>3.4491907667816397</v>
      </c>
      <c r="J139" s="181">
        <v>3769</v>
      </c>
      <c r="K139" s="81" t="s">
        <v>152</v>
      </c>
      <c r="L139" s="81" t="s">
        <v>204</v>
      </c>
      <c r="M139" s="239" t="s">
        <v>767</v>
      </c>
      <c r="N139" s="81" t="s">
        <v>849</v>
      </c>
      <c r="O139" s="81" t="s">
        <v>131</v>
      </c>
    </row>
    <row r="140" spans="1:15" x14ac:dyDescent="0.3">
      <c r="A140" s="171">
        <v>45667</v>
      </c>
      <c r="B140" s="81" t="s">
        <v>814</v>
      </c>
      <c r="C140" s="81" t="s">
        <v>118</v>
      </c>
      <c r="D140" s="81" t="s">
        <v>96</v>
      </c>
      <c r="E140" s="81"/>
      <c r="F140" s="81"/>
      <c r="G140" s="81"/>
      <c r="H140" s="143">
        <v>17000</v>
      </c>
      <c r="I140" s="140">
        <f t="shared" si="2"/>
        <v>4.5104802334836824</v>
      </c>
      <c r="J140" s="181">
        <v>3769</v>
      </c>
      <c r="K140" s="81" t="s">
        <v>152</v>
      </c>
      <c r="L140" s="81" t="s">
        <v>204</v>
      </c>
      <c r="M140" s="239" t="s">
        <v>767</v>
      </c>
      <c r="N140" s="81" t="s">
        <v>849</v>
      </c>
      <c r="O140" s="81" t="s">
        <v>131</v>
      </c>
    </row>
    <row r="141" spans="1:15" x14ac:dyDescent="0.3">
      <c r="A141" s="171">
        <v>45667</v>
      </c>
      <c r="B141" s="81" t="s">
        <v>117</v>
      </c>
      <c r="C141" s="81" t="s">
        <v>117</v>
      </c>
      <c r="D141" s="81" t="s">
        <v>96</v>
      </c>
      <c r="E141" s="81"/>
      <c r="F141" s="81"/>
      <c r="G141" s="81"/>
      <c r="H141" s="143">
        <v>5000</v>
      </c>
      <c r="I141" s="140">
        <f t="shared" si="2"/>
        <v>1.3266118333775536</v>
      </c>
      <c r="J141" s="181">
        <v>3769</v>
      </c>
      <c r="K141" s="81" t="s">
        <v>152</v>
      </c>
      <c r="L141" s="81" t="s">
        <v>204</v>
      </c>
      <c r="M141" s="239" t="s">
        <v>767</v>
      </c>
      <c r="N141" s="81" t="s">
        <v>849</v>
      </c>
      <c r="O141" s="81" t="s">
        <v>131</v>
      </c>
    </row>
    <row r="142" spans="1:15" x14ac:dyDescent="0.3">
      <c r="A142" s="171">
        <v>45667</v>
      </c>
      <c r="B142" s="81" t="s">
        <v>748</v>
      </c>
      <c r="C142" s="81"/>
      <c r="D142" s="81"/>
      <c r="E142" s="143">
        <f>'Bank journal'!E4</f>
        <v>20000</v>
      </c>
      <c r="F142" s="81">
        <f>'Bank journal'!D9</f>
        <v>15420</v>
      </c>
      <c r="G142" s="143">
        <f>'Bank journal'!E16</f>
        <v>56622240</v>
      </c>
      <c r="H142" s="143"/>
      <c r="I142" s="140"/>
      <c r="J142" s="181"/>
      <c r="K142" s="81"/>
      <c r="L142" s="81"/>
      <c r="M142" s="239"/>
      <c r="N142" s="81"/>
      <c r="O142" s="81"/>
    </row>
    <row r="143" spans="1:15" x14ac:dyDescent="0.3">
      <c r="A143" s="183">
        <v>45670</v>
      </c>
      <c r="B143" s="81" t="s">
        <v>814</v>
      </c>
      <c r="C143" s="81" t="s">
        <v>118</v>
      </c>
      <c r="D143" s="81" t="s">
        <v>96</v>
      </c>
      <c r="E143" s="81"/>
      <c r="F143" s="81"/>
      <c r="G143" s="81"/>
      <c r="H143" s="143">
        <v>18000</v>
      </c>
      <c r="I143" s="140">
        <f t="shared" si="2"/>
        <v>4.7758026001591931</v>
      </c>
      <c r="J143" s="181">
        <v>3769</v>
      </c>
      <c r="K143" s="81" t="s">
        <v>152</v>
      </c>
      <c r="L143" s="81" t="s">
        <v>220</v>
      </c>
      <c r="M143" s="239" t="s">
        <v>767</v>
      </c>
      <c r="N143" s="81" t="s">
        <v>849</v>
      </c>
      <c r="O143" s="81" t="s">
        <v>131</v>
      </c>
    </row>
    <row r="144" spans="1:15" x14ac:dyDescent="0.3">
      <c r="A144" s="183">
        <v>45670</v>
      </c>
      <c r="B144" s="81" t="s">
        <v>814</v>
      </c>
      <c r="C144" s="81" t="s">
        <v>118</v>
      </c>
      <c r="D144" s="81" t="s">
        <v>96</v>
      </c>
      <c r="E144" s="81"/>
      <c r="F144" s="81"/>
      <c r="G144" s="81"/>
      <c r="H144" s="143">
        <v>20000</v>
      </c>
      <c r="I144" s="140">
        <f t="shared" si="2"/>
        <v>5.3064473335102145</v>
      </c>
      <c r="J144" s="181">
        <v>3769</v>
      </c>
      <c r="K144" s="81" t="s">
        <v>152</v>
      </c>
      <c r="L144" s="81" t="s">
        <v>220</v>
      </c>
      <c r="M144" s="239" t="s">
        <v>767</v>
      </c>
      <c r="N144" s="81" t="s">
        <v>849</v>
      </c>
      <c r="O144" s="81" t="s">
        <v>131</v>
      </c>
    </row>
    <row r="145" spans="1:15" x14ac:dyDescent="0.3">
      <c r="A145" s="183">
        <v>45670</v>
      </c>
      <c r="B145" s="81" t="s">
        <v>814</v>
      </c>
      <c r="C145" s="81" t="s">
        <v>118</v>
      </c>
      <c r="D145" s="81" t="s">
        <v>148</v>
      </c>
      <c r="E145" s="81"/>
      <c r="F145" s="81"/>
      <c r="G145" s="81"/>
      <c r="H145" s="143">
        <v>25000</v>
      </c>
      <c r="I145" s="140">
        <f t="shared" si="2"/>
        <v>6.6330591668877688</v>
      </c>
      <c r="J145" s="181">
        <v>3769</v>
      </c>
      <c r="K145" s="81" t="s">
        <v>150</v>
      </c>
      <c r="L145" s="81" t="s">
        <v>221</v>
      </c>
      <c r="M145" s="239" t="s">
        <v>767</v>
      </c>
      <c r="N145" s="81" t="s">
        <v>849</v>
      </c>
      <c r="O145" s="81" t="s">
        <v>131</v>
      </c>
    </row>
    <row r="146" spans="1:15" x14ac:dyDescent="0.3">
      <c r="A146" s="183">
        <v>45670</v>
      </c>
      <c r="B146" s="81" t="s">
        <v>814</v>
      </c>
      <c r="C146" s="81" t="s">
        <v>118</v>
      </c>
      <c r="D146" s="81" t="s">
        <v>148</v>
      </c>
      <c r="E146" s="81"/>
      <c r="F146" s="81"/>
      <c r="G146" s="81"/>
      <c r="H146" s="143">
        <v>7000</v>
      </c>
      <c r="I146" s="140">
        <f t="shared" si="2"/>
        <v>1.8572565667285752</v>
      </c>
      <c r="J146" s="181">
        <v>3769</v>
      </c>
      <c r="K146" s="81" t="s">
        <v>150</v>
      </c>
      <c r="L146" s="81" t="s">
        <v>221</v>
      </c>
      <c r="M146" s="239" t="s">
        <v>767</v>
      </c>
      <c r="N146" s="81" t="s">
        <v>849</v>
      </c>
      <c r="O146" s="81" t="s">
        <v>131</v>
      </c>
    </row>
    <row r="147" spans="1:15" x14ac:dyDescent="0.3">
      <c r="A147" s="183">
        <v>45670</v>
      </c>
      <c r="B147" s="81" t="s">
        <v>814</v>
      </c>
      <c r="C147" s="81" t="s">
        <v>118</v>
      </c>
      <c r="D147" s="81" t="s">
        <v>148</v>
      </c>
      <c r="E147" s="81"/>
      <c r="F147" s="81"/>
      <c r="G147" s="81"/>
      <c r="H147" s="143">
        <v>7000</v>
      </c>
      <c r="I147" s="140">
        <f t="shared" si="2"/>
        <v>1.8572565667285752</v>
      </c>
      <c r="J147" s="181">
        <v>3769</v>
      </c>
      <c r="K147" s="81" t="s">
        <v>150</v>
      </c>
      <c r="L147" s="81" t="s">
        <v>221</v>
      </c>
      <c r="M147" s="239" t="s">
        <v>767</v>
      </c>
      <c r="N147" s="81" t="s">
        <v>849</v>
      </c>
      <c r="O147" s="81" t="s">
        <v>131</v>
      </c>
    </row>
    <row r="148" spans="1:15" x14ac:dyDescent="0.3">
      <c r="A148" s="183">
        <v>45670</v>
      </c>
      <c r="B148" s="81" t="s">
        <v>814</v>
      </c>
      <c r="C148" s="81" t="s">
        <v>118</v>
      </c>
      <c r="D148" s="81" t="s">
        <v>148</v>
      </c>
      <c r="E148" s="81"/>
      <c r="F148" s="81"/>
      <c r="G148" s="81"/>
      <c r="H148" s="143">
        <v>7000</v>
      </c>
      <c r="I148" s="140">
        <f t="shared" si="2"/>
        <v>1.8572565667285752</v>
      </c>
      <c r="J148" s="181">
        <v>3769</v>
      </c>
      <c r="K148" s="81" t="s">
        <v>150</v>
      </c>
      <c r="L148" s="81" t="s">
        <v>221</v>
      </c>
      <c r="M148" s="239" t="s">
        <v>767</v>
      </c>
      <c r="N148" s="81" t="s">
        <v>849</v>
      </c>
      <c r="O148" s="81" t="s">
        <v>131</v>
      </c>
    </row>
    <row r="149" spans="1:15" x14ac:dyDescent="0.3">
      <c r="A149" s="183">
        <v>45670</v>
      </c>
      <c r="B149" s="81" t="s">
        <v>814</v>
      </c>
      <c r="C149" s="81" t="s">
        <v>118</v>
      </c>
      <c r="D149" s="81" t="s">
        <v>148</v>
      </c>
      <c r="E149" s="81"/>
      <c r="F149" s="81"/>
      <c r="G149" s="81"/>
      <c r="H149" s="143">
        <v>8000</v>
      </c>
      <c r="I149" s="140">
        <f t="shared" si="2"/>
        <v>2.1225789334040859</v>
      </c>
      <c r="J149" s="181">
        <v>3769</v>
      </c>
      <c r="K149" s="81" t="s">
        <v>150</v>
      </c>
      <c r="L149" s="81" t="s">
        <v>221</v>
      </c>
      <c r="M149" s="239" t="s">
        <v>767</v>
      </c>
      <c r="N149" s="81" t="s">
        <v>849</v>
      </c>
      <c r="O149" s="81" t="s">
        <v>131</v>
      </c>
    </row>
    <row r="150" spans="1:15" x14ac:dyDescent="0.3">
      <c r="A150" s="183">
        <v>45670</v>
      </c>
      <c r="B150" s="81" t="s">
        <v>814</v>
      </c>
      <c r="C150" s="81" t="s">
        <v>118</v>
      </c>
      <c r="D150" s="81" t="s">
        <v>148</v>
      </c>
      <c r="E150" s="81"/>
      <c r="F150" s="81"/>
      <c r="G150" s="81"/>
      <c r="H150" s="143">
        <v>25000</v>
      </c>
      <c r="I150" s="140">
        <f t="shared" si="2"/>
        <v>6.6330591668877688</v>
      </c>
      <c r="J150" s="181">
        <v>3769</v>
      </c>
      <c r="K150" s="81" t="s">
        <v>150</v>
      </c>
      <c r="L150" s="81" t="s">
        <v>221</v>
      </c>
      <c r="M150" s="239" t="s">
        <v>767</v>
      </c>
      <c r="N150" s="81" t="s">
        <v>849</v>
      </c>
      <c r="O150" s="81" t="s">
        <v>131</v>
      </c>
    </row>
    <row r="151" spans="1:15" x14ac:dyDescent="0.3">
      <c r="A151" s="183">
        <v>45670</v>
      </c>
      <c r="B151" s="81" t="s">
        <v>814</v>
      </c>
      <c r="C151" s="81" t="s">
        <v>118</v>
      </c>
      <c r="D151" s="81" t="s">
        <v>96</v>
      </c>
      <c r="E151" s="81"/>
      <c r="F151" s="81"/>
      <c r="G151" s="81"/>
      <c r="H151" s="143">
        <v>25000</v>
      </c>
      <c r="I151" s="140">
        <f t="shared" si="2"/>
        <v>6.6330591668877688</v>
      </c>
      <c r="J151" s="181">
        <v>3769</v>
      </c>
      <c r="K151" s="81" t="s">
        <v>154</v>
      </c>
      <c r="L151" s="81" t="s">
        <v>222</v>
      </c>
      <c r="M151" s="239" t="s">
        <v>767</v>
      </c>
      <c r="N151" s="81" t="s">
        <v>849</v>
      </c>
      <c r="O151" s="81" t="s">
        <v>131</v>
      </c>
    </row>
    <row r="152" spans="1:15" x14ac:dyDescent="0.3">
      <c r="A152" s="183">
        <v>45670</v>
      </c>
      <c r="B152" s="81" t="s">
        <v>814</v>
      </c>
      <c r="C152" s="81" t="s">
        <v>118</v>
      </c>
      <c r="D152" s="81" t="s">
        <v>96</v>
      </c>
      <c r="E152" s="81"/>
      <c r="F152" s="81"/>
      <c r="G152" s="81"/>
      <c r="H152" s="143">
        <v>13000</v>
      </c>
      <c r="I152" s="140">
        <f t="shared" si="2"/>
        <v>3.4491907667816397</v>
      </c>
      <c r="J152" s="181">
        <v>3769</v>
      </c>
      <c r="K152" s="81" t="s">
        <v>154</v>
      </c>
      <c r="L152" s="81" t="s">
        <v>222</v>
      </c>
      <c r="M152" s="239" t="s">
        <v>767</v>
      </c>
      <c r="N152" s="81" t="s">
        <v>849</v>
      </c>
      <c r="O152" s="81" t="s">
        <v>131</v>
      </c>
    </row>
    <row r="153" spans="1:15" x14ac:dyDescent="0.3">
      <c r="A153" s="183">
        <v>45670</v>
      </c>
      <c r="B153" s="81" t="s">
        <v>814</v>
      </c>
      <c r="C153" s="81" t="s">
        <v>118</v>
      </c>
      <c r="D153" s="81" t="s">
        <v>96</v>
      </c>
      <c r="E153" s="81"/>
      <c r="F153" s="81"/>
      <c r="G153" s="81"/>
      <c r="H153" s="143">
        <v>10000</v>
      </c>
      <c r="I153" s="140">
        <f t="shared" si="2"/>
        <v>2.6532236667551072</v>
      </c>
      <c r="J153" s="181">
        <v>3769</v>
      </c>
      <c r="K153" s="81" t="s">
        <v>154</v>
      </c>
      <c r="L153" s="81" t="s">
        <v>222</v>
      </c>
      <c r="M153" s="239" t="s">
        <v>767</v>
      </c>
      <c r="N153" s="81" t="s">
        <v>849</v>
      </c>
      <c r="O153" s="81" t="s">
        <v>131</v>
      </c>
    </row>
    <row r="154" spans="1:15" x14ac:dyDescent="0.3">
      <c r="A154" s="183">
        <v>45670</v>
      </c>
      <c r="B154" s="81" t="s">
        <v>814</v>
      </c>
      <c r="C154" s="81" t="s">
        <v>118</v>
      </c>
      <c r="D154" s="81" t="s">
        <v>96</v>
      </c>
      <c r="E154" s="81"/>
      <c r="F154" s="81"/>
      <c r="G154" s="81"/>
      <c r="H154" s="143">
        <v>9000</v>
      </c>
      <c r="I154" s="140">
        <f t="shared" si="2"/>
        <v>2.3879013000795966</v>
      </c>
      <c r="J154" s="181">
        <v>3769</v>
      </c>
      <c r="K154" s="81" t="s">
        <v>154</v>
      </c>
      <c r="L154" s="81" t="s">
        <v>222</v>
      </c>
      <c r="M154" s="239" t="s">
        <v>767</v>
      </c>
      <c r="N154" s="81" t="s">
        <v>849</v>
      </c>
      <c r="O154" s="81" t="s">
        <v>131</v>
      </c>
    </row>
    <row r="155" spans="1:15" x14ac:dyDescent="0.3">
      <c r="A155" s="183">
        <v>45670</v>
      </c>
      <c r="B155" s="81" t="s">
        <v>814</v>
      </c>
      <c r="C155" s="81" t="s">
        <v>118</v>
      </c>
      <c r="D155" s="81" t="s">
        <v>96</v>
      </c>
      <c r="E155" s="81"/>
      <c r="F155" s="81"/>
      <c r="G155" s="81"/>
      <c r="H155" s="143">
        <v>25000</v>
      </c>
      <c r="I155" s="140">
        <f t="shared" si="2"/>
        <v>6.6330591668877688</v>
      </c>
      <c r="J155" s="181">
        <v>3769</v>
      </c>
      <c r="K155" s="81" t="s">
        <v>154</v>
      </c>
      <c r="L155" s="81" t="s">
        <v>222</v>
      </c>
      <c r="M155" s="239" t="s">
        <v>767</v>
      </c>
      <c r="N155" s="81" t="s">
        <v>849</v>
      </c>
      <c r="O155" s="81" t="s">
        <v>131</v>
      </c>
    </row>
    <row r="156" spans="1:15" x14ac:dyDescent="0.3">
      <c r="A156" s="183">
        <v>45670</v>
      </c>
      <c r="B156" s="81" t="s">
        <v>117</v>
      </c>
      <c r="C156" s="81" t="s">
        <v>117</v>
      </c>
      <c r="D156" s="81" t="s">
        <v>96</v>
      </c>
      <c r="E156" s="81"/>
      <c r="F156" s="81"/>
      <c r="G156" s="81"/>
      <c r="H156" s="143">
        <v>20000</v>
      </c>
      <c r="I156" s="140">
        <f t="shared" si="2"/>
        <v>5.3064473335102145</v>
      </c>
      <c r="J156" s="181">
        <v>3769</v>
      </c>
      <c r="K156" s="81" t="s">
        <v>154</v>
      </c>
      <c r="L156" s="81" t="s">
        <v>222</v>
      </c>
      <c r="M156" s="239" t="s">
        <v>767</v>
      </c>
      <c r="N156" s="81" t="s">
        <v>849</v>
      </c>
      <c r="O156" s="81" t="s">
        <v>131</v>
      </c>
    </row>
    <row r="157" spans="1:15" x14ac:dyDescent="0.3">
      <c r="A157" s="183">
        <v>45670</v>
      </c>
      <c r="B157" s="81" t="s">
        <v>814</v>
      </c>
      <c r="C157" s="81" t="s">
        <v>118</v>
      </c>
      <c r="D157" s="81" t="s">
        <v>96</v>
      </c>
      <c r="E157" s="81"/>
      <c r="F157" s="81"/>
      <c r="G157" s="81"/>
      <c r="H157" s="143">
        <v>20000</v>
      </c>
      <c r="I157" s="140">
        <f t="shared" si="2"/>
        <v>5.3064473335102145</v>
      </c>
      <c r="J157" s="181">
        <v>3769</v>
      </c>
      <c r="K157" s="81" t="s">
        <v>98</v>
      </c>
      <c r="L157" s="81" t="s">
        <v>225</v>
      </c>
      <c r="M157" s="239" t="s">
        <v>767</v>
      </c>
      <c r="N157" s="81" t="s">
        <v>849</v>
      </c>
      <c r="O157" s="81" t="s">
        <v>131</v>
      </c>
    </row>
    <row r="158" spans="1:15" x14ac:dyDescent="0.3">
      <c r="A158" s="183">
        <v>45670</v>
      </c>
      <c r="B158" s="81" t="s">
        <v>814</v>
      </c>
      <c r="C158" s="81" t="s">
        <v>118</v>
      </c>
      <c r="D158" s="81" t="s">
        <v>96</v>
      </c>
      <c r="E158" s="81"/>
      <c r="F158" s="81"/>
      <c r="G158" s="81"/>
      <c r="H158" s="143">
        <v>15000</v>
      </c>
      <c r="I158" s="140">
        <f t="shared" si="2"/>
        <v>3.9798355001326611</v>
      </c>
      <c r="J158" s="181">
        <v>3769</v>
      </c>
      <c r="K158" s="81" t="s">
        <v>98</v>
      </c>
      <c r="L158" s="81" t="s">
        <v>225</v>
      </c>
      <c r="M158" s="239" t="s">
        <v>767</v>
      </c>
      <c r="N158" s="81" t="s">
        <v>849</v>
      </c>
      <c r="O158" s="81" t="s">
        <v>131</v>
      </c>
    </row>
    <row r="159" spans="1:15" x14ac:dyDescent="0.3">
      <c r="A159" s="183">
        <v>45670</v>
      </c>
      <c r="B159" s="81" t="s">
        <v>814</v>
      </c>
      <c r="C159" s="81" t="s">
        <v>118</v>
      </c>
      <c r="D159" s="81" t="s">
        <v>96</v>
      </c>
      <c r="E159" s="81"/>
      <c r="F159" s="81"/>
      <c r="G159" s="81"/>
      <c r="H159" s="143">
        <v>7000</v>
      </c>
      <c r="I159" s="140">
        <f t="shared" si="2"/>
        <v>1.8572565667285752</v>
      </c>
      <c r="J159" s="181">
        <v>3769</v>
      </c>
      <c r="K159" s="81" t="s">
        <v>98</v>
      </c>
      <c r="L159" s="81" t="s">
        <v>225</v>
      </c>
      <c r="M159" s="239" t="s">
        <v>767</v>
      </c>
      <c r="N159" s="81" t="s">
        <v>849</v>
      </c>
      <c r="O159" s="81" t="s">
        <v>131</v>
      </c>
    </row>
    <row r="160" spans="1:15" x14ac:dyDescent="0.3">
      <c r="A160" s="183">
        <v>45670</v>
      </c>
      <c r="B160" s="81" t="s">
        <v>814</v>
      </c>
      <c r="C160" s="81" t="s">
        <v>118</v>
      </c>
      <c r="D160" s="81" t="s">
        <v>96</v>
      </c>
      <c r="E160" s="81"/>
      <c r="F160" s="81"/>
      <c r="G160" s="81"/>
      <c r="H160" s="143">
        <v>5000</v>
      </c>
      <c r="I160" s="140">
        <f t="shared" si="2"/>
        <v>1.3266118333775536</v>
      </c>
      <c r="J160" s="181">
        <v>3769</v>
      </c>
      <c r="K160" s="81" t="s">
        <v>98</v>
      </c>
      <c r="L160" s="81" t="s">
        <v>225</v>
      </c>
      <c r="M160" s="239" t="s">
        <v>767</v>
      </c>
      <c r="N160" s="81" t="s">
        <v>849</v>
      </c>
      <c r="O160" s="81" t="s">
        <v>131</v>
      </c>
    </row>
    <row r="161" spans="1:15" x14ac:dyDescent="0.3">
      <c r="A161" s="183">
        <v>45670</v>
      </c>
      <c r="B161" s="81" t="s">
        <v>814</v>
      </c>
      <c r="C161" s="81" t="s">
        <v>118</v>
      </c>
      <c r="D161" s="81" t="s">
        <v>96</v>
      </c>
      <c r="E161" s="81"/>
      <c r="F161" s="81"/>
      <c r="G161" s="81"/>
      <c r="H161" s="143">
        <v>20000</v>
      </c>
      <c r="I161" s="140">
        <f t="shared" si="2"/>
        <v>5.3064473335102145</v>
      </c>
      <c r="J161" s="181">
        <v>3769</v>
      </c>
      <c r="K161" s="81" t="s">
        <v>98</v>
      </c>
      <c r="L161" s="81" t="s">
        <v>225</v>
      </c>
      <c r="M161" s="239" t="s">
        <v>767</v>
      </c>
      <c r="N161" s="81" t="s">
        <v>849</v>
      </c>
      <c r="O161" s="81" t="s">
        <v>131</v>
      </c>
    </row>
    <row r="162" spans="1:15" x14ac:dyDescent="0.3">
      <c r="A162" s="183">
        <v>45670</v>
      </c>
      <c r="B162" s="81" t="s">
        <v>117</v>
      </c>
      <c r="C162" s="81" t="s">
        <v>117</v>
      </c>
      <c r="D162" s="81" t="s">
        <v>96</v>
      </c>
      <c r="E162" s="81"/>
      <c r="F162" s="81"/>
      <c r="G162" s="81"/>
      <c r="H162" s="143">
        <v>20000</v>
      </c>
      <c r="I162" s="140">
        <f t="shared" si="2"/>
        <v>5.3064473335102145</v>
      </c>
      <c r="J162" s="181">
        <v>3769</v>
      </c>
      <c r="K162" s="81" t="s">
        <v>98</v>
      </c>
      <c r="L162" s="81" t="s">
        <v>225</v>
      </c>
      <c r="M162" s="239" t="s">
        <v>767</v>
      </c>
      <c r="N162" s="81" t="s">
        <v>849</v>
      </c>
      <c r="O162" s="81" t="s">
        <v>131</v>
      </c>
    </row>
    <row r="163" spans="1:15" x14ac:dyDescent="0.3">
      <c r="A163" s="183">
        <v>45670</v>
      </c>
      <c r="B163" s="81" t="s">
        <v>814</v>
      </c>
      <c r="C163" s="81" t="s">
        <v>118</v>
      </c>
      <c r="D163" s="81" t="s">
        <v>96</v>
      </c>
      <c r="E163" s="81"/>
      <c r="F163" s="81"/>
      <c r="G163" s="81"/>
      <c r="H163" s="143">
        <v>18000</v>
      </c>
      <c r="I163" s="140">
        <f t="shared" si="2"/>
        <v>4.7758026001591931</v>
      </c>
      <c r="J163" s="181">
        <v>3769</v>
      </c>
      <c r="K163" s="81" t="s">
        <v>97</v>
      </c>
      <c r="L163" s="81" t="s">
        <v>223</v>
      </c>
      <c r="M163" s="239" t="s">
        <v>767</v>
      </c>
      <c r="N163" s="81" t="s">
        <v>849</v>
      </c>
      <c r="O163" s="81" t="s">
        <v>131</v>
      </c>
    </row>
    <row r="164" spans="1:15" x14ac:dyDescent="0.3">
      <c r="A164" s="183">
        <v>45670</v>
      </c>
      <c r="B164" s="81" t="s">
        <v>814</v>
      </c>
      <c r="C164" s="81" t="s">
        <v>118</v>
      </c>
      <c r="D164" s="81" t="s">
        <v>96</v>
      </c>
      <c r="E164" s="81"/>
      <c r="F164" s="81"/>
      <c r="G164" s="81"/>
      <c r="H164" s="143">
        <v>16000</v>
      </c>
      <c r="I164" s="140">
        <f t="shared" si="2"/>
        <v>4.2451578668081718</v>
      </c>
      <c r="J164" s="181">
        <v>3769</v>
      </c>
      <c r="K164" s="81" t="s">
        <v>97</v>
      </c>
      <c r="L164" s="81" t="s">
        <v>223</v>
      </c>
      <c r="M164" s="239" t="s">
        <v>767</v>
      </c>
      <c r="N164" s="81" t="s">
        <v>849</v>
      </c>
      <c r="O164" s="81" t="s">
        <v>131</v>
      </c>
    </row>
    <row r="165" spans="1:15" x14ac:dyDescent="0.3">
      <c r="A165" s="183">
        <v>45670</v>
      </c>
      <c r="B165" s="81" t="s">
        <v>814</v>
      </c>
      <c r="C165" s="81" t="s">
        <v>118</v>
      </c>
      <c r="D165" s="81" t="s">
        <v>96</v>
      </c>
      <c r="E165" s="81"/>
      <c r="F165" s="81"/>
      <c r="G165" s="81"/>
      <c r="H165" s="143">
        <v>5000</v>
      </c>
      <c r="I165" s="140">
        <f t="shared" si="2"/>
        <v>1.3266118333775536</v>
      </c>
      <c r="J165" s="181">
        <v>3769</v>
      </c>
      <c r="K165" s="81" t="s">
        <v>97</v>
      </c>
      <c r="L165" s="81" t="s">
        <v>223</v>
      </c>
      <c r="M165" s="239" t="s">
        <v>767</v>
      </c>
      <c r="N165" s="81" t="s">
        <v>849</v>
      </c>
      <c r="O165" s="81" t="s">
        <v>131</v>
      </c>
    </row>
    <row r="166" spans="1:15" x14ac:dyDescent="0.3">
      <c r="A166" s="183">
        <v>45670</v>
      </c>
      <c r="B166" s="81" t="s">
        <v>814</v>
      </c>
      <c r="C166" s="81" t="s">
        <v>118</v>
      </c>
      <c r="D166" s="81" t="s">
        <v>96</v>
      </c>
      <c r="E166" s="81"/>
      <c r="F166" s="81"/>
      <c r="G166" s="81"/>
      <c r="H166" s="143">
        <v>5000</v>
      </c>
      <c r="I166" s="140">
        <f t="shared" si="2"/>
        <v>1.3266118333775536</v>
      </c>
      <c r="J166" s="181">
        <v>3769</v>
      </c>
      <c r="K166" s="81" t="s">
        <v>97</v>
      </c>
      <c r="L166" s="81" t="s">
        <v>223</v>
      </c>
      <c r="M166" s="239" t="s">
        <v>767</v>
      </c>
      <c r="N166" s="81" t="s">
        <v>849</v>
      </c>
      <c r="O166" s="81" t="s">
        <v>131</v>
      </c>
    </row>
    <row r="167" spans="1:15" x14ac:dyDescent="0.3">
      <c r="A167" s="183">
        <v>45670</v>
      </c>
      <c r="B167" s="81" t="s">
        <v>814</v>
      </c>
      <c r="C167" s="81" t="s">
        <v>118</v>
      </c>
      <c r="D167" s="81" t="s">
        <v>96</v>
      </c>
      <c r="E167" s="81"/>
      <c r="F167" s="81"/>
      <c r="G167" s="81"/>
      <c r="H167" s="143">
        <v>20000</v>
      </c>
      <c r="I167" s="140">
        <f t="shared" si="2"/>
        <v>5.3064473335102145</v>
      </c>
      <c r="J167" s="181">
        <v>3769</v>
      </c>
      <c r="K167" s="81" t="s">
        <v>97</v>
      </c>
      <c r="L167" s="81" t="s">
        <v>223</v>
      </c>
      <c r="M167" s="239" t="s">
        <v>767</v>
      </c>
      <c r="N167" s="81" t="s">
        <v>849</v>
      </c>
      <c r="O167" s="81" t="s">
        <v>131</v>
      </c>
    </row>
    <row r="168" spans="1:15" x14ac:dyDescent="0.3">
      <c r="A168" s="183">
        <v>45670</v>
      </c>
      <c r="B168" s="81" t="s">
        <v>117</v>
      </c>
      <c r="C168" s="81" t="s">
        <v>117</v>
      </c>
      <c r="D168" s="81" t="s">
        <v>96</v>
      </c>
      <c r="E168" s="81"/>
      <c r="F168" s="81"/>
      <c r="G168" s="81"/>
      <c r="H168" s="143">
        <v>17000</v>
      </c>
      <c r="I168" s="140">
        <f t="shared" si="2"/>
        <v>4.5104802334836824</v>
      </c>
      <c r="J168" s="181">
        <v>3769</v>
      </c>
      <c r="K168" s="81" t="s">
        <v>97</v>
      </c>
      <c r="L168" s="81" t="s">
        <v>223</v>
      </c>
      <c r="M168" s="239" t="s">
        <v>767</v>
      </c>
      <c r="N168" s="81" t="s">
        <v>849</v>
      </c>
      <c r="O168" s="81" t="s">
        <v>131</v>
      </c>
    </row>
    <row r="169" spans="1:15" x14ac:dyDescent="0.3">
      <c r="A169" s="183">
        <v>45670</v>
      </c>
      <c r="B169" s="81" t="s">
        <v>814</v>
      </c>
      <c r="C169" s="81" t="s">
        <v>118</v>
      </c>
      <c r="D169" s="81" t="s">
        <v>147</v>
      </c>
      <c r="E169" s="81"/>
      <c r="F169" s="81"/>
      <c r="G169" s="81"/>
      <c r="H169" s="143">
        <v>10000</v>
      </c>
      <c r="I169" s="140">
        <f t="shared" si="2"/>
        <v>2.6532236667551072</v>
      </c>
      <c r="J169" s="181">
        <v>3769</v>
      </c>
      <c r="K169" s="81" t="s">
        <v>156</v>
      </c>
      <c r="L169" s="81" t="s">
        <v>229</v>
      </c>
      <c r="M169" s="239" t="s">
        <v>767</v>
      </c>
      <c r="N169" s="81" t="s">
        <v>849</v>
      </c>
      <c r="O169" s="81" t="s">
        <v>131</v>
      </c>
    </row>
    <row r="170" spans="1:15" x14ac:dyDescent="0.3">
      <c r="A170" s="183">
        <v>45670</v>
      </c>
      <c r="B170" s="81" t="s">
        <v>814</v>
      </c>
      <c r="C170" s="81" t="s">
        <v>118</v>
      </c>
      <c r="D170" s="81" t="s">
        <v>147</v>
      </c>
      <c r="E170" s="81"/>
      <c r="F170" s="81"/>
      <c r="G170" s="81"/>
      <c r="H170" s="143">
        <v>10000</v>
      </c>
      <c r="I170" s="140">
        <f t="shared" si="2"/>
        <v>2.6532236667551072</v>
      </c>
      <c r="J170" s="181">
        <v>3769</v>
      </c>
      <c r="K170" s="81" t="s">
        <v>156</v>
      </c>
      <c r="L170" s="81" t="s">
        <v>229</v>
      </c>
      <c r="M170" s="239" t="s">
        <v>767</v>
      </c>
      <c r="N170" s="81" t="s">
        <v>849</v>
      </c>
      <c r="O170" s="81" t="s">
        <v>131</v>
      </c>
    </row>
    <row r="171" spans="1:15" x14ac:dyDescent="0.3">
      <c r="A171" s="183">
        <v>45670</v>
      </c>
      <c r="B171" s="81" t="s">
        <v>814</v>
      </c>
      <c r="C171" s="81" t="s">
        <v>118</v>
      </c>
      <c r="D171" s="81" t="s">
        <v>228</v>
      </c>
      <c r="E171" s="81"/>
      <c r="F171" s="81"/>
      <c r="G171" s="81"/>
      <c r="H171" s="143">
        <v>11000</v>
      </c>
      <c r="I171" s="140">
        <f t="shared" si="2"/>
        <v>2.9185460334306184</v>
      </c>
      <c r="J171" s="181">
        <v>3769</v>
      </c>
      <c r="K171" s="81" t="s">
        <v>226</v>
      </c>
      <c r="L171" s="81" t="s">
        <v>227</v>
      </c>
      <c r="M171" s="239" t="s">
        <v>767</v>
      </c>
      <c r="N171" s="81" t="s">
        <v>849</v>
      </c>
      <c r="O171" s="81" t="s">
        <v>131</v>
      </c>
    </row>
    <row r="172" spans="1:15" x14ac:dyDescent="0.3">
      <c r="A172" s="183">
        <v>45670</v>
      </c>
      <c r="B172" s="81" t="s">
        <v>814</v>
      </c>
      <c r="C172" s="81" t="s">
        <v>118</v>
      </c>
      <c r="D172" s="81" t="s">
        <v>228</v>
      </c>
      <c r="E172" s="81"/>
      <c r="F172" s="81"/>
      <c r="G172" s="81"/>
      <c r="H172" s="143">
        <v>15000</v>
      </c>
      <c r="I172" s="140">
        <f t="shared" si="2"/>
        <v>3.9798355001326611</v>
      </c>
      <c r="J172" s="181">
        <v>3769</v>
      </c>
      <c r="K172" s="81" t="s">
        <v>226</v>
      </c>
      <c r="L172" s="81" t="s">
        <v>227</v>
      </c>
      <c r="M172" s="239" t="s">
        <v>767</v>
      </c>
      <c r="N172" s="81" t="s">
        <v>849</v>
      </c>
      <c r="O172" s="81" t="s">
        <v>131</v>
      </c>
    </row>
    <row r="173" spans="1:15" x14ac:dyDescent="0.3">
      <c r="A173" s="183">
        <v>45671</v>
      </c>
      <c r="B173" s="81" t="s">
        <v>814</v>
      </c>
      <c r="C173" s="81" t="s">
        <v>118</v>
      </c>
      <c r="D173" s="81" t="s">
        <v>148</v>
      </c>
      <c r="E173" s="81"/>
      <c r="F173" s="81"/>
      <c r="G173" s="81"/>
      <c r="H173" s="143">
        <v>25000</v>
      </c>
      <c r="I173" s="140">
        <f t="shared" si="2"/>
        <v>6.6330591668877688</v>
      </c>
      <c r="J173" s="181">
        <v>3769</v>
      </c>
      <c r="K173" s="81" t="s">
        <v>150</v>
      </c>
      <c r="L173" s="81" t="s">
        <v>249</v>
      </c>
      <c r="M173" s="239" t="s">
        <v>767</v>
      </c>
      <c r="N173" s="81" t="s">
        <v>849</v>
      </c>
      <c r="O173" s="81" t="s">
        <v>131</v>
      </c>
    </row>
    <row r="174" spans="1:15" x14ac:dyDescent="0.3">
      <c r="A174" s="183">
        <v>45671</v>
      </c>
      <c r="B174" s="81" t="s">
        <v>814</v>
      </c>
      <c r="C174" s="81" t="s">
        <v>118</v>
      </c>
      <c r="D174" s="81" t="s">
        <v>148</v>
      </c>
      <c r="E174" s="81"/>
      <c r="F174" s="81"/>
      <c r="G174" s="81"/>
      <c r="H174" s="143">
        <v>10000</v>
      </c>
      <c r="I174" s="140">
        <f t="shared" si="2"/>
        <v>2.6532236667551072</v>
      </c>
      <c r="J174" s="181">
        <v>3769</v>
      </c>
      <c r="K174" s="81" t="s">
        <v>150</v>
      </c>
      <c r="L174" s="81" t="s">
        <v>249</v>
      </c>
      <c r="M174" s="239" t="s">
        <v>767</v>
      </c>
      <c r="N174" s="81" t="s">
        <v>849</v>
      </c>
      <c r="O174" s="81" t="s">
        <v>131</v>
      </c>
    </row>
    <row r="175" spans="1:15" x14ac:dyDescent="0.3">
      <c r="A175" s="183">
        <v>45671</v>
      </c>
      <c r="B175" s="81" t="s">
        <v>814</v>
      </c>
      <c r="C175" s="81" t="s">
        <v>118</v>
      </c>
      <c r="D175" s="81" t="s">
        <v>148</v>
      </c>
      <c r="E175" s="81"/>
      <c r="F175" s="81"/>
      <c r="G175" s="81"/>
      <c r="H175" s="143">
        <v>13000</v>
      </c>
      <c r="I175" s="140">
        <f t="shared" si="2"/>
        <v>3.4491907667816397</v>
      </c>
      <c r="J175" s="181">
        <v>3769</v>
      </c>
      <c r="K175" s="81" t="s">
        <v>150</v>
      </c>
      <c r="L175" s="81" t="s">
        <v>249</v>
      </c>
      <c r="M175" s="239" t="s">
        <v>767</v>
      </c>
      <c r="N175" s="81" t="s">
        <v>849</v>
      </c>
      <c r="O175" s="81" t="s">
        <v>131</v>
      </c>
    </row>
    <row r="176" spans="1:15" x14ac:dyDescent="0.3">
      <c r="A176" s="183">
        <v>45671</v>
      </c>
      <c r="B176" s="81" t="s">
        <v>814</v>
      </c>
      <c r="C176" s="81" t="s">
        <v>118</v>
      </c>
      <c r="D176" s="81" t="s">
        <v>148</v>
      </c>
      <c r="E176" s="81"/>
      <c r="F176" s="81"/>
      <c r="G176" s="81"/>
      <c r="H176" s="143">
        <v>25000</v>
      </c>
      <c r="I176" s="140">
        <f t="shared" si="2"/>
        <v>6.6330591668877688</v>
      </c>
      <c r="J176" s="181">
        <v>3769</v>
      </c>
      <c r="K176" s="81" t="s">
        <v>150</v>
      </c>
      <c r="L176" s="81" t="s">
        <v>249</v>
      </c>
      <c r="M176" s="239" t="s">
        <v>767</v>
      </c>
      <c r="N176" s="81" t="s">
        <v>849</v>
      </c>
      <c r="O176" s="81" t="s">
        <v>131</v>
      </c>
    </row>
    <row r="177" spans="1:15" x14ac:dyDescent="0.3">
      <c r="A177" s="183">
        <v>45671</v>
      </c>
      <c r="B177" s="81" t="s">
        <v>814</v>
      </c>
      <c r="C177" s="81" t="s">
        <v>118</v>
      </c>
      <c r="D177" s="81" t="s">
        <v>96</v>
      </c>
      <c r="E177" s="81"/>
      <c r="F177" s="81"/>
      <c r="G177" s="81"/>
      <c r="H177" s="143">
        <v>25000</v>
      </c>
      <c r="I177" s="140">
        <f t="shared" si="2"/>
        <v>6.6330591668877688</v>
      </c>
      <c r="J177" s="181">
        <v>3769</v>
      </c>
      <c r="K177" s="81" t="s">
        <v>154</v>
      </c>
      <c r="L177" s="81" t="s">
        <v>250</v>
      </c>
      <c r="M177" s="239" t="s">
        <v>767</v>
      </c>
      <c r="N177" s="81" t="s">
        <v>849</v>
      </c>
      <c r="O177" s="81" t="s">
        <v>131</v>
      </c>
    </row>
    <row r="178" spans="1:15" x14ac:dyDescent="0.3">
      <c r="A178" s="183">
        <v>45671</v>
      </c>
      <c r="B178" s="81" t="s">
        <v>814</v>
      </c>
      <c r="C178" s="81" t="s">
        <v>118</v>
      </c>
      <c r="D178" s="81" t="s">
        <v>96</v>
      </c>
      <c r="E178" s="81"/>
      <c r="F178" s="81"/>
      <c r="G178" s="81"/>
      <c r="H178" s="143">
        <v>9000</v>
      </c>
      <c r="I178" s="140">
        <f t="shared" si="2"/>
        <v>2.3879013000795966</v>
      </c>
      <c r="J178" s="181">
        <v>3769</v>
      </c>
      <c r="K178" s="81" t="s">
        <v>154</v>
      </c>
      <c r="L178" s="81" t="s">
        <v>250</v>
      </c>
      <c r="M178" s="239" t="s">
        <v>767</v>
      </c>
      <c r="N178" s="81" t="s">
        <v>849</v>
      </c>
      <c r="O178" s="81" t="s">
        <v>131</v>
      </c>
    </row>
    <row r="179" spans="1:15" x14ac:dyDescent="0.3">
      <c r="A179" s="183">
        <v>45671</v>
      </c>
      <c r="B179" s="81" t="s">
        <v>814</v>
      </c>
      <c r="C179" s="81" t="s">
        <v>118</v>
      </c>
      <c r="D179" s="81" t="s">
        <v>96</v>
      </c>
      <c r="E179" s="81"/>
      <c r="F179" s="81"/>
      <c r="G179" s="81"/>
      <c r="H179" s="143">
        <v>12000</v>
      </c>
      <c r="I179" s="140">
        <f t="shared" si="2"/>
        <v>3.183868400106129</v>
      </c>
      <c r="J179" s="181">
        <v>3769</v>
      </c>
      <c r="K179" s="81" t="s">
        <v>154</v>
      </c>
      <c r="L179" s="81" t="s">
        <v>250</v>
      </c>
      <c r="M179" s="239" t="s">
        <v>767</v>
      </c>
      <c r="N179" s="81" t="s">
        <v>849</v>
      </c>
      <c r="O179" s="81" t="s">
        <v>131</v>
      </c>
    </row>
    <row r="180" spans="1:15" x14ac:dyDescent="0.3">
      <c r="A180" s="183">
        <v>45671</v>
      </c>
      <c r="B180" s="81" t="s">
        <v>814</v>
      </c>
      <c r="C180" s="81" t="s">
        <v>118</v>
      </c>
      <c r="D180" s="81" t="s">
        <v>96</v>
      </c>
      <c r="E180" s="81"/>
      <c r="F180" s="81"/>
      <c r="G180" s="81"/>
      <c r="H180" s="143">
        <v>7000</v>
      </c>
      <c r="I180" s="140">
        <f t="shared" si="2"/>
        <v>1.8572565667285752</v>
      </c>
      <c r="J180" s="181">
        <v>3769</v>
      </c>
      <c r="K180" s="81" t="s">
        <v>154</v>
      </c>
      <c r="L180" s="81" t="s">
        <v>250</v>
      </c>
      <c r="M180" s="239" t="s">
        <v>767</v>
      </c>
      <c r="N180" s="81" t="s">
        <v>849</v>
      </c>
      <c r="O180" s="81" t="s">
        <v>131</v>
      </c>
    </row>
    <row r="181" spans="1:15" x14ac:dyDescent="0.3">
      <c r="A181" s="183">
        <v>45671</v>
      </c>
      <c r="B181" s="81" t="s">
        <v>814</v>
      </c>
      <c r="C181" s="81" t="s">
        <v>118</v>
      </c>
      <c r="D181" s="81" t="s">
        <v>96</v>
      </c>
      <c r="E181" s="81"/>
      <c r="F181" s="81"/>
      <c r="G181" s="81"/>
      <c r="H181" s="143">
        <v>25000</v>
      </c>
      <c r="I181" s="140">
        <f t="shared" si="2"/>
        <v>6.6330591668877688</v>
      </c>
      <c r="J181" s="181">
        <v>3769</v>
      </c>
      <c r="K181" s="81" t="s">
        <v>154</v>
      </c>
      <c r="L181" s="81" t="s">
        <v>250</v>
      </c>
      <c r="M181" s="239" t="s">
        <v>767</v>
      </c>
      <c r="N181" s="81" t="s">
        <v>849</v>
      </c>
      <c r="O181" s="81" t="s">
        <v>131</v>
      </c>
    </row>
    <row r="182" spans="1:15" x14ac:dyDescent="0.3">
      <c r="A182" s="183">
        <v>45671</v>
      </c>
      <c r="B182" s="81" t="s">
        <v>117</v>
      </c>
      <c r="C182" s="81" t="s">
        <v>117</v>
      </c>
      <c r="D182" s="81" t="s">
        <v>96</v>
      </c>
      <c r="E182" s="81"/>
      <c r="F182" s="81"/>
      <c r="G182" s="81"/>
      <c r="H182" s="143">
        <v>20000</v>
      </c>
      <c r="I182" s="140">
        <f t="shared" si="2"/>
        <v>5.3064473335102145</v>
      </c>
      <c r="J182" s="181">
        <v>3769</v>
      </c>
      <c r="K182" s="81" t="s">
        <v>154</v>
      </c>
      <c r="L182" s="81" t="s">
        <v>250</v>
      </c>
      <c r="M182" s="239" t="s">
        <v>767</v>
      </c>
      <c r="N182" s="81" t="s">
        <v>849</v>
      </c>
      <c r="O182" s="81" t="s">
        <v>131</v>
      </c>
    </row>
    <row r="183" spans="1:15" x14ac:dyDescent="0.3">
      <c r="A183" s="183">
        <v>45671</v>
      </c>
      <c r="B183" s="81" t="s">
        <v>814</v>
      </c>
      <c r="C183" s="81" t="s">
        <v>118</v>
      </c>
      <c r="D183" s="81" t="s">
        <v>228</v>
      </c>
      <c r="E183" s="81"/>
      <c r="F183" s="81"/>
      <c r="G183" s="81"/>
      <c r="H183" s="143">
        <v>15000</v>
      </c>
      <c r="I183" s="140">
        <f t="shared" si="2"/>
        <v>3.9798355001326611</v>
      </c>
      <c r="J183" s="181">
        <v>3769</v>
      </c>
      <c r="K183" s="81" t="s">
        <v>226</v>
      </c>
      <c r="L183" s="81" t="s">
        <v>251</v>
      </c>
      <c r="M183" s="239" t="s">
        <v>767</v>
      </c>
      <c r="N183" s="81" t="s">
        <v>849</v>
      </c>
      <c r="O183" s="81" t="s">
        <v>131</v>
      </c>
    </row>
    <row r="184" spans="1:15" x14ac:dyDescent="0.3">
      <c r="A184" s="183">
        <v>45671</v>
      </c>
      <c r="B184" s="81" t="s">
        <v>814</v>
      </c>
      <c r="C184" s="81" t="s">
        <v>118</v>
      </c>
      <c r="D184" s="81" t="s">
        <v>228</v>
      </c>
      <c r="E184" s="81"/>
      <c r="F184" s="81"/>
      <c r="G184" s="81"/>
      <c r="H184" s="143">
        <v>15000</v>
      </c>
      <c r="I184" s="140">
        <f t="shared" si="2"/>
        <v>3.9798355001326611</v>
      </c>
      <c r="J184" s="181">
        <v>3769</v>
      </c>
      <c r="K184" s="81" t="s">
        <v>226</v>
      </c>
      <c r="L184" s="81" t="s">
        <v>251</v>
      </c>
      <c r="M184" s="239" t="s">
        <v>767</v>
      </c>
      <c r="N184" s="81" t="s">
        <v>849</v>
      </c>
      <c r="O184" s="81" t="s">
        <v>131</v>
      </c>
    </row>
    <row r="185" spans="1:15" x14ac:dyDescent="0.3">
      <c r="A185" s="183">
        <v>45671</v>
      </c>
      <c r="B185" s="81" t="s">
        <v>814</v>
      </c>
      <c r="C185" s="81" t="s">
        <v>118</v>
      </c>
      <c r="D185" s="81" t="s">
        <v>96</v>
      </c>
      <c r="E185" s="81"/>
      <c r="F185" s="81"/>
      <c r="G185" s="81"/>
      <c r="H185" s="143">
        <v>20000</v>
      </c>
      <c r="I185" s="140">
        <f t="shared" si="2"/>
        <v>5.3064473335102145</v>
      </c>
      <c r="J185" s="181">
        <v>3769</v>
      </c>
      <c r="K185" s="81" t="s">
        <v>98</v>
      </c>
      <c r="L185" s="81" t="s">
        <v>252</v>
      </c>
      <c r="M185" s="239" t="s">
        <v>767</v>
      </c>
      <c r="N185" s="81" t="s">
        <v>849</v>
      </c>
      <c r="O185" s="81" t="s">
        <v>131</v>
      </c>
    </row>
    <row r="186" spans="1:15" x14ac:dyDescent="0.3">
      <c r="A186" s="183">
        <v>45671</v>
      </c>
      <c r="B186" s="81" t="s">
        <v>814</v>
      </c>
      <c r="C186" s="81" t="s">
        <v>118</v>
      </c>
      <c r="D186" s="81" t="s">
        <v>96</v>
      </c>
      <c r="E186" s="81"/>
      <c r="F186" s="81"/>
      <c r="G186" s="81"/>
      <c r="H186" s="143">
        <v>27000</v>
      </c>
      <c r="I186" s="140">
        <f t="shared" si="2"/>
        <v>7.1637039002387901</v>
      </c>
      <c r="J186" s="181">
        <v>3769</v>
      </c>
      <c r="K186" s="81" t="s">
        <v>98</v>
      </c>
      <c r="L186" s="81" t="s">
        <v>252</v>
      </c>
      <c r="M186" s="239" t="s">
        <v>767</v>
      </c>
      <c r="N186" s="81" t="s">
        <v>849</v>
      </c>
      <c r="O186" s="81" t="s">
        <v>131</v>
      </c>
    </row>
    <row r="187" spans="1:15" x14ac:dyDescent="0.3">
      <c r="A187" s="183">
        <v>45671</v>
      </c>
      <c r="B187" s="81" t="s">
        <v>814</v>
      </c>
      <c r="C187" s="81" t="s">
        <v>118</v>
      </c>
      <c r="D187" s="81" t="s">
        <v>96</v>
      </c>
      <c r="E187" s="81"/>
      <c r="F187" s="81"/>
      <c r="G187" s="81"/>
      <c r="H187" s="143">
        <v>20000</v>
      </c>
      <c r="I187" s="140">
        <f t="shared" si="2"/>
        <v>5.3064473335102145</v>
      </c>
      <c r="J187" s="181">
        <v>3769</v>
      </c>
      <c r="K187" s="81" t="s">
        <v>98</v>
      </c>
      <c r="L187" s="81" t="s">
        <v>252</v>
      </c>
      <c r="M187" s="239" t="s">
        <v>767</v>
      </c>
      <c r="N187" s="81" t="s">
        <v>849</v>
      </c>
      <c r="O187" s="81" t="s">
        <v>131</v>
      </c>
    </row>
    <row r="188" spans="1:15" x14ac:dyDescent="0.3">
      <c r="A188" s="183">
        <v>45671</v>
      </c>
      <c r="B188" s="81" t="s">
        <v>814</v>
      </c>
      <c r="C188" s="81" t="s">
        <v>118</v>
      </c>
      <c r="D188" s="81" t="s">
        <v>96</v>
      </c>
      <c r="E188" s="81"/>
      <c r="F188" s="81"/>
      <c r="G188" s="81"/>
      <c r="H188" s="143">
        <v>17000</v>
      </c>
      <c r="I188" s="140">
        <f t="shared" si="2"/>
        <v>4.5104802334836824</v>
      </c>
      <c r="J188" s="181">
        <v>3769</v>
      </c>
      <c r="K188" s="81" t="s">
        <v>98</v>
      </c>
      <c r="L188" s="81" t="s">
        <v>252</v>
      </c>
      <c r="M188" s="239" t="s">
        <v>767</v>
      </c>
      <c r="N188" s="81" t="s">
        <v>849</v>
      </c>
      <c r="O188" s="81" t="s">
        <v>131</v>
      </c>
    </row>
    <row r="189" spans="1:15" x14ac:dyDescent="0.3">
      <c r="A189" s="183">
        <v>45671</v>
      </c>
      <c r="B189" s="81" t="s">
        <v>814</v>
      </c>
      <c r="C189" s="81" t="s">
        <v>118</v>
      </c>
      <c r="D189" s="81" t="s">
        <v>96</v>
      </c>
      <c r="E189" s="81"/>
      <c r="F189" s="81"/>
      <c r="G189" s="81"/>
      <c r="H189" s="143">
        <v>25000</v>
      </c>
      <c r="I189" s="140">
        <f t="shared" si="2"/>
        <v>6.6330591668877688</v>
      </c>
      <c r="J189" s="181">
        <v>3769</v>
      </c>
      <c r="K189" s="81" t="s">
        <v>98</v>
      </c>
      <c r="L189" s="81" t="s">
        <v>252</v>
      </c>
      <c r="M189" s="239" t="s">
        <v>767</v>
      </c>
      <c r="N189" s="81" t="s">
        <v>849</v>
      </c>
      <c r="O189" s="81" t="s">
        <v>131</v>
      </c>
    </row>
    <row r="190" spans="1:15" x14ac:dyDescent="0.3">
      <c r="A190" s="183">
        <v>45671</v>
      </c>
      <c r="B190" s="81" t="s">
        <v>117</v>
      </c>
      <c r="C190" s="81" t="s">
        <v>117</v>
      </c>
      <c r="D190" s="81" t="s">
        <v>96</v>
      </c>
      <c r="E190" s="81"/>
      <c r="F190" s="81"/>
      <c r="G190" s="81"/>
      <c r="H190" s="143">
        <v>20000</v>
      </c>
      <c r="I190" s="140">
        <f t="shared" si="2"/>
        <v>5.3064473335102145</v>
      </c>
      <c r="J190" s="181">
        <v>3769</v>
      </c>
      <c r="K190" s="81" t="s">
        <v>98</v>
      </c>
      <c r="L190" s="81" t="s">
        <v>252</v>
      </c>
      <c r="M190" s="239" t="s">
        <v>767</v>
      </c>
      <c r="N190" s="81" t="s">
        <v>849</v>
      </c>
      <c r="O190" s="81" t="s">
        <v>131</v>
      </c>
    </row>
    <row r="191" spans="1:15" x14ac:dyDescent="0.3">
      <c r="A191" s="183">
        <v>45671</v>
      </c>
      <c r="B191" s="81" t="s">
        <v>814</v>
      </c>
      <c r="C191" s="81" t="s">
        <v>118</v>
      </c>
      <c r="D191" s="81" t="s">
        <v>96</v>
      </c>
      <c r="E191" s="81"/>
      <c r="F191" s="81"/>
      <c r="G191" s="81"/>
      <c r="H191" s="143">
        <v>18000</v>
      </c>
      <c r="I191" s="140">
        <f t="shared" si="2"/>
        <v>4.7758026001591931</v>
      </c>
      <c r="J191" s="181">
        <v>3769</v>
      </c>
      <c r="K191" s="81" t="s">
        <v>97</v>
      </c>
      <c r="L191" s="81" t="s">
        <v>224</v>
      </c>
      <c r="M191" s="239" t="s">
        <v>767</v>
      </c>
      <c r="N191" s="81" t="s">
        <v>849</v>
      </c>
      <c r="O191" s="81" t="s">
        <v>131</v>
      </c>
    </row>
    <row r="192" spans="1:15" x14ac:dyDescent="0.3">
      <c r="A192" s="183">
        <v>45671</v>
      </c>
      <c r="B192" s="81" t="s">
        <v>814</v>
      </c>
      <c r="C192" s="81" t="s">
        <v>118</v>
      </c>
      <c r="D192" s="81" t="s">
        <v>96</v>
      </c>
      <c r="E192" s="81"/>
      <c r="F192" s="81"/>
      <c r="G192" s="81"/>
      <c r="H192" s="143">
        <v>22000</v>
      </c>
      <c r="I192" s="140">
        <f t="shared" si="2"/>
        <v>5.8370920668612367</v>
      </c>
      <c r="J192" s="181">
        <v>3769</v>
      </c>
      <c r="K192" s="81" t="s">
        <v>97</v>
      </c>
      <c r="L192" s="81" t="s">
        <v>224</v>
      </c>
      <c r="M192" s="239" t="s">
        <v>767</v>
      </c>
      <c r="N192" s="81" t="s">
        <v>849</v>
      </c>
      <c r="O192" s="81" t="s">
        <v>131</v>
      </c>
    </row>
    <row r="193" spans="1:16" x14ac:dyDescent="0.3">
      <c r="A193" s="183">
        <v>45671</v>
      </c>
      <c r="B193" s="81" t="s">
        <v>814</v>
      </c>
      <c r="C193" s="81" t="s">
        <v>118</v>
      </c>
      <c r="D193" s="81" t="s">
        <v>96</v>
      </c>
      <c r="E193" s="81"/>
      <c r="F193" s="81"/>
      <c r="G193" s="81"/>
      <c r="H193" s="143">
        <v>12000</v>
      </c>
      <c r="I193" s="140">
        <f t="shared" si="2"/>
        <v>3.183868400106129</v>
      </c>
      <c r="J193" s="181">
        <v>3769</v>
      </c>
      <c r="K193" s="81" t="s">
        <v>97</v>
      </c>
      <c r="L193" s="81" t="s">
        <v>224</v>
      </c>
      <c r="M193" s="239" t="s">
        <v>767</v>
      </c>
      <c r="N193" s="81" t="s">
        <v>849</v>
      </c>
      <c r="O193" s="81" t="s">
        <v>131</v>
      </c>
    </row>
    <row r="194" spans="1:16" x14ac:dyDescent="0.3">
      <c r="A194" s="183">
        <v>45671</v>
      </c>
      <c r="B194" s="81" t="s">
        <v>814</v>
      </c>
      <c r="C194" s="81" t="s">
        <v>118</v>
      </c>
      <c r="D194" s="81" t="s">
        <v>96</v>
      </c>
      <c r="E194" s="81"/>
      <c r="F194" s="81"/>
      <c r="G194" s="81"/>
      <c r="H194" s="143">
        <v>6000</v>
      </c>
      <c r="I194" s="140">
        <f t="shared" si="2"/>
        <v>1.5919342000530645</v>
      </c>
      <c r="J194" s="181">
        <v>3769</v>
      </c>
      <c r="K194" s="81" t="s">
        <v>97</v>
      </c>
      <c r="L194" s="81" t="s">
        <v>224</v>
      </c>
      <c r="M194" s="239" t="s">
        <v>767</v>
      </c>
      <c r="N194" s="81" t="s">
        <v>849</v>
      </c>
      <c r="O194" s="81" t="s">
        <v>131</v>
      </c>
    </row>
    <row r="195" spans="1:16" x14ac:dyDescent="0.3">
      <c r="A195" s="183">
        <v>45671</v>
      </c>
      <c r="B195" s="81" t="s">
        <v>814</v>
      </c>
      <c r="C195" s="81" t="s">
        <v>118</v>
      </c>
      <c r="D195" s="81" t="s">
        <v>96</v>
      </c>
      <c r="E195" s="81"/>
      <c r="F195" s="81"/>
      <c r="G195" s="81"/>
      <c r="H195" s="143">
        <v>19000</v>
      </c>
      <c r="I195" s="140">
        <f t="shared" si="2"/>
        <v>5.0411249668347038</v>
      </c>
      <c r="J195" s="181">
        <v>3769</v>
      </c>
      <c r="K195" s="81" t="s">
        <v>97</v>
      </c>
      <c r="L195" s="81" t="s">
        <v>224</v>
      </c>
      <c r="M195" s="239" t="s">
        <v>767</v>
      </c>
      <c r="N195" s="81" t="s">
        <v>849</v>
      </c>
      <c r="O195" s="81" t="s">
        <v>131</v>
      </c>
    </row>
    <row r="196" spans="1:16" x14ac:dyDescent="0.3">
      <c r="A196" s="183">
        <v>45671</v>
      </c>
      <c r="B196" s="81" t="s">
        <v>814</v>
      </c>
      <c r="C196" s="81" t="s">
        <v>118</v>
      </c>
      <c r="D196" s="81" t="s">
        <v>96</v>
      </c>
      <c r="E196" s="81"/>
      <c r="F196" s="81"/>
      <c r="G196" s="81"/>
      <c r="H196" s="143">
        <v>19000</v>
      </c>
      <c r="I196" s="140">
        <f t="shared" ref="I196:I264" si="3">H196/J196</f>
        <v>5.0411249668347038</v>
      </c>
      <c r="J196" s="181">
        <v>3769</v>
      </c>
      <c r="K196" s="81" t="s">
        <v>97</v>
      </c>
      <c r="L196" s="81" t="s">
        <v>224</v>
      </c>
      <c r="M196" s="239" t="s">
        <v>767</v>
      </c>
      <c r="N196" s="81" t="s">
        <v>849</v>
      </c>
      <c r="O196" s="81" t="s">
        <v>131</v>
      </c>
    </row>
    <row r="197" spans="1:16" x14ac:dyDescent="0.3">
      <c r="A197" s="183">
        <v>45671</v>
      </c>
      <c r="B197" s="237" t="s">
        <v>745</v>
      </c>
      <c r="C197" s="237" t="s">
        <v>761</v>
      </c>
      <c r="D197" s="238" t="s">
        <v>128</v>
      </c>
      <c r="E197" s="372"/>
      <c r="F197" s="372"/>
      <c r="G197" s="372"/>
      <c r="H197" s="240">
        <v>2000</v>
      </c>
      <c r="I197" s="140">
        <f t="shared" si="3"/>
        <v>0.53064473335102147</v>
      </c>
      <c r="J197" s="181">
        <v>3769</v>
      </c>
      <c r="K197" s="81" t="s">
        <v>766</v>
      </c>
      <c r="L197" s="81" t="s">
        <v>768</v>
      </c>
      <c r="M197" s="239" t="s">
        <v>767</v>
      </c>
      <c r="N197" s="81" t="s">
        <v>849</v>
      </c>
      <c r="O197" s="81" t="s">
        <v>131</v>
      </c>
    </row>
    <row r="198" spans="1:16" x14ac:dyDescent="0.3">
      <c r="A198" s="183">
        <v>45671</v>
      </c>
      <c r="B198" s="237" t="s">
        <v>745</v>
      </c>
      <c r="C198" s="237" t="s">
        <v>761</v>
      </c>
      <c r="D198" s="81" t="s">
        <v>128</v>
      </c>
      <c r="E198" s="81"/>
      <c r="F198" s="81"/>
      <c r="G198" s="81"/>
      <c r="H198" s="143">
        <v>2000</v>
      </c>
      <c r="I198" s="140">
        <f t="shared" si="3"/>
        <v>0.53064473335102147</v>
      </c>
      <c r="J198" s="181">
        <v>3769</v>
      </c>
      <c r="K198" s="81" t="s">
        <v>766</v>
      </c>
      <c r="L198" s="81" t="s">
        <v>769</v>
      </c>
      <c r="M198" s="239" t="s">
        <v>767</v>
      </c>
      <c r="N198" s="81" t="s">
        <v>849</v>
      </c>
      <c r="O198" s="81" t="s">
        <v>131</v>
      </c>
    </row>
    <row r="199" spans="1:16" x14ac:dyDescent="0.3">
      <c r="A199" s="183">
        <v>45671</v>
      </c>
      <c r="B199" s="282" t="s">
        <v>815</v>
      </c>
      <c r="C199" s="282" t="s">
        <v>761</v>
      </c>
      <c r="D199" s="81" t="s">
        <v>128</v>
      </c>
      <c r="E199" s="81"/>
      <c r="F199" s="81"/>
      <c r="G199" s="81"/>
      <c r="H199" s="143">
        <f>J199*I199</f>
        <v>75380</v>
      </c>
      <c r="I199" s="140">
        <v>20</v>
      </c>
      <c r="J199" s="181">
        <v>3769</v>
      </c>
      <c r="K199" s="81" t="s">
        <v>816</v>
      </c>
      <c r="L199" s="81" t="s">
        <v>820</v>
      </c>
      <c r="M199" s="239" t="s">
        <v>767</v>
      </c>
      <c r="N199" s="81" t="s">
        <v>849</v>
      </c>
      <c r="O199" s="81" t="s">
        <v>131</v>
      </c>
      <c r="P199" s="81"/>
    </row>
    <row r="200" spans="1:16" x14ac:dyDescent="0.3">
      <c r="A200" s="183">
        <v>45671</v>
      </c>
      <c r="B200" s="282" t="s">
        <v>817</v>
      </c>
      <c r="C200" s="282" t="s">
        <v>761</v>
      </c>
      <c r="D200" s="81" t="s">
        <v>128</v>
      </c>
      <c r="E200" s="81"/>
      <c r="F200" s="81"/>
      <c r="G200" s="81"/>
      <c r="H200" s="143">
        <f>J200*I200</f>
        <v>32827.990000000005</v>
      </c>
      <c r="I200" s="140">
        <v>8.7100000000000009</v>
      </c>
      <c r="J200" s="181">
        <v>3769</v>
      </c>
      <c r="K200" s="81" t="s">
        <v>816</v>
      </c>
      <c r="L200" s="81" t="s">
        <v>821</v>
      </c>
      <c r="M200" s="239" t="s">
        <v>767</v>
      </c>
      <c r="N200" s="81" t="s">
        <v>849</v>
      </c>
      <c r="O200" s="81" t="s">
        <v>131</v>
      </c>
      <c r="P200" s="81"/>
    </row>
    <row r="201" spans="1:16" x14ac:dyDescent="0.3">
      <c r="A201" s="183">
        <v>45672</v>
      </c>
      <c r="B201" s="282" t="s">
        <v>818</v>
      </c>
      <c r="C201" s="282" t="s">
        <v>761</v>
      </c>
      <c r="D201" s="81" t="s">
        <v>128</v>
      </c>
      <c r="E201" s="81"/>
      <c r="F201" s="81"/>
      <c r="G201" s="81"/>
      <c r="H201" s="143">
        <f>J201*I201</f>
        <v>10967.79</v>
      </c>
      <c r="I201" s="140">
        <v>2.91</v>
      </c>
      <c r="J201" s="181">
        <v>3769</v>
      </c>
      <c r="K201" s="81" t="s">
        <v>816</v>
      </c>
      <c r="L201" s="81" t="s">
        <v>822</v>
      </c>
      <c r="M201" s="239" t="s">
        <v>767</v>
      </c>
      <c r="N201" s="81" t="s">
        <v>849</v>
      </c>
      <c r="O201" s="81" t="s">
        <v>131</v>
      </c>
      <c r="P201" s="81" t="s">
        <v>131</v>
      </c>
    </row>
    <row r="202" spans="1:16" x14ac:dyDescent="0.3">
      <c r="A202" s="183">
        <v>45672</v>
      </c>
      <c r="B202" s="282" t="s">
        <v>819</v>
      </c>
      <c r="C202" s="282" t="s">
        <v>424</v>
      </c>
      <c r="D202" s="81" t="s">
        <v>128</v>
      </c>
      <c r="E202" s="81"/>
      <c r="F202" s="81"/>
      <c r="G202" s="81"/>
      <c r="H202" s="143">
        <f>J202*I202</f>
        <v>16960500</v>
      </c>
      <c r="I202" s="140">
        <v>4500</v>
      </c>
      <c r="J202" s="181">
        <v>3769</v>
      </c>
      <c r="K202" s="81" t="s">
        <v>816</v>
      </c>
      <c r="L202" s="81" t="s">
        <v>823</v>
      </c>
      <c r="M202" s="239" t="s">
        <v>767</v>
      </c>
      <c r="N202" s="81" t="s">
        <v>849</v>
      </c>
      <c r="O202" s="81" t="s">
        <v>131</v>
      </c>
      <c r="P202" s="81" t="s">
        <v>131</v>
      </c>
    </row>
    <row r="203" spans="1:16" x14ac:dyDescent="0.3">
      <c r="A203" s="183">
        <v>45672</v>
      </c>
      <c r="B203" s="81" t="s">
        <v>814</v>
      </c>
      <c r="C203" s="81" t="s">
        <v>118</v>
      </c>
      <c r="D203" s="81" t="s">
        <v>148</v>
      </c>
      <c r="E203" s="81"/>
      <c r="F203" s="81"/>
      <c r="G203" s="81"/>
      <c r="H203" s="143">
        <v>25000</v>
      </c>
      <c r="I203" s="140">
        <f t="shared" si="3"/>
        <v>6.6330591668877688</v>
      </c>
      <c r="J203" s="181">
        <v>3769</v>
      </c>
      <c r="K203" s="81" t="s">
        <v>150</v>
      </c>
      <c r="L203" s="81" t="s">
        <v>274</v>
      </c>
      <c r="M203" s="239" t="s">
        <v>767</v>
      </c>
      <c r="N203" s="81" t="s">
        <v>849</v>
      </c>
      <c r="O203" s="81" t="s">
        <v>131</v>
      </c>
    </row>
    <row r="204" spans="1:16" x14ac:dyDescent="0.3">
      <c r="A204" s="183">
        <v>45672</v>
      </c>
      <c r="B204" s="81" t="s">
        <v>814</v>
      </c>
      <c r="C204" s="81" t="s">
        <v>118</v>
      </c>
      <c r="D204" s="81" t="s">
        <v>148</v>
      </c>
      <c r="E204" s="81"/>
      <c r="F204" s="81"/>
      <c r="G204" s="81"/>
      <c r="H204" s="143">
        <v>8000</v>
      </c>
      <c r="I204" s="140">
        <f t="shared" si="3"/>
        <v>2.1225789334040859</v>
      </c>
      <c r="J204" s="181">
        <v>3769</v>
      </c>
      <c r="K204" s="81" t="s">
        <v>150</v>
      </c>
      <c r="L204" s="81" t="s">
        <v>274</v>
      </c>
      <c r="M204" s="239" t="s">
        <v>767</v>
      </c>
      <c r="N204" s="81" t="s">
        <v>849</v>
      </c>
      <c r="O204" s="81" t="s">
        <v>131</v>
      </c>
    </row>
    <row r="205" spans="1:16" x14ac:dyDescent="0.3">
      <c r="A205" s="183">
        <v>45672</v>
      </c>
      <c r="B205" s="81" t="s">
        <v>814</v>
      </c>
      <c r="C205" s="81" t="s">
        <v>118</v>
      </c>
      <c r="D205" s="81" t="s">
        <v>148</v>
      </c>
      <c r="E205" s="81"/>
      <c r="F205" s="81"/>
      <c r="G205" s="81"/>
      <c r="H205" s="143">
        <v>13000</v>
      </c>
      <c r="I205" s="140">
        <f t="shared" si="3"/>
        <v>3.4491907667816397</v>
      </c>
      <c r="J205" s="181">
        <v>3769</v>
      </c>
      <c r="K205" s="81" t="s">
        <v>150</v>
      </c>
      <c r="L205" s="81" t="s">
        <v>274</v>
      </c>
      <c r="M205" s="239" t="s">
        <v>767</v>
      </c>
      <c r="N205" s="81" t="s">
        <v>849</v>
      </c>
      <c r="O205" s="81" t="s">
        <v>131</v>
      </c>
    </row>
    <row r="206" spans="1:16" x14ac:dyDescent="0.3">
      <c r="A206" s="183">
        <v>45672</v>
      </c>
      <c r="B206" s="81" t="s">
        <v>814</v>
      </c>
      <c r="C206" s="81" t="s">
        <v>118</v>
      </c>
      <c r="D206" s="81" t="s">
        <v>148</v>
      </c>
      <c r="E206" s="81"/>
      <c r="F206" s="81"/>
      <c r="G206" s="81"/>
      <c r="H206" s="143">
        <v>25000</v>
      </c>
      <c r="I206" s="140">
        <f t="shared" si="3"/>
        <v>6.6330591668877688</v>
      </c>
      <c r="J206" s="181">
        <v>3769</v>
      </c>
      <c r="K206" s="81" t="s">
        <v>150</v>
      </c>
      <c r="L206" s="81" t="s">
        <v>274</v>
      </c>
      <c r="M206" s="239" t="s">
        <v>767</v>
      </c>
      <c r="N206" s="81" t="s">
        <v>849</v>
      </c>
      <c r="O206" s="81" t="s">
        <v>131</v>
      </c>
    </row>
    <row r="207" spans="1:16" x14ac:dyDescent="0.3">
      <c r="A207" s="183">
        <v>45672</v>
      </c>
      <c r="B207" s="81" t="s">
        <v>814</v>
      </c>
      <c r="C207" s="81" t="s">
        <v>118</v>
      </c>
      <c r="D207" s="81" t="s">
        <v>228</v>
      </c>
      <c r="E207" s="81"/>
      <c r="F207" s="81"/>
      <c r="G207" s="81"/>
      <c r="H207" s="143">
        <v>15000</v>
      </c>
      <c r="I207" s="140">
        <f t="shared" si="3"/>
        <v>3.9798355001326611</v>
      </c>
      <c r="J207" s="181">
        <v>3769</v>
      </c>
      <c r="K207" s="81" t="s">
        <v>226</v>
      </c>
      <c r="L207" s="81" t="s">
        <v>271</v>
      </c>
      <c r="M207" s="239" t="s">
        <v>767</v>
      </c>
      <c r="N207" s="81" t="s">
        <v>849</v>
      </c>
      <c r="O207" s="81" t="s">
        <v>131</v>
      </c>
    </row>
    <row r="208" spans="1:16" x14ac:dyDescent="0.3">
      <c r="A208" s="183">
        <v>45672</v>
      </c>
      <c r="B208" s="81" t="s">
        <v>814</v>
      </c>
      <c r="C208" s="81" t="s">
        <v>118</v>
      </c>
      <c r="D208" s="81" t="s">
        <v>228</v>
      </c>
      <c r="E208" s="81"/>
      <c r="F208" s="81"/>
      <c r="G208" s="81"/>
      <c r="H208" s="143">
        <v>15000</v>
      </c>
      <c r="I208" s="140">
        <f t="shared" si="3"/>
        <v>3.9798355001326611</v>
      </c>
      <c r="J208" s="181">
        <v>3769</v>
      </c>
      <c r="K208" s="81" t="s">
        <v>226</v>
      </c>
      <c r="L208" s="81" t="s">
        <v>271</v>
      </c>
      <c r="M208" s="239" t="s">
        <v>767</v>
      </c>
      <c r="N208" s="81" t="s">
        <v>849</v>
      </c>
      <c r="O208" s="81" t="s">
        <v>131</v>
      </c>
    </row>
    <row r="209" spans="1:15" x14ac:dyDescent="0.3">
      <c r="A209" s="183">
        <v>45672</v>
      </c>
      <c r="B209" s="81" t="s">
        <v>814</v>
      </c>
      <c r="C209" s="81" t="s">
        <v>118</v>
      </c>
      <c r="D209" s="81" t="s">
        <v>96</v>
      </c>
      <c r="E209" s="81"/>
      <c r="F209" s="81"/>
      <c r="G209" s="81"/>
      <c r="H209" s="143">
        <v>18000</v>
      </c>
      <c r="I209" s="140">
        <f t="shared" si="3"/>
        <v>4.7758026001591931</v>
      </c>
      <c r="J209" s="181">
        <v>3769</v>
      </c>
      <c r="K209" s="81" t="s">
        <v>97</v>
      </c>
      <c r="L209" s="81" t="s">
        <v>264</v>
      </c>
      <c r="M209" s="239" t="s">
        <v>767</v>
      </c>
      <c r="N209" s="81" t="s">
        <v>849</v>
      </c>
      <c r="O209" s="81" t="s">
        <v>131</v>
      </c>
    </row>
    <row r="210" spans="1:15" x14ac:dyDescent="0.3">
      <c r="A210" s="183">
        <v>45672</v>
      </c>
      <c r="B210" s="81" t="s">
        <v>814</v>
      </c>
      <c r="C210" s="81" t="s">
        <v>118</v>
      </c>
      <c r="D210" s="81" t="s">
        <v>96</v>
      </c>
      <c r="E210" s="81"/>
      <c r="F210" s="81"/>
      <c r="G210" s="81"/>
      <c r="H210" s="143">
        <v>21000</v>
      </c>
      <c r="I210" s="140">
        <f t="shared" si="3"/>
        <v>5.571769700185726</v>
      </c>
      <c r="J210" s="181">
        <v>3769</v>
      </c>
      <c r="K210" s="81" t="s">
        <v>97</v>
      </c>
      <c r="L210" s="81" t="s">
        <v>264</v>
      </c>
      <c r="M210" s="239" t="s">
        <v>767</v>
      </c>
      <c r="N210" s="81" t="s">
        <v>849</v>
      </c>
      <c r="O210" s="81" t="s">
        <v>131</v>
      </c>
    </row>
    <row r="211" spans="1:15" x14ac:dyDescent="0.3">
      <c r="A211" s="183">
        <v>45672</v>
      </c>
      <c r="B211" s="81" t="s">
        <v>814</v>
      </c>
      <c r="C211" s="81" t="s">
        <v>118</v>
      </c>
      <c r="D211" s="81" t="s">
        <v>96</v>
      </c>
      <c r="E211" s="81"/>
      <c r="F211" s="81"/>
      <c r="G211" s="81"/>
      <c r="H211" s="143">
        <v>5000</v>
      </c>
      <c r="I211" s="140">
        <f t="shared" si="3"/>
        <v>1.3266118333775536</v>
      </c>
      <c r="J211" s="181">
        <v>3769</v>
      </c>
      <c r="K211" s="81" t="s">
        <v>97</v>
      </c>
      <c r="L211" s="81" t="s">
        <v>264</v>
      </c>
      <c r="M211" s="239" t="s">
        <v>767</v>
      </c>
      <c r="N211" s="81" t="s">
        <v>849</v>
      </c>
      <c r="O211" s="81" t="s">
        <v>131</v>
      </c>
    </row>
    <row r="212" spans="1:15" x14ac:dyDescent="0.3">
      <c r="A212" s="183">
        <v>45672</v>
      </c>
      <c r="B212" s="81" t="s">
        <v>814</v>
      </c>
      <c r="C212" s="81" t="s">
        <v>118</v>
      </c>
      <c r="D212" s="81" t="s">
        <v>96</v>
      </c>
      <c r="E212" s="81"/>
      <c r="F212" s="81"/>
      <c r="G212" s="81"/>
      <c r="H212" s="143">
        <v>6000</v>
      </c>
      <c r="I212" s="140">
        <f t="shared" si="3"/>
        <v>1.5919342000530645</v>
      </c>
      <c r="J212" s="181">
        <v>3769</v>
      </c>
      <c r="K212" s="81" t="s">
        <v>97</v>
      </c>
      <c r="L212" s="81" t="s">
        <v>264</v>
      </c>
      <c r="M212" s="239" t="s">
        <v>767</v>
      </c>
      <c r="N212" s="81" t="s">
        <v>849</v>
      </c>
      <c r="O212" s="81" t="s">
        <v>131</v>
      </c>
    </row>
    <row r="213" spans="1:15" x14ac:dyDescent="0.3">
      <c r="A213" s="183">
        <v>45672</v>
      </c>
      <c r="B213" s="81" t="s">
        <v>814</v>
      </c>
      <c r="C213" s="81" t="s">
        <v>118</v>
      </c>
      <c r="D213" s="81" t="s">
        <v>96</v>
      </c>
      <c r="E213" s="81"/>
      <c r="F213" s="81"/>
      <c r="G213" s="81"/>
      <c r="H213" s="143">
        <v>20000</v>
      </c>
      <c r="I213" s="140">
        <f t="shared" si="3"/>
        <v>5.3064473335102145</v>
      </c>
      <c r="J213" s="181">
        <v>3769</v>
      </c>
      <c r="K213" s="81" t="s">
        <v>97</v>
      </c>
      <c r="L213" s="81" t="s">
        <v>264</v>
      </c>
      <c r="M213" s="239" t="s">
        <v>767</v>
      </c>
      <c r="N213" s="81" t="s">
        <v>849</v>
      </c>
      <c r="O213" s="81" t="s">
        <v>131</v>
      </c>
    </row>
    <row r="214" spans="1:15" x14ac:dyDescent="0.3">
      <c r="A214" s="183">
        <v>45672</v>
      </c>
      <c r="B214" s="81" t="s">
        <v>117</v>
      </c>
      <c r="C214" s="81" t="s">
        <v>117</v>
      </c>
      <c r="D214" s="81" t="s">
        <v>96</v>
      </c>
      <c r="E214" s="81"/>
      <c r="F214" s="81"/>
      <c r="G214" s="81"/>
      <c r="H214" s="143">
        <v>18000</v>
      </c>
      <c r="I214" s="140">
        <f t="shared" si="3"/>
        <v>4.7758026001591931</v>
      </c>
      <c r="J214" s="181">
        <v>3769</v>
      </c>
      <c r="K214" s="81" t="s">
        <v>97</v>
      </c>
      <c r="L214" s="81" t="s">
        <v>264</v>
      </c>
      <c r="M214" s="239" t="s">
        <v>767</v>
      </c>
      <c r="N214" s="81" t="s">
        <v>849</v>
      </c>
      <c r="O214" s="81" t="s">
        <v>131</v>
      </c>
    </row>
    <row r="215" spans="1:15" x14ac:dyDescent="0.3">
      <c r="A215" s="183">
        <v>45672</v>
      </c>
      <c r="B215" s="81" t="s">
        <v>814</v>
      </c>
      <c r="C215" s="81" t="s">
        <v>118</v>
      </c>
      <c r="D215" s="81" t="s">
        <v>96</v>
      </c>
      <c r="E215" s="81"/>
      <c r="F215" s="81"/>
      <c r="G215" s="81"/>
      <c r="H215" s="143">
        <v>20000</v>
      </c>
      <c r="I215" s="140">
        <f t="shared" si="3"/>
        <v>5.3064473335102145</v>
      </c>
      <c r="J215" s="181">
        <v>3769</v>
      </c>
      <c r="K215" s="81" t="s">
        <v>98</v>
      </c>
      <c r="L215" s="81" t="s">
        <v>272</v>
      </c>
      <c r="M215" s="239" t="s">
        <v>767</v>
      </c>
      <c r="N215" s="81" t="s">
        <v>849</v>
      </c>
      <c r="O215" s="81" t="s">
        <v>131</v>
      </c>
    </row>
    <row r="216" spans="1:15" x14ac:dyDescent="0.3">
      <c r="A216" s="183">
        <v>45672</v>
      </c>
      <c r="B216" s="81" t="s">
        <v>814</v>
      </c>
      <c r="C216" s="81" t="s">
        <v>118</v>
      </c>
      <c r="D216" s="81" t="s">
        <v>96</v>
      </c>
      <c r="E216" s="81"/>
      <c r="F216" s="81"/>
      <c r="G216" s="81"/>
      <c r="H216" s="143">
        <v>12000</v>
      </c>
      <c r="I216" s="140">
        <f t="shared" si="3"/>
        <v>3.183868400106129</v>
      </c>
      <c r="J216" s="181">
        <v>3769</v>
      </c>
      <c r="K216" s="81" t="s">
        <v>98</v>
      </c>
      <c r="L216" s="81" t="s">
        <v>272</v>
      </c>
      <c r="M216" s="239" t="s">
        <v>767</v>
      </c>
      <c r="N216" s="81" t="s">
        <v>849</v>
      </c>
      <c r="O216" s="81" t="s">
        <v>131</v>
      </c>
    </row>
    <row r="217" spans="1:15" x14ac:dyDescent="0.3">
      <c r="A217" s="183">
        <v>45672</v>
      </c>
      <c r="B217" s="81" t="s">
        <v>814</v>
      </c>
      <c r="C217" s="81" t="s">
        <v>118</v>
      </c>
      <c r="D217" s="81" t="s">
        <v>96</v>
      </c>
      <c r="E217" s="81"/>
      <c r="F217" s="81"/>
      <c r="G217" s="81"/>
      <c r="H217" s="143">
        <v>6000</v>
      </c>
      <c r="I217" s="140">
        <f t="shared" si="3"/>
        <v>1.5919342000530645</v>
      </c>
      <c r="J217" s="181">
        <v>3769</v>
      </c>
      <c r="K217" s="81" t="s">
        <v>98</v>
      </c>
      <c r="L217" s="81" t="s">
        <v>272</v>
      </c>
      <c r="M217" s="239" t="s">
        <v>767</v>
      </c>
      <c r="N217" s="81" t="s">
        <v>849</v>
      </c>
      <c r="O217" s="81" t="s">
        <v>131</v>
      </c>
    </row>
    <row r="218" spans="1:15" x14ac:dyDescent="0.3">
      <c r="A218" s="183">
        <v>45672</v>
      </c>
      <c r="B218" s="81" t="s">
        <v>814</v>
      </c>
      <c r="C218" s="81" t="s">
        <v>118</v>
      </c>
      <c r="D218" s="81" t="s">
        <v>96</v>
      </c>
      <c r="E218" s="81"/>
      <c r="F218" s="81"/>
      <c r="G218" s="81"/>
      <c r="H218" s="143">
        <v>9000</v>
      </c>
      <c r="I218" s="140">
        <f t="shared" si="3"/>
        <v>2.3879013000795966</v>
      </c>
      <c r="J218" s="181">
        <v>3769</v>
      </c>
      <c r="K218" s="81" t="s">
        <v>98</v>
      </c>
      <c r="L218" s="81" t="s">
        <v>272</v>
      </c>
      <c r="M218" s="239" t="s">
        <v>767</v>
      </c>
      <c r="N218" s="81" t="s">
        <v>849</v>
      </c>
      <c r="O218" s="81" t="s">
        <v>131</v>
      </c>
    </row>
    <row r="219" spans="1:15" x14ac:dyDescent="0.3">
      <c r="A219" s="183">
        <v>45672</v>
      </c>
      <c r="B219" s="81" t="s">
        <v>814</v>
      </c>
      <c r="C219" s="81" t="s">
        <v>118</v>
      </c>
      <c r="D219" s="81" t="s">
        <v>96</v>
      </c>
      <c r="E219" s="81"/>
      <c r="F219" s="81"/>
      <c r="G219" s="81"/>
      <c r="H219" s="143">
        <v>20000</v>
      </c>
      <c r="I219" s="140">
        <f t="shared" si="3"/>
        <v>5.3064473335102145</v>
      </c>
      <c r="J219" s="181">
        <v>3769</v>
      </c>
      <c r="K219" s="81" t="s">
        <v>98</v>
      </c>
      <c r="L219" s="81" t="s">
        <v>272</v>
      </c>
      <c r="M219" s="239" t="s">
        <v>767</v>
      </c>
      <c r="N219" s="81" t="s">
        <v>849</v>
      </c>
      <c r="O219" s="81" t="s">
        <v>131</v>
      </c>
    </row>
    <row r="220" spans="1:15" x14ac:dyDescent="0.3">
      <c r="A220" s="183">
        <v>45672</v>
      </c>
      <c r="B220" s="81" t="s">
        <v>117</v>
      </c>
      <c r="C220" s="81" t="s">
        <v>117</v>
      </c>
      <c r="D220" s="81" t="s">
        <v>96</v>
      </c>
      <c r="E220" s="81"/>
      <c r="F220" s="81"/>
      <c r="G220" s="81"/>
      <c r="H220" s="143">
        <v>19000</v>
      </c>
      <c r="I220" s="140">
        <f t="shared" si="3"/>
        <v>5.0411249668347038</v>
      </c>
      <c r="J220" s="181">
        <v>3769</v>
      </c>
      <c r="K220" s="81" t="s">
        <v>98</v>
      </c>
      <c r="L220" s="81" t="s">
        <v>272</v>
      </c>
      <c r="M220" s="239" t="s">
        <v>767</v>
      </c>
      <c r="N220" s="81" t="s">
        <v>849</v>
      </c>
      <c r="O220" s="81" t="s">
        <v>131</v>
      </c>
    </row>
    <row r="221" spans="1:15" x14ac:dyDescent="0.3">
      <c r="A221" s="183">
        <v>45672</v>
      </c>
      <c r="B221" s="81" t="s">
        <v>814</v>
      </c>
      <c r="C221" s="81" t="s">
        <v>118</v>
      </c>
      <c r="D221" s="81" t="s">
        <v>96</v>
      </c>
      <c r="E221" s="81"/>
      <c r="F221" s="81"/>
      <c r="G221" s="81"/>
      <c r="H221" s="143">
        <v>23000</v>
      </c>
      <c r="I221" s="140">
        <f t="shared" si="3"/>
        <v>6.1024144335367474</v>
      </c>
      <c r="J221" s="181">
        <v>3769</v>
      </c>
      <c r="K221" s="81" t="s">
        <v>154</v>
      </c>
      <c r="L221" s="81" t="s">
        <v>273</v>
      </c>
      <c r="M221" s="239" t="s">
        <v>767</v>
      </c>
      <c r="N221" s="81" t="s">
        <v>849</v>
      </c>
      <c r="O221" s="81" t="s">
        <v>131</v>
      </c>
    </row>
    <row r="222" spans="1:15" x14ac:dyDescent="0.3">
      <c r="A222" s="183">
        <v>45672</v>
      </c>
      <c r="B222" s="81" t="s">
        <v>814</v>
      </c>
      <c r="C222" s="81" t="s">
        <v>118</v>
      </c>
      <c r="D222" s="81" t="s">
        <v>96</v>
      </c>
      <c r="E222" s="81"/>
      <c r="F222" s="81"/>
      <c r="G222" s="81"/>
      <c r="H222" s="143">
        <v>8000</v>
      </c>
      <c r="I222" s="140">
        <f t="shared" si="3"/>
        <v>2.1225789334040859</v>
      </c>
      <c r="J222" s="181">
        <v>3769</v>
      </c>
      <c r="K222" s="81" t="s">
        <v>154</v>
      </c>
      <c r="L222" s="81" t="s">
        <v>273</v>
      </c>
      <c r="M222" s="239" t="s">
        <v>767</v>
      </c>
      <c r="N222" s="81" t="s">
        <v>849</v>
      </c>
      <c r="O222" s="81" t="s">
        <v>131</v>
      </c>
    </row>
    <row r="223" spans="1:15" x14ac:dyDescent="0.3">
      <c r="A223" s="183">
        <v>45672</v>
      </c>
      <c r="B223" s="81" t="s">
        <v>814</v>
      </c>
      <c r="C223" s="81" t="s">
        <v>118</v>
      </c>
      <c r="D223" s="81" t="s">
        <v>96</v>
      </c>
      <c r="E223" s="81"/>
      <c r="F223" s="81"/>
      <c r="G223" s="81"/>
      <c r="H223" s="143">
        <v>15000</v>
      </c>
      <c r="I223" s="140">
        <f t="shared" si="3"/>
        <v>3.9798355001326611</v>
      </c>
      <c r="J223" s="181">
        <v>3769</v>
      </c>
      <c r="K223" s="81" t="s">
        <v>154</v>
      </c>
      <c r="L223" s="81" t="s">
        <v>273</v>
      </c>
      <c r="M223" s="239" t="s">
        <v>767</v>
      </c>
      <c r="N223" s="81" t="s">
        <v>849</v>
      </c>
      <c r="O223" s="81" t="s">
        <v>131</v>
      </c>
    </row>
    <row r="224" spans="1:15" x14ac:dyDescent="0.3">
      <c r="A224" s="183">
        <v>45672</v>
      </c>
      <c r="B224" s="81" t="s">
        <v>814</v>
      </c>
      <c r="C224" s="81" t="s">
        <v>118</v>
      </c>
      <c r="D224" s="81" t="s">
        <v>96</v>
      </c>
      <c r="E224" s="81"/>
      <c r="F224" s="81"/>
      <c r="G224" s="81"/>
      <c r="H224" s="143">
        <v>15000</v>
      </c>
      <c r="I224" s="140">
        <f t="shared" si="3"/>
        <v>3.9798355001326611</v>
      </c>
      <c r="J224" s="181">
        <v>3769</v>
      </c>
      <c r="K224" s="81" t="s">
        <v>154</v>
      </c>
      <c r="L224" s="81" t="s">
        <v>273</v>
      </c>
      <c r="M224" s="239" t="s">
        <v>767</v>
      </c>
      <c r="N224" s="81" t="s">
        <v>849</v>
      </c>
      <c r="O224" s="81" t="s">
        <v>131</v>
      </c>
    </row>
    <row r="225" spans="1:15" x14ac:dyDescent="0.3">
      <c r="A225" s="183">
        <v>45672</v>
      </c>
      <c r="B225" s="81" t="s">
        <v>814</v>
      </c>
      <c r="C225" s="81" t="s">
        <v>118</v>
      </c>
      <c r="D225" s="81" t="s">
        <v>96</v>
      </c>
      <c r="E225" s="81"/>
      <c r="F225" s="81"/>
      <c r="G225" s="81"/>
      <c r="H225" s="143">
        <v>25000</v>
      </c>
      <c r="I225" s="140">
        <f t="shared" si="3"/>
        <v>6.6330591668877688</v>
      </c>
      <c r="J225" s="181">
        <v>3769</v>
      </c>
      <c r="K225" s="81" t="s">
        <v>154</v>
      </c>
      <c r="L225" s="81" t="s">
        <v>273</v>
      </c>
      <c r="M225" s="239" t="s">
        <v>767</v>
      </c>
      <c r="N225" s="81" t="s">
        <v>849</v>
      </c>
      <c r="O225" s="81" t="s">
        <v>131</v>
      </c>
    </row>
    <row r="226" spans="1:15" x14ac:dyDescent="0.3">
      <c r="A226" s="183">
        <v>45672</v>
      </c>
      <c r="B226" s="81" t="s">
        <v>117</v>
      </c>
      <c r="C226" s="81" t="s">
        <v>117</v>
      </c>
      <c r="D226" s="81" t="s">
        <v>96</v>
      </c>
      <c r="E226" s="81"/>
      <c r="F226" s="81"/>
      <c r="G226" s="81"/>
      <c r="H226" s="143">
        <v>20000</v>
      </c>
      <c r="I226" s="140">
        <f t="shared" si="3"/>
        <v>5.3064473335102145</v>
      </c>
      <c r="J226" s="181">
        <v>3769</v>
      </c>
      <c r="K226" s="81" t="s">
        <v>154</v>
      </c>
      <c r="L226" s="81" t="s">
        <v>273</v>
      </c>
      <c r="M226" s="239" t="s">
        <v>767</v>
      </c>
      <c r="N226" s="81" t="s">
        <v>849</v>
      </c>
      <c r="O226" s="81" t="s">
        <v>131</v>
      </c>
    </row>
    <row r="227" spans="1:15" x14ac:dyDescent="0.3">
      <c r="A227" s="183">
        <v>45672</v>
      </c>
      <c r="B227" s="188" t="s">
        <v>401</v>
      </c>
      <c r="C227" s="81" t="s">
        <v>415</v>
      </c>
      <c r="D227" s="81" t="s">
        <v>147</v>
      </c>
      <c r="E227" s="81"/>
      <c r="F227" s="81"/>
      <c r="G227" s="81"/>
      <c r="H227" s="143">
        <v>50000</v>
      </c>
      <c r="I227" s="140">
        <f t="shared" si="3"/>
        <v>13.266118333775538</v>
      </c>
      <c r="J227" s="181">
        <v>3769</v>
      </c>
      <c r="K227" s="81" t="s">
        <v>149</v>
      </c>
      <c r="L227" s="81" t="s">
        <v>521</v>
      </c>
      <c r="M227" s="239" t="s">
        <v>767</v>
      </c>
      <c r="N227" s="81" t="s">
        <v>849</v>
      </c>
      <c r="O227" s="81" t="s">
        <v>131</v>
      </c>
    </row>
    <row r="228" spans="1:15" x14ac:dyDescent="0.3">
      <c r="A228" s="183">
        <v>45672</v>
      </c>
      <c r="B228" s="188" t="s">
        <v>402</v>
      </c>
      <c r="C228" s="81" t="s">
        <v>415</v>
      </c>
      <c r="D228" s="81" t="s">
        <v>147</v>
      </c>
      <c r="E228" s="81"/>
      <c r="F228" s="81"/>
      <c r="G228" s="81"/>
      <c r="H228" s="143">
        <v>30000</v>
      </c>
      <c r="I228" s="140">
        <f t="shared" si="3"/>
        <v>7.9596710002653221</v>
      </c>
      <c r="J228" s="181">
        <v>3769</v>
      </c>
      <c r="K228" s="81" t="s">
        <v>156</v>
      </c>
      <c r="L228" s="81" t="s">
        <v>521</v>
      </c>
      <c r="M228" s="239" t="s">
        <v>767</v>
      </c>
      <c r="N228" s="81" t="s">
        <v>849</v>
      </c>
      <c r="O228" s="81" t="s">
        <v>131</v>
      </c>
    </row>
    <row r="229" spans="1:15" x14ac:dyDescent="0.3">
      <c r="A229" s="183">
        <v>45672</v>
      </c>
      <c r="B229" s="188" t="s">
        <v>403</v>
      </c>
      <c r="C229" s="81" t="s">
        <v>415</v>
      </c>
      <c r="D229" s="81" t="s">
        <v>148</v>
      </c>
      <c r="E229" s="81"/>
      <c r="F229" s="81"/>
      <c r="G229" s="81"/>
      <c r="H229" s="143">
        <v>20000</v>
      </c>
      <c r="I229" s="140">
        <f t="shared" si="3"/>
        <v>5.3064473335102145</v>
      </c>
      <c r="J229" s="181">
        <v>3769</v>
      </c>
      <c r="K229" s="81" t="s">
        <v>150</v>
      </c>
      <c r="L229" s="81" t="s">
        <v>521</v>
      </c>
      <c r="M229" s="239" t="s">
        <v>767</v>
      </c>
      <c r="N229" s="81" t="s">
        <v>849</v>
      </c>
      <c r="O229" s="81" t="s">
        <v>131</v>
      </c>
    </row>
    <row r="230" spans="1:15" x14ac:dyDescent="0.3">
      <c r="A230" s="183">
        <v>45672</v>
      </c>
      <c r="B230" s="188" t="s">
        <v>404</v>
      </c>
      <c r="C230" s="81" t="s">
        <v>415</v>
      </c>
      <c r="D230" s="81" t="s">
        <v>96</v>
      </c>
      <c r="E230" s="81"/>
      <c r="F230" s="81"/>
      <c r="G230" s="81"/>
      <c r="H230" s="143">
        <v>25000</v>
      </c>
      <c r="I230" s="140">
        <f t="shared" si="3"/>
        <v>6.6330591668877688</v>
      </c>
      <c r="J230" s="181">
        <v>3769</v>
      </c>
      <c r="K230" s="81" t="s">
        <v>154</v>
      </c>
      <c r="L230" s="81" t="s">
        <v>521</v>
      </c>
      <c r="M230" s="239" t="s">
        <v>767</v>
      </c>
      <c r="N230" s="81" t="s">
        <v>849</v>
      </c>
      <c r="O230" s="81" t="s">
        <v>131</v>
      </c>
    </row>
    <row r="231" spans="1:15" x14ac:dyDescent="0.3">
      <c r="A231" s="183">
        <v>45672</v>
      </c>
      <c r="B231" s="188" t="s">
        <v>406</v>
      </c>
      <c r="C231" s="81" t="s">
        <v>415</v>
      </c>
      <c r="D231" s="81" t="s">
        <v>96</v>
      </c>
      <c r="E231" s="81"/>
      <c r="F231" s="81"/>
      <c r="G231" s="81"/>
      <c r="H231" s="143">
        <v>25000</v>
      </c>
      <c r="I231" s="140">
        <f t="shared" si="3"/>
        <v>6.6330591668877688</v>
      </c>
      <c r="J231" s="181">
        <v>3769</v>
      </c>
      <c r="K231" s="81" t="s">
        <v>98</v>
      </c>
      <c r="L231" s="81" t="s">
        <v>521</v>
      </c>
      <c r="M231" s="239" t="s">
        <v>767</v>
      </c>
      <c r="N231" s="81" t="s">
        <v>849</v>
      </c>
      <c r="O231" s="81" t="s">
        <v>131</v>
      </c>
    </row>
    <row r="232" spans="1:15" x14ac:dyDescent="0.3">
      <c r="A232" s="183">
        <v>45672</v>
      </c>
      <c r="B232" s="188" t="s">
        <v>407</v>
      </c>
      <c r="C232" s="81" t="s">
        <v>415</v>
      </c>
      <c r="D232" s="81" t="s">
        <v>96</v>
      </c>
      <c r="E232" s="81"/>
      <c r="F232" s="81"/>
      <c r="G232" s="81"/>
      <c r="H232" s="143">
        <v>25000</v>
      </c>
      <c r="I232" s="140">
        <f t="shared" si="3"/>
        <v>6.6330591668877688</v>
      </c>
      <c r="J232" s="181">
        <v>3769</v>
      </c>
      <c r="K232" s="81" t="s">
        <v>97</v>
      </c>
      <c r="L232" s="81" t="s">
        <v>521</v>
      </c>
      <c r="M232" s="239" t="s">
        <v>767</v>
      </c>
      <c r="N232" s="81" t="s">
        <v>849</v>
      </c>
      <c r="O232" s="81" t="s">
        <v>131</v>
      </c>
    </row>
    <row r="233" spans="1:15" x14ac:dyDescent="0.3">
      <c r="A233" s="183">
        <v>45672</v>
      </c>
      <c r="B233" s="188" t="s">
        <v>522</v>
      </c>
      <c r="C233" s="81" t="s">
        <v>415</v>
      </c>
      <c r="D233" s="81" t="s">
        <v>228</v>
      </c>
      <c r="E233" s="81"/>
      <c r="F233" s="81"/>
      <c r="G233" s="81"/>
      <c r="H233" s="143">
        <v>20000</v>
      </c>
      <c r="I233" s="140">
        <f t="shared" si="3"/>
        <v>5.3064473335102145</v>
      </c>
      <c r="J233" s="181">
        <v>3769</v>
      </c>
      <c r="K233" s="81" t="s">
        <v>226</v>
      </c>
      <c r="L233" s="81" t="s">
        <v>521</v>
      </c>
      <c r="M233" s="239" t="s">
        <v>767</v>
      </c>
      <c r="N233" s="81" t="s">
        <v>849</v>
      </c>
      <c r="O233" s="81" t="s">
        <v>131</v>
      </c>
    </row>
    <row r="234" spans="1:15" x14ac:dyDescent="0.3">
      <c r="A234" s="183">
        <v>45673</v>
      </c>
      <c r="B234" s="81" t="s">
        <v>814</v>
      </c>
      <c r="C234" s="81" t="s">
        <v>118</v>
      </c>
      <c r="D234" s="81" t="s">
        <v>96</v>
      </c>
      <c r="E234" s="81"/>
      <c r="F234" s="81"/>
      <c r="G234" s="81"/>
      <c r="H234" s="143">
        <v>25000</v>
      </c>
      <c r="I234" s="140">
        <f t="shared" si="3"/>
        <v>6.6330591668877688</v>
      </c>
      <c r="J234" s="181">
        <v>3769</v>
      </c>
      <c r="K234" s="81" t="s">
        <v>154</v>
      </c>
      <c r="L234" s="81" t="s">
        <v>286</v>
      </c>
      <c r="M234" s="239" t="s">
        <v>767</v>
      </c>
      <c r="N234" s="81" t="s">
        <v>849</v>
      </c>
      <c r="O234" s="81" t="s">
        <v>131</v>
      </c>
    </row>
    <row r="235" spans="1:15" x14ac:dyDescent="0.3">
      <c r="A235" s="183">
        <v>45673</v>
      </c>
      <c r="B235" s="81" t="s">
        <v>814</v>
      </c>
      <c r="C235" s="81" t="s">
        <v>118</v>
      </c>
      <c r="D235" s="81" t="s">
        <v>96</v>
      </c>
      <c r="E235" s="81"/>
      <c r="F235" s="81"/>
      <c r="G235" s="81"/>
      <c r="H235" s="143">
        <v>10000</v>
      </c>
      <c r="I235" s="140">
        <f t="shared" si="3"/>
        <v>2.6532236667551072</v>
      </c>
      <c r="J235" s="181">
        <v>3769</v>
      </c>
      <c r="K235" s="81" t="s">
        <v>154</v>
      </c>
      <c r="L235" s="81" t="s">
        <v>286</v>
      </c>
      <c r="M235" s="239" t="s">
        <v>767</v>
      </c>
      <c r="N235" s="81" t="s">
        <v>849</v>
      </c>
      <c r="O235" s="81" t="s">
        <v>131</v>
      </c>
    </row>
    <row r="236" spans="1:15" x14ac:dyDescent="0.3">
      <c r="A236" s="183">
        <v>45673</v>
      </c>
      <c r="B236" s="81" t="s">
        <v>814</v>
      </c>
      <c r="C236" s="81" t="s">
        <v>118</v>
      </c>
      <c r="D236" s="81" t="s">
        <v>96</v>
      </c>
      <c r="E236" s="81"/>
      <c r="F236" s="81"/>
      <c r="G236" s="81"/>
      <c r="H236" s="143">
        <v>8000</v>
      </c>
      <c r="I236" s="140">
        <f t="shared" si="3"/>
        <v>2.1225789334040859</v>
      </c>
      <c r="J236" s="181">
        <v>3769</v>
      </c>
      <c r="K236" s="81" t="s">
        <v>154</v>
      </c>
      <c r="L236" s="81" t="s">
        <v>286</v>
      </c>
      <c r="M236" s="239" t="s">
        <v>767</v>
      </c>
      <c r="N236" s="81" t="s">
        <v>849</v>
      </c>
      <c r="O236" s="81" t="s">
        <v>131</v>
      </c>
    </row>
    <row r="237" spans="1:15" x14ac:dyDescent="0.3">
      <c r="A237" s="183">
        <v>45673</v>
      </c>
      <c r="B237" s="81" t="s">
        <v>814</v>
      </c>
      <c r="C237" s="81" t="s">
        <v>118</v>
      </c>
      <c r="D237" s="81" t="s">
        <v>96</v>
      </c>
      <c r="E237" s="81"/>
      <c r="F237" s="81"/>
      <c r="G237" s="81"/>
      <c r="H237" s="143">
        <v>12000</v>
      </c>
      <c r="I237" s="140">
        <f t="shared" si="3"/>
        <v>3.183868400106129</v>
      </c>
      <c r="J237" s="181">
        <v>3769</v>
      </c>
      <c r="K237" s="81" t="s">
        <v>154</v>
      </c>
      <c r="L237" s="81" t="s">
        <v>286</v>
      </c>
      <c r="M237" s="239" t="s">
        <v>767</v>
      </c>
      <c r="N237" s="81" t="s">
        <v>849</v>
      </c>
      <c r="O237" s="81" t="s">
        <v>131</v>
      </c>
    </row>
    <row r="238" spans="1:15" x14ac:dyDescent="0.3">
      <c r="A238" s="183">
        <v>45673</v>
      </c>
      <c r="B238" s="81" t="s">
        <v>814</v>
      </c>
      <c r="C238" s="81" t="s">
        <v>118</v>
      </c>
      <c r="D238" s="81" t="s">
        <v>96</v>
      </c>
      <c r="E238" s="81"/>
      <c r="F238" s="81"/>
      <c r="G238" s="81"/>
      <c r="H238" s="143">
        <v>25000</v>
      </c>
      <c r="I238" s="140">
        <f t="shared" si="3"/>
        <v>6.6330591668877688</v>
      </c>
      <c r="J238" s="181">
        <v>3769</v>
      </c>
      <c r="K238" s="81" t="s">
        <v>154</v>
      </c>
      <c r="L238" s="81" t="s">
        <v>286</v>
      </c>
      <c r="M238" s="239" t="s">
        <v>767</v>
      </c>
      <c r="N238" s="81" t="s">
        <v>849</v>
      </c>
      <c r="O238" s="81" t="s">
        <v>131</v>
      </c>
    </row>
    <row r="239" spans="1:15" x14ac:dyDescent="0.3">
      <c r="A239" s="183">
        <v>45673</v>
      </c>
      <c r="B239" s="81" t="s">
        <v>117</v>
      </c>
      <c r="C239" s="81" t="s">
        <v>117</v>
      </c>
      <c r="D239" s="81" t="s">
        <v>96</v>
      </c>
      <c r="E239" s="81"/>
      <c r="F239" s="81"/>
      <c r="G239" s="81"/>
      <c r="H239" s="143">
        <v>20000</v>
      </c>
      <c r="I239" s="140">
        <f t="shared" si="3"/>
        <v>5.3064473335102145</v>
      </c>
      <c r="J239" s="181">
        <v>3769</v>
      </c>
      <c r="K239" s="81" t="s">
        <v>154</v>
      </c>
      <c r="L239" s="81" t="s">
        <v>286</v>
      </c>
      <c r="M239" s="239" t="s">
        <v>767</v>
      </c>
      <c r="N239" s="81" t="s">
        <v>849</v>
      </c>
      <c r="O239" s="81" t="s">
        <v>131</v>
      </c>
    </row>
    <row r="240" spans="1:15" x14ac:dyDescent="0.3">
      <c r="A240" s="183">
        <v>45673</v>
      </c>
      <c r="B240" s="81" t="s">
        <v>814</v>
      </c>
      <c r="C240" s="81" t="s">
        <v>118</v>
      </c>
      <c r="D240" s="81" t="s">
        <v>148</v>
      </c>
      <c r="E240" s="81"/>
      <c r="F240" s="81"/>
      <c r="G240" s="81"/>
      <c r="H240" s="143">
        <v>25000</v>
      </c>
      <c r="I240" s="140">
        <f t="shared" si="3"/>
        <v>6.6330591668877688</v>
      </c>
      <c r="J240" s="181">
        <v>3769</v>
      </c>
      <c r="K240" s="81" t="s">
        <v>150</v>
      </c>
      <c r="L240" s="81" t="s">
        <v>287</v>
      </c>
      <c r="M240" s="239" t="s">
        <v>767</v>
      </c>
      <c r="N240" s="81" t="s">
        <v>849</v>
      </c>
      <c r="O240" s="81" t="s">
        <v>131</v>
      </c>
    </row>
    <row r="241" spans="1:15" x14ac:dyDescent="0.3">
      <c r="A241" s="183">
        <v>45673</v>
      </c>
      <c r="B241" s="81" t="s">
        <v>814</v>
      </c>
      <c r="C241" s="81" t="s">
        <v>118</v>
      </c>
      <c r="D241" s="81" t="s">
        <v>148</v>
      </c>
      <c r="E241" s="81"/>
      <c r="F241" s="81"/>
      <c r="G241" s="81"/>
      <c r="H241" s="143">
        <v>25000</v>
      </c>
      <c r="I241" s="140">
        <f t="shared" si="3"/>
        <v>6.6330591668877688</v>
      </c>
      <c r="J241" s="181">
        <v>3769</v>
      </c>
      <c r="K241" s="81" t="s">
        <v>150</v>
      </c>
      <c r="L241" s="81" t="s">
        <v>287</v>
      </c>
      <c r="M241" s="239" t="s">
        <v>767</v>
      </c>
      <c r="N241" s="81" t="s">
        <v>849</v>
      </c>
      <c r="O241" s="81" t="s">
        <v>131</v>
      </c>
    </row>
    <row r="242" spans="1:15" x14ac:dyDescent="0.3">
      <c r="A242" s="183">
        <v>45673</v>
      </c>
      <c r="B242" s="81" t="s">
        <v>814</v>
      </c>
      <c r="C242" s="81" t="s">
        <v>118</v>
      </c>
      <c r="D242" s="81" t="s">
        <v>228</v>
      </c>
      <c r="E242" s="81"/>
      <c r="F242" s="81"/>
      <c r="G242" s="81"/>
      <c r="H242" s="143">
        <v>15000</v>
      </c>
      <c r="I242" s="140">
        <f t="shared" si="3"/>
        <v>3.9798355001326611</v>
      </c>
      <c r="J242" s="181">
        <v>3769</v>
      </c>
      <c r="K242" s="81" t="s">
        <v>226</v>
      </c>
      <c r="L242" s="81" t="s">
        <v>288</v>
      </c>
      <c r="M242" s="239" t="s">
        <v>767</v>
      </c>
      <c r="N242" s="81" t="s">
        <v>849</v>
      </c>
      <c r="O242" s="81" t="s">
        <v>131</v>
      </c>
    </row>
    <row r="243" spans="1:15" x14ac:dyDescent="0.3">
      <c r="A243" s="183">
        <v>45673</v>
      </c>
      <c r="B243" s="81" t="s">
        <v>814</v>
      </c>
      <c r="C243" s="81" t="s">
        <v>118</v>
      </c>
      <c r="D243" s="81" t="s">
        <v>228</v>
      </c>
      <c r="E243" s="81"/>
      <c r="F243" s="81"/>
      <c r="G243" s="81"/>
      <c r="H243" s="143">
        <v>15000</v>
      </c>
      <c r="I243" s="140">
        <f t="shared" si="3"/>
        <v>3.9798355001326611</v>
      </c>
      <c r="J243" s="181">
        <v>3769</v>
      </c>
      <c r="K243" s="81" t="s">
        <v>226</v>
      </c>
      <c r="L243" s="81" t="s">
        <v>288</v>
      </c>
      <c r="M243" s="239" t="s">
        <v>767</v>
      </c>
      <c r="N243" s="81" t="s">
        <v>849</v>
      </c>
      <c r="O243" s="81" t="s">
        <v>131</v>
      </c>
    </row>
    <row r="244" spans="1:15" x14ac:dyDescent="0.3">
      <c r="A244" s="183">
        <v>45673</v>
      </c>
      <c r="B244" s="81" t="s">
        <v>814</v>
      </c>
      <c r="C244" s="81" t="s">
        <v>118</v>
      </c>
      <c r="D244" s="81" t="s">
        <v>96</v>
      </c>
      <c r="E244" s="81"/>
      <c r="F244" s="81"/>
      <c r="G244" s="81"/>
      <c r="H244" s="143">
        <v>20000</v>
      </c>
      <c r="I244" s="140">
        <f t="shared" si="3"/>
        <v>5.3064473335102145</v>
      </c>
      <c r="J244" s="181">
        <v>3769</v>
      </c>
      <c r="K244" s="81" t="s">
        <v>98</v>
      </c>
      <c r="L244" s="81" t="s">
        <v>289</v>
      </c>
      <c r="M244" s="239" t="s">
        <v>767</v>
      </c>
      <c r="N244" s="81" t="s">
        <v>849</v>
      </c>
      <c r="O244" s="81" t="s">
        <v>131</v>
      </c>
    </row>
    <row r="245" spans="1:15" x14ac:dyDescent="0.3">
      <c r="A245" s="183">
        <v>45673</v>
      </c>
      <c r="B245" s="81" t="s">
        <v>814</v>
      </c>
      <c r="C245" s="81" t="s">
        <v>118</v>
      </c>
      <c r="D245" s="81" t="s">
        <v>96</v>
      </c>
      <c r="E245" s="81"/>
      <c r="F245" s="81"/>
      <c r="G245" s="81"/>
      <c r="H245" s="143">
        <v>15000</v>
      </c>
      <c r="I245" s="140">
        <f t="shared" si="3"/>
        <v>3.9798355001326611</v>
      </c>
      <c r="J245" s="181">
        <v>3769</v>
      </c>
      <c r="K245" s="81" t="s">
        <v>98</v>
      </c>
      <c r="L245" s="81" t="s">
        <v>289</v>
      </c>
      <c r="M245" s="239" t="s">
        <v>767</v>
      </c>
      <c r="N245" s="81" t="s">
        <v>849</v>
      </c>
      <c r="O245" s="81" t="s">
        <v>131</v>
      </c>
    </row>
    <row r="246" spans="1:15" x14ac:dyDescent="0.3">
      <c r="A246" s="183">
        <v>45673</v>
      </c>
      <c r="B246" s="81" t="s">
        <v>814</v>
      </c>
      <c r="C246" s="81" t="s">
        <v>118</v>
      </c>
      <c r="D246" s="81" t="s">
        <v>96</v>
      </c>
      <c r="E246" s="81"/>
      <c r="F246" s="81"/>
      <c r="G246" s="81"/>
      <c r="H246" s="143">
        <v>6000</v>
      </c>
      <c r="I246" s="140">
        <f t="shared" si="3"/>
        <v>1.5919342000530645</v>
      </c>
      <c r="J246" s="181">
        <v>3769</v>
      </c>
      <c r="K246" s="81" t="s">
        <v>98</v>
      </c>
      <c r="L246" s="81" t="s">
        <v>289</v>
      </c>
      <c r="M246" s="239" t="s">
        <v>767</v>
      </c>
      <c r="N246" s="81" t="s">
        <v>849</v>
      </c>
      <c r="O246" s="81" t="s">
        <v>131</v>
      </c>
    </row>
    <row r="247" spans="1:15" x14ac:dyDescent="0.3">
      <c r="A247" s="183">
        <v>45673</v>
      </c>
      <c r="B247" s="81" t="s">
        <v>814</v>
      </c>
      <c r="C247" s="81" t="s">
        <v>118</v>
      </c>
      <c r="D247" s="81" t="s">
        <v>96</v>
      </c>
      <c r="E247" s="81"/>
      <c r="F247" s="81"/>
      <c r="G247" s="81"/>
      <c r="H247" s="143">
        <v>6000</v>
      </c>
      <c r="I247" s="140">
        <f t="shared" si="3"/>
        <v>1.5919342000530645</v>
      </c>
      <c r="J247" s="181">
        <v>3769</v>
      </c>
      <c r="K247" s="81" t="s">
        <v>98</v>
      </c>
      <c r="L247" s="81" t="s">
        <v>289</v>
      </c>
      <c r="M247" s="239" t="s">
        <v>767</v>
      </c>
      <c r="N247" s="81" t="s">
        <v>849</v>
      </c>
      <c r="O247" s="81" t="s">
        <v>131</v>
      </c>
    </row>
    <row r="248" spans="1:15" x14ac:dyDescent="0.3">
      <c r="A248" s="183">
        <v>45673</v>
      </c>
      <c r="B248" s="81" t="s">
        <v>814</v>
      </c>
      <c r="C248" s="81" t="s">
        <v>118</v>
      </c>
      <c r="D248" s="81" t="s">
        <v>96</v>
      </c>
      <c r="E248" s="81"/>
      <c r="F248" s="81"/>
      <c r="G248" s="81"/>
      <c r="H248" s="143">
        <v>15000</v>
      </c>
      <c r="I248" s="140">
        <f t="shared" si="3"/>
        <v>3.9798355001326611</v>
      </c>
      <c r="J248" s="181">
        <v>3769</v>
      </c>
      <c r="K248" s="81" t="s">
        <v>98</v>
      </c>
      <c r="L248" s="81" t="s">
        <v>289</v>
      </c>
      <c r="M248" s="239" t="s">
        <v>767</v>
      </c>
      <c r="N248" s="81" t="s">
        <v>849</v>
      </c>
      <c r="O248" s="81" t="s">
        <v>131</v>
      </c>
    </row>
    <row r="249" spans="1:15" x14ac:dyDescent="0.3">
      <c r="A249" s="183">
        <v>45673</v>
      </c>
      <c r="B249" s="81" t="s">
        <v>117</v>
      </c>
      <c r="C249" s="81" t="s">
        <v>117</v>
      </c>
      <c r="D249" s="81" t="s">
        <v>96</v>
      </c>
      <c r="E249" s="81"/>
      <c r="F249" s="81"/>
      <c r="G249" s="81"/>
      <c r="H249" s="143">
        <v>20000</v>
      </c>
      <c r="I249" s="140">
        <f t="shared" si="3"/>
        <v>5.3064473335102145</v>
      </c>
      <c r="J249" s="181">
        <v>3769</v>
      </c>
      <c r="K249" s="81" t="s">
        <v>98</v>
      </c>
      <c r="L249" s="81" t="s">
        <v>289</v>
      </c>
      <c r="M249" s="239" t="s">
        <v>767</v>
      </c>
      <c r="N249" s="81" t="s">
        <v>849</v>
      </c>
      <c r="O249" s="81" t="s">
        <v>131</v>
      </c>
    </row>
    <row r="250" spans="1:15" x14ac:dyDescent="0.3">
      <c r="A250" s="183">
        <v>45673</v>
      </c>
      <c r="B250" s="81" t="s">
        <v>814</v>
      </c>
      <c r="C250" s="81" t="s">
        <v>118</v>
      </c>
      <c r="D250" s="81" t="s">
        <v>96</v>
      </c>
      <c r="E250" s="81"/>
      <c r="F250" s="81"/>
      <c r="G250" s="81"/>
      <c r="H250" s="143">
        <v>18000</v>
      </c>
      <c r="I250" s="140">
        <f t="shared" si="3"/>
        <v>4.7758026001591931</v>
      </c>
      <c r="J250" s="181">
        <v>3769</v>
      </c>
      <c r="K250" s="81" t="s">
        <v>97</v>
      </c>
      <c r="L250" s="81" t="s">
        <v>265</v>
      </c>
      <c r="M250" s="239" t="s">
        <v>767</v>
      </c>
      <c r="N250" s="81" t="s">
        <v>849</v>
      </c>
      <c r="O250" s="81" t="s">
        <v>131</v>
      </c>
    </row>
    <row r="251" spans="1:15" x14ac:dyDescent="0.3">
      <c r="A251" s="183">
        <v>45673</v>
      </c>
      <c r="B251" s="81" t="s">
        <v>814</v>
      </c>
      <c r="C251" s="81" t="s">
        <v>118</v>
      </c>
      <c r="D251" s="81" t="s">
        <v>96</v>
      </c>
      <c r="E251" s="81"/>
      <c r="F251" s="81"/>
      <c r="G251" s="81"/>
      <c r="H251" s="143">
        <v>14000</v>
      </c>
      <c r="I251" s="140">
        <f t="shared" si="3"/>
        <v>3.7145131334571504</v>
      </c>
      <c r="J251" s="181">
        <v>3769</v>
      </c>
      <c r="K251" s="81" t="s">
        <v>97</v>
      </c>
      <c r="L251" s="81" t="s">
        <v>265</v>
      </c>
      <c r="M251" s="239" t="s">
        <v>767</v>
      </c>
      <c r="N251" s="81" t="s">
        <v>849</v>
      </c>
      <c r="O251" s="81" t="s">
        <v>131</v>
      </c>
    </row>
    <row r="252" spans="1:15" x14ac:dyDescent="0.3">
      <c r="A252" s="183">
        <v>45673</v>
      </c>
      <c r="B252" s="81" t="s">
        <v>814</v>
      </c>
      <c r="C252" s="81" t="s">
        <v>118</v>
      </c>
      <c r="D252" s="81" t="s">
        <v>96</v>
      </c>
      <c r="E252" s="81"/>
      <c r="F252" s="81"/>
      <c r="G252" s="81"/>
      <c r="H252" s="143">
        <v>8000</v>
      </c>
      <c r="I252" s="140">
        <f t="shared" si="3"/>
        <v>2.1225789334040859</v>
      </c>
      <c r="J252" s="181">
        <v>3769</v>
      </c>
      <c r="K252" s="81" t="s">
        <v>97</v>
      </c>
      <c r="L252" s="81" t="s">
        <v>265</v>
      </c>
      <c r="M252" s="239" t="s">
        <v>767</v>
      </c>
      <c r="N252" s="81" t="s">
        <v>849</v>
      </c>
      <c r="O252" s="81" t="s">
        <v>131</v>
      </c>
    </row>
    <row r="253" spans="1:15" x14ac:dyDescent="0.3">
      <c r="A253" s="183">
        <v>45673</v>
      </c>
      <c r="B253" s="81" t="s">
        <v>814</v>
      </c>
      <c r="C253" s="81" t="s">
        <v>118</v>
      </c>
      <c r="D253" s="81" t="s">
        <v>96</v>
      </c>
      <c r="E253" s="81"/>
      <c r="F253" s="81"/>
      <c r="G253" s="81"/>
      <c r="H253" s="143">
        <v>4000</v>
      </c>
      <c r="I253" s="140">
        <f t="shared" si="3"/>
        <v>1.0612894667020429</v>
      </c>
      <c r="J253" s="181">
        <v>3769</v>
      </c>
      <c r="K253" s="81" t="s">
        <v>97</v>
      </c>
      <c r="L253" s="81" t="s">
        <v>265</v>
      </c>
      <c r="M253" s="239" t="s">
        <v>767</v>
      </c>
      <c r="N253" s="81" t="s">
        <v>849</v>
      </c>
      <c r="O253" s="81" t="s">
        <v>131</v>
      </c>
    </row>
    <row r="254" spans="1:15" x14ac:dyDescent="0.3">
      <c r="A254" s="183">
        <v>45673</v>
      </c>
      <c r="B254" s="81" t="s">
        <v>814</v>
      </c>
      <c r="C254" s="81" t="s">
        <v>118</v>
      </c>
      <c r="D254" s="81" t="s">
        <v>96</v>
      </c>
      <c r="E254" s="81"/>
      <c r="F254" s="81"/>
      <c r="G254" s="81"/>
      <c r="H254" s="143">
        <v>20000</v>
      </c>
      <c r="I254" s="140">
        <f t="shared" si="3"/>
        <v>5.3064473335102145</v>
      </c>
      <c r="J254" s="181">
        <v>3769</v>
      </c>
      <c r="K254" s="81" t="s">
        <v>97</v>
      </c>
      <c r="L254" s="81" t="s">
        <v>265</v>
      </c>
      <c r="M254" s="239" t="s">
        <v>767</v>
      </c>
      <c r="N254" s="81" t="s">
        <v>849</v>
      </c>
      <c r="O254" s="81" t="s">
        <v>131</v>
      </c>
    </row>
    <row r="255" spans="1:15" x14ac:dyDescent="0.3">
      <c r="A255" s="183">
        <v>45673</v>
      </c>
      <c r="B255" s="81" t="s">
        <v>117</v>
      </c>
      <c r="C255" s="81" t="s">
        <v>117</v>
      </c>
      <c r="D255" s="81" t="s">
        <v>96</v>
      </c>
      <c r="E255" s="81"/>
      <c r="F255" s="81"/>
      <c r="G255" s="81"/>
      <c r="H255" s="143">
        <v>19000</v>
      </c>
      <c r="I255" s="140">
        <f t="shared" si="3"/>
        <v>5.0411249668347038</v>
      </c>
      <c r="J255" s="181">
        <v>3769</v>
      </c>
      <c r="K255" s="81" t="s">
        <v>97</v>
      </c>
      <c r="L255" s="81" t="s">
        <v>265</v>
      </c>
      <c r="M255" s="239" t="s">
        <v>767</v>
      </c>
      <c r="N255" s="81" t="s">
        <v>849</v>
      </c>
      <c r="O255" s="81" t="s">
        <v>131</v>
      </c>
    </row>
    <row r="256" spans="1:15" x14ac:dyDescent="0.3">
      <c r="A256" s="183">
        <v>45673</v>
      </c>
      <c r="B256" s="81" t="s">
        <v>528</v>
      </c>
      <c r="C256" s="81" t="s">
        <v>118</v>
      </c>
      <c r="D256" s="81" t="s">
        <v>147</v>
      </c>
      <c r="E256" s="81"/>
      <c r="F256" s="81"/>
      <c r="G256" s="81"/>
      <c r="H256" s="143">
        <v>200000</v>
      </c>
      <c r="I256" s="140">
        <f t="shared" si="3"/>
        <v>53.06447333510215</v>
      </c>
      <c r="J256" s="181">
        <v>3769</v>
      </c>
      <c r="K256" s="81" t="s">
        <v>149</v>
      </c>
      <c r="L256" s="81" t="s">
        <v>523</v>
      </c>
      <c r="M256" s="239" t="s">
        <v>767</v>
      </c>
      <c r="N256" s="81" t="s">
        <v>849</v>
      </c>
      <c r="O256" s="81" t="s">
        <v>131</v>
      </c>
    </row>
    <row r="257" spans="1:15" x14ac:dyDescent="0.3">
      <c r="A257" s="183">
        <v>45308</v>
      </c>
      <c r="B257" s="81" t="s">
        <v>749</v>
      </c>
      <c r="C257" s="81"/>
      <c r="D257" s="81"/>
      <c r="E257" s="81"/>
      <c r="F257" s="81"/>
      <c r="G257" s="143">
        <f>'Bank journal'!E16</f>
        <v>56622240</v>
      </c>
      <c r="H257" s="143"/>
      <c r="I257" s="140"/>
      <c r="J257" s="181"/>
      <c r="K257" s="81"/>
      <c r="L257" s="81"/>
      <c r="M257" s="239"/>
      <c r="N257" s="81"/>
      <c r="O257" s="81"/>
    </row>
    <row r="258" spans="1:15" x14ac:dyDescent="0.3">
      <c r="A258" s="183">
        <v>45674</v>
      </c>
      <c r="B258" s="81" t="s">
        <v>770</v>
      </c>
      <c r="C258" s="81" t="s">
        <v>761</v>
      </c>
      <c r="D258" s="81" t="s">
        <v>128</v>
      </c>
      <c r="E258" s="81"/>
      <c r="F258" s="81"/>
      <c r="G258" s="81"/>
      <c r="H258" s="143">
        <v>30000</v>
      </c>
      <c r="I258" s="140">
        <f t="shared" si="3"/>
        <v>7.9596710002653221</v>
      </c>
      <c r="J258" s="181">
        <v>3769</v>
      </c>
      <c r="K258" s="241" t="s">
        <v>756</v>
      </c>
      <c r="L258" s="81" t="s">
        <v>411</v>
      </c>
      <c r="M258" s="239" t="s">
        <v>767</v>
      </c>
      <c r="N258" s="81" t="s">
        <v>849</v>
      </c>
      <c r="O258" s="81" t="s">
        <v>131</v>
      </c>
    </row>
    <row r="259" spans="1:15" x14ac:dyDescent="0.3">
      <c r="A259" s="183">
        <v>45674</v>
      </c>
      <c r="B259" s="81" t="s">
        <v>814</v>
      </c>
      <c r="C259" s="81" t="s">
        <v>118</v>
      </c>
      <c r="D259" s="81" t="s">
        <v>148</v>
      </c>
      <c r="E259" s="81"/>
      <c r="F259" s="81"/>
      <c r="G259" s="81"/>
      <c r="H259" s="143">
        <v>28000</v>
      </c>
      <c r="I259" s="140">
        <f t="shared" si="3"/>
        <v>7.4290262669143008</v>
      </c>
      <c r="J259" s="181">
        <v>3769</v>
      </c>
      <c r="K259" s="81" t="s">
        <v>150</v>
      </c>
      <c r="L259" s="81" t="s">
        <v>290</v>
      </c>
      <c r="M259" s="239" t="s">
        <v>767</v>
      </c>
      <c r="N259" s="81" t="s">
        <v>849</v>
      </c>
      <c r="O259" s="81" t="s">
        <v>131</v>
      </c>
    </row>
    <row r="260" spans="1:15" x14ac:dyDescent="0.3">
      <c r="A260" s="183">
        <v>45674</v>
      </c>
      <c r="B260" s="81" t="s">
        <v>814</v>
      </c>
      <c r="C260" s="81" t="s">
        <v>118</v>
      </c>
      <c r="D260" s="81" t="s">
        <v>148</v>
      </c>
      <c r="E260" s="81"/>
      <c r="F260" s="81"/>
      <c r="G260" s="81"/>
      <c r="H260" s="143">
        <v>28000</v>
      </c>
      <c r="I260" s="140">
        <f t="shared" si="3"/>
        <v>7.4290262669143008</v>
      </c>
      <c r="J260" s="181">
        <v>3769</v>
      </c>
      <c r="K260" s="81" t="s">
        <v>150</v>
      </c>
      <c r="L260" s="81" t="s">
        <v>290</v>
      </c>
      <c r="M260" s="239" t="s">
        <v>767</v>
      </c>
      <c r="N260" s="81" t="s">
        <v>849</v>
      </c>
      <c r="O260" s="81" t="s">
        <v>131</v>
      </c>
    </row>
    <row r="261" spans="1:15" x14ac:dyDescent="0.3">
      <c r="A261" s="183">
        <v>45674</v>
      </c>
      <c r="B261" s="81" t="s">
        <v>814</v>
      </c>
      <c r="C261" s="81" t="s">
        <v>118</v>
      </c>
      <c r="D261" s="81" t="s">
        <v>96</v>
      </c>
      <c r="E261" s="81"/>
      <c r="F261" s="81"/>
      <c r="G261" s="81"/>
      <c r="H261" s="143">
        <v>25000</v>
      </c>
      <c r="I261" s="140">
        <f t="shared" si="3"/>
        <v>6.6330591668877688</v>
      </c>
      <c r="J261" s="181">
        <v>3769</v>
      </c>
      <c r="K261" s="81" t="s">
        <v>154</v>
      </c>
      <c r="L261" s="81" t="s">
        <v>309</v>
      </c>
      <c r="M261" s="239" t="s">
        <v>767</v>
      </c>
      <c r="N261" s="81" t="s">
        <v>849</v>
      </c>
      <c r="O261" s="81" t="s">
        <v>131</v>
      </c>
    </row>
    <row r="262" spans="1:15" x14ac:dyDescent="0.3">
      <c r="A262" s="183">
        <v>45674</v>
      </c>
      <c r="B262" s="81" t="s">
        <v>814</v>
      </c>
      <c r="C262" s="81" t="s">
        <v>118</v>
      </c>
      <c r="D262" s="81" t="s">
        <v>96</v>
      </c>
      <c r="E262" s="81"/>
      <c r="F262" s="81"/>
      <c r="G262" s="81"/>
      <c r="H262" s="143">
        <v>25000</v>
      </c>
      <c r="I262" s="140">
        <f t="shared" si="3"/>
        <v>6.6330591668877688</v>
      </c>
      <c r="J262" s="181">
        <v>3769</v>
      </c>
      <c r="K262" s="81" t="s">
        <v>154</v>
      </c>
      <c r="L262" s="81" t="s">
        <v>309</v>
      </c>
      <c r="M262" s="239" t="s">
        <v>767</v>
      </c>
      <c r="N262" s="81" t="s">
        <v>849</v>
      </c>
      <c r="O262" s="81" t="s">
        <v>131</v>
      </c>
    </row>
    <row r="263" spans="1:15" x14ac:dyDescent="0.3">
      <c r="A263" s="183">
        <v>45674</v>
      </c>
      <c r="B263" s="81" t="s">
        <v>814</v>
      </c>
      <c r="C263" s="81" t="s">
        <v>118</v>
      </c>
      <c r="D263" s="81" t="s">
        <v>96</v>
      </c>
      <c r="E263" s="81"/>
      <c r="F263" s="81"/>
      <c r="G263" s="81"/>
      <c r="H263" s="143">
        <v>18000</v>
      </c>
      <c r="I263" s="140">
        <f t="shared" si="3"/>
        <v>4.7758026001591931</v>
      </c>
      <c r="J263" s="181">
        <v>3769</v>
      </c>
      <c r="K263" s="81" t="s">
        <v>154</v>
      </c>
      <c r="L263" s="81" t="s">
        <v>309</v>
      </c>
      <c r="M263" s="239" t="s">
        <v>767</v>
      </c>
      <c r="N263" s="81" t="s">
        <v>849</v>
      </c>
      <c r="O263" s="81" t="s">
        <v>131</v>
      </c>
    </row>
    <row r="264" spans="1:15" x14ac:dyDescent="0.3">
      <c r="A264" s="183">
        <v>45674</v>
      </c>
      <c r="B264" s="81" t="s">
        <v>814</v>
      </c>
      <c r="C264" s="81" t="s">
        <v>118</v>
      </c>
      <c r="D264" s="81" t="s">
        <v>96</v>
      </c>
      <c r="E264" s="81"/>
      <c r="F264" s="81"/>
      <c r="G264" s="81"/>
      <c r="H264" s="143">
        <v>5000</v>
      </c>
      <c r="I264" s="140">
        <f t="shared" si="3"/>
        <v>1.3266118333775536</v>
      </c>
      <c r="J264" s="181">
        <v>3769</v>
      </c>
      <c r="K264" s="81" t="s">
        <v>154</v>
      </c>
      <c r="L264" s="81" t="s">
        <v>309</v>
      </c>
      <c r="M264" s="239" t="s">
        <v>767</v>
      </c>
      <c r="N264" s="81" t="s">
        <v>849</v>
      </c>
      <c r="O264" s="81" t="s">
        <v>131</v>
      </c>
    </row>
    <row r="265" spans="1:15" x14ac:dyDescent="0.3">
      <c r="A265" s="183">
        <v>45674</v>
      </c>
      <c r="B265" s="81" t="s">
        <v>814</v>
      </c>
      <c r="C265" s="81" t="s">
        <v>118</v>
      </c>
      <c r="D265" s="81" t="s">
        <v>96</v>
      </c>
      <c r="E265" s="81"/>
      <c r="F265" s="81"/>
      <c r="G265" s="81"/>
      <c r="H265" s="143">
        <v>13000</v>
      </c>
      <c r="I265" s="140">
        <f t="shared" ref="I265:I328" si="4">H265/J265</f>
        <v>3.4491907667816397</v>
      </c>
      <c r="J265" s="181">
        <v>3769</v>
      </c>
      <c r="K265" s="81" t="s">
        <v>154</v>
      </c>
      <c r="L265" s="81" t="s">
        <v>309</v>
      </c>
      <c r="M265" s="239" t="s">
        <v>767</v>
      </c>
      <c r="N265" s="81" t="s">
        <v>849</v>
      </c>
      <c r="O265" s="81" t="s">
        <v>131</v>
      </c>
    </row>
    <row r="266" spans="1:15" x14ac:dyDescent="0.3">
      <c r="A266" s="183">
        <v>45674</v>
      </c>
      <c r="B266" s="81" t="s">
        <v>117</v>
      </c>
      <c r="C266" s="81" t="s">
        <v>117</v>
      </c>
      <c r="D266" s="81" t="s">
        <v>96</v>
      </c>
      <c r="E266" s="81"/>
      <c r="F266" s="81"/>
      <c r="G266" s="81"/>
      <c r="H266" s="143">
        <v>20000</v>
      </c>
      <c r="I266" s="140">
        <f t="shared" si="4"/>
        <v>5.3064473335102145</v>
      </c>
      <c r="J266" s="181">
        <v>3769</v>
      </c>
      <c r="K266" s="81" t="s">
        <v>154</v>
      </c>
      <c r="L266" s="81" t="s">
        <v>309</v>
      </c>
      <c r="M266" s="239" t="s">
        <v>767</v>
      </c>
      <c r="N266" s="81" t="s">
        <v>849</v>
      </c>
      <c r="O266" s="81" t="s">
        <v>131</v>
      </c>
    </row>
    <row r="267" spans="1:15" x14ac:dyDescent="0.3">
      <c r="A267" s="183">
        <v>45674</v>
      </c>
      <c r="B267" s="81" t="s">
        <v>814</v>
      </c>
      <c r="C267" s="81" t="s">
        <v>118</v>
      </c>
      <c r="D267" s="81" t="s">
        <v>228</v>
      </c>
      <c r="E267" s="81"/>
      <c r="F267" s="81"/>
      <c r="G267" s="81"/>
      <c r="H267" s="143">
        <v>15000</v>
      </c>
      <c r="I267" s="140">
        <f t="shared" si="4"/>
        <v>3.9798355001326611</v>
      </c>
      <c r="J267" s="181">
        <v>3769</v>
      </c>
      <c r="K267" s="81" t="s">
        <v>226</v>
      </c>
      <c r="L267" s="81" t="s">
        <v>311</v>
      </c>
      <c r="M267" s="239" t="s">
        <v>767</v>
      </c>
      <c r="N267" s="81" t="s">
        <v>849</v>
      </c>
      <c r="O267" s="81" t="s">
        <v>131</v>
      </c>
    </row>
    <row r="268" spans="1:15" x14ac:dyDescent="0.3">
      <c r="A268" s="183">
        <v>45674</v>
      </c>
      <c r="B268" s="81" t="s">
        <v>814</v>
      </c>
      <c r="C268" s="81" t="s">
        <v>118</v>
      </c>
      <c r="D268" s="81" t="s">
        <v>228</v>
      </c>
      <c r="E268" s="81"/>
      <c r="F268" s="81"/>
      <c r="G268" s="81"/>
      <c r="H268" s="143">
        <v>17000</v>
      </c>
      <c r="I268" s="140">
        <f t="shared" si="4"/>
        <v>4.5104802334836824</v>
      </c>
      <c r="J268" s="181">
        <v>3769</v>
      </c>
      <c r="K268" s="81" t="s">
        <v>226</v>
      </c>
      <c r="L268" s="81" t="s">
        <v>311</v>
      </c>
      <c r="M268" s="239" t="s">
        <v>767</v>
      </c>
      <c r="N268" s="81" t="s">
        <v>849</v>
      </c>
      <c r="O268" s="81" t="s">
        <v>131</v>
      </c>
    </row>
    <row r="269" spans="1:15" x14ac:dyDescent="0.3">
      <c r="A269" s="183">
        <v>45674</v>
      </c>
      <c r="B269" s="81" t="s">
        <v>814</v>
      </c>
      <c r="C269" s="81" t="s">
        <v>118</v>
      </c>
      <c r="D269" s="81" t="s">
        <v>96</v>
      </c>
      <c r="E269" s="81"/>
      <c r="F269" s="81"/>
      <c r="G269" s="81"/>
      <c r="H269" s="143">
        <v>18000</v>
      </c>
      <c r="I269" s="140">
        <f t="shared" si="4"/>
        <v>4.7758026001591931</v>
      </c>
      <c r="J269" s="181">
        <v>3769</v>
      </c>
      <c r="K269" s="81" t="s">
        <v>97</v>
      </c>
      <c r="L269" s="81" t="s">
        <v>266</v>
      </c>
      <c r="M269" s="239" t="s">
        <v>767</v>
      </c>
      <c r="N269" s="81" t="s">
        <v>849</v>
      </c>
      <c r="O269" s="81" t="s">
        <v>131</v>
      </c>
    </row>
    <row r="270" spans="1:15" x14ac:dyDescent="0.3">
      <c r="A270" s="183">
        <v>45674</v>
      </c>
      <c r="B270" s="81" t="s">
        <v>814</v>
      </c>
      <c r="C270" s="81" t="s">
        <v>118</v>
      </c>
      <c r="D270" s="81" t="s">
        <v>96</v>
      </c>
      <c r="E270" s="81"/>
      <c r="F270" s="81"/>
      <c r="G270" s="81"/>
      <c r="H270" s="143">
        <v>19000</v>
      </c>
      <c r="I270" s="140">
        <f t="shared" si="4"/>
        <v>5.0411249668347038</v>
      </c>
      <c r="J270" s="181">
        <v>3769</v>
      </c>
      <c r="K270" s="81" t="s">
        <v>97</v>
      </c>
      <c r="L270" s="81" t="s">
        <v>266</v>
      </c>
      <c r="M270" s="239" t="s">
        <v>767</v>
      </c>
      <c r="N270" s="81" t="s">
        <v>849</v>
      </c>
      <c r="O270" s="81" t="s">
        <v>131</v>
      </c>
    </row>
    <row r="271" spans="1:15" x14ac:dyDescent="0.3">
      <c r="A271" s="183">
        <v>45674</v>
      </c>
      <c r="B271" s="81" t="s">
        <v>814</v>
      </c>
      <c r="C271" s="81" t="s">
        <v>118</v>
      </c>
      <c r="D271" s="81" t="s">
        <v>96</v>
      </c>
      <c r="E271" s="81"/>
      <c r="F271" s="81"/>
      <c r="G271" s="81"/>
      <c r="H271" s="143">
        <v>8000</v>
      </c>
      <c r="I271" s="140">
        <f t="shared" si="4"/>
        <v>2.1225789334040859</v>
      </c>
      <c r="J271" s="181">
        <v>3769</v>
      </c>
      <c r="K271" s="81" t="s">
        <v>97</v>
      </c>
      <c r="L271" s="81" t="s">
        <v>266</v>
      </c>
      <c r="M271" s="239" t="s">
        <v>767</v>
      </c>
      <c r="N271" s="81" t="s">
        <v>849</v>
      </c>
      <c r="O271" s="81" t="s">
        <v>131</v>
      </c>
    </row>
    <row r="272" spans="1:15" x14ac:dyDescent="0.3">
      <c r="A272" s="183">
        <v>45674</v>
      </c>
      <c r="B272" s="81" t="s">
        <v>814</v>
      </c>
      <c r="C272" s="81" t="s">
        <v>118</v>
      </c>
      <c r="D272" s="81" t="s">
        <v>96</v>
      </c>
      <c r="E272" s="81"/>
      <c r="F272" s="81"/>
      <c r="G272" s="81"/>
      <c r="H272" s="143">
        <v>5000</v>
      </c>
      <c r="I272" s="140">
        <f t="shared" si="4"/>
        <v>1.3266118333775536</v>
      </c>
      <c r="J272" s="181">
        <v>3769</v>
      </c>
      <c r="K272" s="81" t="s">
        <v>97</v>
      </c>
      <c r="L272" s="81" t="s">
        <v>266</v>
      </c>
      <c r="M272" s="239" t="s">
        <v>767</v>
      </c>
      <c r="N272" s="81" t="s">
        <v>849</v>
      </c>
      <c r="O272" s="81" t="s">
        <v>131</v>
      </c>
    </row>
    <row r="273" spans="1:15" x14ac:dyDescent="0.3">
      <c r="A273" s="183">
        <v>45674</v>
      </c>
      <c r="B273" s="81" t="s">
        <v>814</v>
      </c>
      <c r="C273" s="81" t="s">
        <v>118</v>
      </c>
      <c r="D273" s="81" t="s">
        <v>96</v>
      </c>
      <c r="E273" s="81"/>
      <c r="F273" s="81"/>
      <c r="G273" s="81"/>
      <c r="H273" s="143">
        <v>17000</v>
      </c>
      <c r="I273" s="140">
        <f t="shared" si="4"/>
        <v>4.5104802334836824</v>
      </c>
      <c r="J273" s="181">
        <v>3769</v>
      </c>
      <c r="K273" s="81" t="s">
        <v>97</v>
      </c>
      <c r="L273" s="81" t="s">
        <v>266</v>
      </c>
      <c r="M273" s="239" t="s">
        <v>767</v>
      </c>
      <c r="N273" s="81" t="s">
        <v>849</v>
      </c>
      <c r="O273" s="81" t="s">
        <v>131</v>
      </c>
    </row>
    <row r="274" spans="1:15" x14ac:dyDescent="0.3">
      <c r="A274" s="183">
        <v>45674</v>
      </c>
      <c r="B274" s="81" t="s">
        <v>117</v>
      </c>
      <c r="C274" s="81" t="s">
        <v>117</v>
      </c>
      <c r="D274" s="81" t="s">
        <v>96</v>
      </c>
      <c r="E274" s="81"/>
      <c r="F274" s="81"/>
      <c r="G274" s="81"/>
      <c r="H274" s="143">
        <v>19000</v>
      </c>
      <c r="I274" s="140">
        <f t="shared" si="4"/>
        <v>5.0411249668347038</v>
      </c>
      <c r="J274" s="181">
        <v>3769</v>
      </c>
      <c r="K274" s="81" t="s">
        <v>97</v>
      </c>
      <c r="L274" s="81" t="s">
        <v>266</v>
      </c>
      <c r="M274" s="239" t="s">
        <v>767</v>
      </c>
      <c r="N274" s="81" t="s">
        <v>849</v>
      </c>
      <c r="O274" s="81" t="s">
        <v>131</v>
      </c>
    </row>
    <row r="275" spans="1:15" x14ac:dyDescent="0.3">
      <c r="A275" s="183">
        <v>45674</v>
      </c>
      <c r="B275" s="81" t="s">
        <v>814</v>
      </c>
      <c r="C275" s="81" t="s">
        <v>118</v>
      </c>
      <c r="D275" s="81" t="s">
        <v>96</v>
      </c>
      <c r="E275" s="81"/>
      <c r="F275" s="81"/>
      <c r="G275" s="81"/>
      <c r="H275" s="143">
        <v>20000</v>
      </c>
      <c r="I275" s="140">
        <f t="shared" si="4"/>
        <v>5.3064473335102145</v>
      </c>
      <c r="J275" s="181">
        <v>3769</v>
      </c>
      <c r="K275" s="81" t="s">
        <v>98</v>
      </c>
      <c r="L275" s="81" t="s">
        <v>310</v>
      </c>
      <c r="M275" s="239" t="s">
        <v>767</v>
      </c>
      <c r="N275" s="81" t="s">
        <v>849</v>
      </c>
      <c r="O275" s="81" t="s">
        <v>131</v>
      </c>
    </row>
    <row r="276" spans="1:15" x14ac:dyDescent="0.3">
      <c r="A276" s="183">
        <v>45674</v>
      </c>
      <c r="B276" s="81" t="s">
        <v>814</v>
      </c>
      <c r="C276" s="81" t="s">
        <v>118</v>
      </c>
      <c r="D276" s="81" t="s">
        <v>96</v>
      </c>
      <c r="E276" s="81"/>
      <c r="F276" s="81"/>
      <c r="G276" s="81"/>
      <c r="H276" s="143">
        <v>20000</v>
      </c>
      <c r="I276" s="140">
        <f t="shared" si="4"/>
        <v>5.3064473335102145</v>
      </c>
      <c r="J276" s="181">
        <v>3769</v>
      </c>
      <c r="K276" s="81" t="s">
        <v>98</v>
      </c>
      <c r="L276" s="81" t="s">
        <v>310</v>
      </c>
      <c r="M276" s="239" t="s">
        <v>767</v>
      </c>
      <c r="N276" s="81" t="s">
        <v>849</v>
      </c>
      <c r="O276" s="81" t="s">
        <v>131</v>
      </c>
    </row>
    <row r="277" spans="1:15" x14ac:dyDescent="0.3">
      <c r="A277" s="183">
        <v>45674</v>
      </c>
      <c r="B277" s="81" t="s">
        <v>814</v>
      </c>
      <c r="C277" s="81" t="s">
        <v>118</v>
      </c>
      <c r="D277" s="81" t="s">
        <v>96</v>
      </c>
      <c r="E277" s="81"/>
      <c r="F277" s="81"/>
      <c r="G277" s="81"/>
      <c r="H277" s="143">
        <v>14000</v>
      </c>
      <c r="I277" s="140">
        <f t="shared" si="4"/>
        <v>3.7145131334571504</v>
      </c>
      <c r="J277" s="181">
        <v>3769</v>
      </c>
      <c r="K277" s="81" t="s">
        <v>98</v>
      </c>
      <c r="L277" s="81" t="s">
        <v>310</v>
      </c>
      <c r="M277" s="239" t="s">
        <v>767</v>
      </c>
      <c r="N277" s="81" t="s">
        <v>849</v>
      </c>
      <c r="O277" s="81" t="s">
        <v>131</v>
      </c>
    </row>
    <row r="278" spans="1:15" x14ac:dyDescent="0.3">
      <c r="A278" s="183">
        <v>45674</v>
      </c>
      <c r="B278" s="81" t="s">
        <v>814</v>
      </c>
      <c r="C278" s="81" t="s">
        <v>118</v>
      </c>
      <c r="D278" s="81" t="s">
        <v>96</v>
      </c>
      <c r="E278" s="81"/>
      <c r="F278" s="81"/>
      <c r="G278" s="81"/>
      <c r="H278" s="143">
        <v>5000</v>
      </c>
      <c r="I278" s="140">
        <f t="shared" si="4"/>
        <v>1.3266118333775536</v>
      </c>
      <c r="J278" s="181">
        <v>3769</v>
      </c>
      <c r="K278" s="81" t="s">
        <v>98</v>
      </c>
      <c r="L278" s="81" t="s">
        <v>310</v>
      </c>
      <c r="M278" s="239" t="s">
        <v>767</v>
      </c>
      <c r="N278" s="81" t="s">
        <v>849</v>
      </c>
      <c r="O278" s="81" t="s">
        <v>131</v>
      </c>
    </row>
    <row r="279" spans="1:15" x14ac:dyDescent="0.3">
      <c r="A279" s="183">
        <v>45674</v>
      </c>
      <c r="B279" s="81" t="s">
        <v>814</v>
      </c>
      <c r="C279" s="81" t="s">
        <v>118</v>
      </c>
      <c r="D279" s="81" t="s">
        <v>96</v>
      </c>
      <c r="E279" s="81"/>
      <c r="F279" s="81"/>
      <c r="G279" s="81"/>
      <c r="H279" s="143">
        <v>15000</v>
      </c>
      <c r="I279" s="140">
        <f t="shared" si="4"/>
        <v>3.9798355001326611</v>
      </c>
      <c r="J279" s="181">
        <v>3769</v>
      </c>
      <c r="K279" s="81" t="s">
        <v>98</v>
      </c>
      <c r="L279" s="81" t="s">
        <v>310</v>
      </c>
      <c r="M279" s="239" t="s">
        <v>767</v>
      </c>
      <c r="N279" s="81" t="s">
        <v>849</v>
      </c>
      <c r="O279" s="81" t="s">
        <v>131</v>
      </c>
    </row>
    <row r="280" spans="1:15" x14ac:dyDescent="0.3">
      <c r="A280" s="183">
        <v>45674</v>
      </c>
      <c r="B280" s="81" t="s">
        <v>117</v>
      </c>
      <c r="C280" s="81" t="s">
        <v>117</v>
      </c>
      <c r="D280" s="81" t="s">
        <v>96</v>
      </c>
      <c r="E280" s="81"/>
      <c r="F280" s="81"/>
      <c r="G280" s="81"/>
      <c r="H280" s="143">
        <v>20000</v>
      </c>
      <c r="I280" s="140">
        <f t="shared" si="4"/>
        <v>5.3064473335102145</v>
      </c>
      <c r="J280" s="181">
        <v>3769</v>
      </c>
      <c r="K280" s="81" t="s">
        <v>98</v>
      </c>
      <c r="L280" s="81" t="s">
        <v>310</v>
      </c>
      <c r="M280" s="239" t="s">
        <v>767</v>
      </c>
      <c r="N280" s="81" t="s">
        <v>849</v>
      </c>
      <c r="O280" s="81" t="s">
        <v>131</v>
      </c>
    </row>
    <row r="281" spans="1:15" x14ac:dyDescent="0.3">
      <c r="A281" s="183">
        <v>45674</v>
      </c>
      <c r="B281" s="194" t="s">
        <v>425</v>
      </c>
      <c r="C281" s="81" t="s">
        <v>119</v>
      </c>
      <c r="D281" s="81" t="s">
        <v>147</v>
      </c>
      <c r="E281" s="81"/>
      <c r="F281" s="81"/>
      <c r="G281" s="81"/>
      <c r="H281" s="143">
        <v>50000</v>
      </c>
      <c r="I281" s="140">
        <f t="shared" si="4"/>
        <v>13.266118333775538</v>
      </c>
      <c r="J281" s="181">
        <v>3769</v>
      </c>
      <c r="K281" s="81" t="s">
        <v>149</v>
      </c>
      <c r="L281" s="81" t="s">
        <v>426</v>
      </c>
      <c r="M281" s="239" t="s">
        <v>767</v>
      </c>
      <c r="N281" s="81" t="s">
        <v>849</v>
      </c>
      <c r="O281" s="81" t="s">
        <v>131</v>
      </c>
    </row>
    <row r="282" spans="1:15" x14ac:dyDescent="0.3">
      <c r="A282" s="183">
        <v>45674</v>
      </c>
      <c r="B282" s="81" t="s">
        <v>814</v>
      </c>
      <c r="C282" s="81" t="s">
        <v>118</v>
      </c>
      <c r="D282" s="81" t="s">
        <v>147</v>
      </c>
      <c r="E282" s="81"/>
      <c r="F282" s="81"/>
      <c r="G282" s="81"/>
      <c r="H282" s="143">
        <v>1000</v>
      </c>
      <c r="I282" s="140">
        <f t="shared" si="4"/>
        <v>0.26532236667551073</v>
      </c>
      <c r="J282" s="181">
        <v>3769</v>
      </c>
      <c r="K282" s="81" t="s">
        <v>149</v>
      </c>
      <c r="L282" s="81" t="s">
        <v>331</v>
      </c>
      <c r="M282" s="239" t="s">
        <v>767</v>
      </c>
      <c r="N282" s="81" t="s">
        <v>849</v>
      </c>
      <c r="O282" s="81" t="s">
        <v>131</v>
      </c>
    </row>
    <row r="283" spans="1:15" x14ac:dyDescent="0.3">
      <c r="A283" s="183">
        <v>45674</v>
      </c>
      <c r="B283" s="81" t="s">
        <v>814</v>
      </c>
      <c r="C283" s="81" t="s">
        <v>118</v>
      </c>
      <c r="D283" s="81" t="s">
        <v>147</v>
      </c>
      <c r="E283" s="81"/>
      <c r="F283" s="81"/>
      <c r="G283" s="81"/>
      <c r="H283" s="143">
        <v>2000</v>
      </c>
      <c r="I283" s="140">
        <f t="shared" si="4"/>
        <v>0.53064473335102147</v>
      </c>
      <c r="J283" s="181">
        <v>3769</v>
      </c>
      <c r="K283" s="81" t="s">
        <v>149</v>
      </c>
      <c r="L283" s="81" t="s">
        <v>331</v>
      </c>
      <c r="M283" s="239" t="s">
        <v>767</v>
      </c>
      <c r="N283" s="81" t="s">
        <v>849</v>
      </c>
      <c r="O283" s="81" t="s">
        <v>131</v>
      </c>
    </row>
    <row r="284" spans="1:15" x14ac:dyDescent="0.3">
      <c r="A284" s="183">
        <v>45674</v>
      </c>
      <c r="B284" s="81" t="s">
        <v>805</v>
      </c>
      <c r="C284" s="81" t="s">
        <v>119</v>
      </c>
      <c r="D284" s="81" t="s">
        <v>147</v>
      </c>
      <c r="E284" s="81"/>
      <c r="F284" s="81"/>
      <c r="G284" s="81"/>
      <c r="H284" s="143">
        <v>10000</v>
      </c>
      <c r="I284" s="140">
        <f t="shared" si="4"/>
        <v>2.6532236667551072</v>
      </c>
      <c r="J284" s="181">
        <v>3769</v>
      </c>
      <c r="K284" s="81" t="s">
        <v>149</v>
      </c>
      <c r="L284" s="81" t="s">
        <v>331</v>
      </c>
      <c r="M284" s="239" t="s">
        <v>767</v>
      </c>
      <c r="N284" s="81" t="s">
        <v>849</v>
      </c>
      <c r="O284" s="81" t="s">
        <v>131</v>
      </c>
    </row>
    <row r="285" spans="1:15" x14ac:dyDescent="0.3">
      <c r="A285" s="183">
        <v>45674</v>
      </c>
      <c r="B285" s="81" t="s">
        <v>105</v>
      </c>
      <c r="C285" s="81" t="s">
        <v>119</v>
      </c>
      <c r="D285" s="81" t="s">
        <v>147</v>
      </c>
      <c r="E285" s="81"/>
      <c r="F285" s="81"/>
      <c r="G285" s="81"/>
      <c r="H285" s="143">
        <v>5000</v>
      </c>
      <c r="I285" s="140">
        <f t="shared" si="4"/>
        <v>1.3266118333775536</v>
      </c>
      <c r="J285" s="181">
        <v>3769</v>
      </c>
      <c r="K285" s="81" t="s">
        <v>149</v>
      </c>
      <c r="L285" s="81" t="s">
        <v>331</v>
      </c>
      <c r="M285" s="239" t="s">
        <v>767</v>
      </c>
      <c r="N285" s="81" t="s">
        <v>849</v>
      </c>
      <c r="O285" s="81" t="s">
        <v>131</v>
      </c>
    </row>
    <row r="286" spans="1:15" x14ac:dyDescent="0.3">
      <c r="A286" s="183">
        <v>45674</v>
      </c>
      <c r="B286" s="81" t="s">
        <v>429</v>
      </c>
      <c r="C286" s="81" t="s">
        <v>119</v>
      </c>
      <c r="D286" s="81" t="s">
        <v>147</v>
      </c>
      <c r="E286" s="81"/>
      <c r="F286" s="81"/>
      <c r="G286" s="81"/>
      <c r="H286" s="143">
        <v>1000</v>
      </c>
      <c r="I286" s="140">
        <f t="shared" si="4"/>
        <v>0.26532236667551073</v>
      </c>
      <c r="J286" s="181">
        <v>3769</v>
      </c>
      <c r="K286" s="81" t="s">
        <v>149</v>
      </c>
      <c r="L286" s="81" t="s">
        <v>331</v>
      </c>
      <c r="M286" s="239" t="s">
        <v>767</v>
      </c>
      <c r="N286" s="81" t="s">
        <v>849</v>
      </c>
      <c r="O286" s="81" t="s">
        <v>131</v>
      </c>
    </row>
    <row r="287" spans="1:15" x14ac:dyDescent="0.3">
      <c r="A287" s="183">
        <v>45674</v>
      </c>
      <c r="B287" s="81" t="s">
        <v>430</v>
      </c>
      <c r="C287" s="81" t="s">
        <v>119</v>
      </c>
      <c r="D287" s="81" t="s">
        <v>147</v>
      </c>
      <c r="E287" s="81"/>
      <c r="F287" s="81"/>
      <c r="G287" s="81"/>
      <c r="H287" s="143">
        <v>2000</v>
      </c>
      <c r="I287" s="140">
        <f t="shared" si="4"/>
        <v>0.53064473335102147</v>
      </c>
      <c r="J287" s="181">
        <v>3769</v>
      </c>
      <c r="K287" s="81" t="s">
        <v>149</v>
      </c>
      <c r="L287" s="81" t="s">
        <v>331</v>
      </c>
      <c r="M287" s="239" t="s">
        <v>767</v>
      </c>
      <c r="N287" s="81" t="s">
        <v>849</v>
      </c>
      <c r="O287" s="81" t="s">
        <v>131</v>
      </c>
    </row>
    <row r="288" spans="1:15" x14ac:dyDescent="0.3">
      <c r="A288" s="183">
        <v>45677</v>
      </c>
      <c r="B288" s="81" t="s">
        <v>428</v>
      </c>
      <c r="C288" s="81" t="s">
        <v>119</v>
      </c>
      <c r="D288" s="81" t="s">
        <v>147</v>
      </c>
      <c r="E288" s="81"/>
      <c r="F288" s="81"/>
      <c r="G288" s="81"/>
      <c r="H288" s="143">
        <v>10000</v>
      </c>
      <c r="I288" s="140">
        <f t="shared" si="4"/>
        <v>2.6532236667551072</v>
      </c>
      <c r="J288" s="181">
        <v>3769</v>
      </c>
      <c r="K288" s="81" t="s">
        <v>149</v>
      </c>
      <c r="L288" s="81" t="s">
        <v>331</v>
      </c>
      <c r="M288" s="239" t="s">
        <v>767</v>
      </c>
      <c r="N288" s="81" t="s">
        <v>849</v>
      </c>
      <c r="O288" s="81" t="s">
        <v>131</v>
      </c>
    </row>
    <row r="289" spans="1:15" x14ac:dyDescent="0.3">
      <c r="A289" s="183">
        <v>45677</v>
      </c>
      <c r="B289" s="81" t="s">
        <v>105</v>
      </c>
      <c r="C289" s="81" t="s">
        <v>119</v>
      </c>
      <c r="D289" s="81" t="s">
        <v>147</v>
      </c>
      <c r="E289" s="81"/>
      <c r="F289" s="81"/>
      <c r="G289" s="81"/>
      <c r="H289" s="143">
        <v>5000</v>
      </c>
      <c r="I289" s="140">
        <f t="shared" si="4"/>
        <v>1.3266118333775536</v>
      </c>
      <c r="J289" s="181">
        <v>3769</v>
      </c>
      <c r="K289" s="81" t="s">
        <v>149</v>
      </c>
      <c r="L289" s="81" t="s">
        <v>331</v>
      </c>
      <c r="M289" s="239" t="s">
        <v>767</v>
      </c>
      <c r="N289" s="81" t="s">
        <v>849</v>
      </c>
      <c r="O289" s="81" t="s">
        <v>131</v>
      </c>
    </row>
    <row r="290" spans="1:15" x14ac:dyDescent="0.3">
      <c r="A290" s="183">
        <v>45677</v>
      </c>
      <c r="B290" s="81" t="s">
        <v>814</v>
      </c>
      <c r="C290" s="81" t="s">
        <v>118</v>
      </c>
      <c r="D290" s="81" t="s">
        <v>147</v>
      </c>
      <c r="E290" s="81"/>
      <c r="F290" s="81"/>
      <c r="G290" s="81"/>
      <c r="H290" s="143">
        <v>2000</v>
      </c>
      <c r="I290" s="140">
        <f t="shared" si="4"/>
        <v>0.53064473335102147</v>
      </c>
      <c r="J290" s="181">
        <v>3769</v>
      </c>
      <c r="K290" s="81" t="s">
        <v>149</v>
      </c>
      <c r="L290" s="81" t="s">
        <v>331</v>
      </c>
      <c r="M290" s="239" t="s">
        <v>767</v>
      </c>
      <c r="N290" s="81" t="s">
        <v>849</v>
      </c>
      <c r="O290" s="81" t="s">
        <v>131</v>
      </c>
    </row>
    <row r="291" spans="1:15" x14ac:dyDescent="0.3">
      <c r="A291" s="183">
        <v>45677</v>
      </c>
      <c r="B291" s="81" t="s">
        <v>814</v>
      </c>
      <c r="C291" s="81" t="s">
        <v>118</v>
      </c>
      <c r="D291" s="81" t="s">
        <v>147</v>
      </c>
      <c r="E291" s="81"/>
      <c r="F291" s="81"/>
      <c r="G291" s="81"/>
      <c r="H291" s="143">
        <v>2000</v>
      </c>
      <c r="I291" s="140">
        <f t="shared" si="4"/>
        <v>0.53064473335102147</v>
      </c>
      <c r="J291" s="181">
        <v>3769</v>
      </c>
      <c r="K291" s="81" t="s">
        <v>149</v>
      </c>
      <c r="L291" s="81" t="s">
        <v>331</v>
      </c>
      <c r="M291" s="239" t="s">
        <v>767</v>
      </c>
      <c r="N291" s="81" t="s">
        <v>849</v>
      </c>
      <c r="O291" s="81" t="s">
        <v>131</v>
      </c>
    </row>
    <row r="292" spans="1:15" x14ac:dyDescent="0.3">
      <c r="A292" s="183">
        <v>45677</v>
      </c>
      <c r="B292" s="81" t="s">
        <v>814</v>
      </c>
      <c r="C292" s="81" t="s">
        <v>118</v>
      </c>
      <c r="D292" s="81" t="s">
        <v>96</v>
      </c>
      <c r="E292" s="81"/>
      <c r="F292" s="81"/>
      <c r="G292" s="81"/>
      <c r="H292" s="143">
        <v>25000</v>
      </c>
      <c r="I292" s="140">
        <f t="shared" si="4"/>
        <v>6.6330591668877688</v>
      </c>
      <c r="J292" s="181">
        <v>3769</v>
      </c>
      <c r="K292" s="81" t="s">
        <v>154</v>
      </c>
      <c r="L292" s="81" t="s">
        <v>327</v>
      </c>
      <c r="M292" s="239" t="s">
        <v>767</v>
      </c>
      <c r="N292" s="81" t="s">
        <v>849</v>
      </c>
      <c r="O292" s="81" t="s">
        <v>131</v>
      </c>
    </row>
    <row r="293" spans="1:15" x14ac:dyDescent="0.3">
      <c r="A293" s="183">
        <v>45677</v>
      </c>
      <c r="B293" s="81" t="s">
        <v>814</v>
      </c>
      <c r="C293" s="81" t="s">
        <v>118</v>
      </c>
      <c r="D293" s="81" t="s">
        <v>96</v>
      </c>
      <c r="E293" s="81"/>
      <c r="F293" s="81"/>
      <c r="G293" s="81"/>
      <c r="H293" s="143">
        <v>10000</v>
      </c>
      <c r="I293" s="140">
        <f t="shared" si="4"/>
        <v>2.6532236667551072</v>
      </c>
      <c r="J293" s="181">
        <v>3769</v>
      </c>
      <c r="K293" s="81" t="s">
        <v>154</v>
      </c>
      <c r="L293" s="81" t="s">
        <v>327</v>
      </c>
      <c r="M293" s="239" t="s">
        <v>767</v>
      </c>
      <c r="N293" s="81" t="s">
        <v>849</v>
      </c>
      <c r="O293" s="81" t="s">
        <v>131</v>
      </c>
    </row>
    <row r="294" spans="1:15" x14ac:dyDescent="0.3">
      <c r="A294" s="183">
        <v>45677</v>
      </c>
      <c r="B294" s="81" t="s">
        <v>814</v>
      </c>
      <c r="C294" s="81" t="s">
        <v>118</v>
      </c>
      <c r="D294" s="81" t="s">
        <v>96</v>
      </c>
      <c r="E294" s="81"/>
      <c r="F294" s="81"/>
      <c r="G294" s="81"/>
      <c r="H294" s="143">
        <v>8000</v>
      </c>
      <c r="I294" s="140">
        <f t="shared" si="4"/>
        <v>2.1225789334040859</v>
      </c>
      <c r="J294" s="181">
        <v>3769</v>
      </c>
      <c r="K294" s="81" t="s">
        <v>154</v>
      </c>
      <c r="L294" s="81" t="s">
        <v>327</v>
      </c>
      <c r="M294" s="239" t="s">
        <v>767</v>
      </c>
      <c r="N294" s="81" t="s">
        <v>849</v>
      </c>
      <c r="O294" s="81" t="s">
        <v>131</v>
      </c>
    </row>
    <row r="295" spans="1:15" x14ac:dyDescent="0.3">
      <c r="A295" s="183">
        <v>45677</v>
      </c>
      <c r="B295" s="81" t="s">
        <v>814</v>
      </c>
      <c r="C295" s="81" t="s">
        <v>118</v>
      </c>
      <c r="D295" s="81" t="s">
        <v>96</v>
      </c>
      <c r="E295" s="81"/>
      <c r="F295" s="81"/>
      <c r="G295" s="81"/>
      <c r="H295" s="143">
        <v>10000</v>
      </c>
      <c r="I295" s="140">
        <f t="shared" si="4"/>
        <v>2.6532236667551072</v>
      </c>
      <c r="J295" s="181">
        <v>3769</v>
      </c>
      <c r="K295" s="81" t="s">
        <v>154</v>
      </c>
      <c r="L295" s="81" t="s">
        <v>327</v>
      </c>
      <c r="M295" s="239" t="s">
        <v>767</v>
      </c>
      <c r="N295" s="81" t="s">
        <v>849</v>
      </c>
      <c r="O295" s="81" t="s">
        <v>131</v>
      </c>
    </row>
    <row r="296" spans="1:15" x14ac:dyDescent="0.3">
      <c r="A296" s="183">
        <v>45677</v>
      </c>
      <c r="B296" s="81" t="s">
        <v>814</v>
      </c>
      <c r="C296" s="81" t="s">
        <v>118</v>
      </c>
      <c r="D296" s="81" t="s">
        <v>96</v>
      </c>
      <c r="E296" s="81"/>
      <c r="F296" s="81"/>
      <c r="G296" s="81"/>
      <c r="H296" s="143">
        <v>25000</v>
      </c>
      <c r="I296" s="140">
        <f t="shared" si="4"/>
        <v>6.6330591668877688</v>
      </c>
      <c r="J296" s="181">
        <v>3769</v>
      </c>
      <c r="K296" s="81" t="s">
        <v>154</v>
      </c>
      <c r="L296" s="81" t="s">
        <v>327</v>
      </c>
      <c r="M296" s="239" t="s">
        <v>767</v>
      </c>
      <c r="N296" s="81" t="s">
        <v>849</v>
      </c>
      <c r="O296" s="81" t="s">
        <v>131</v>
      </c>
    </row>
    <row r="297" spans="1:15" x14ac:dyDescent="0.3">
      <c r="A297" s="183">
        <v>45677</v>
      </c>
      <c r="B297" s="81" t="s">
        <v>117</v>
      </c>
      <c r="C297" s="81" t="s">
        <v>117</v>
      </c>
      <c r="D297" s="81" t="s">
        <v>96</v>
      </c>
      <c r="E297" s="81"/>
      <c r="F297" s="81"/>
      <c r="G297" s="81"/>
      <c r="H297" s="143">
        <v>20000</v>
      </c>
      <c r="I297" s="140">
        <f t="shared" si="4"/>
        <v>5.3064473335102145</v>
      </c>
      <c r="J297" s="181">
        <v>3769</v>
      </c>
      <c r="K297" s="81" t="s">
        <v>154</v>
      </c>
      <c r="L297" s="81" t="s">
        <v>327</v>
      </c>
      <c r="M297" s="239" t="s">
        <v>767</v>
      </c>
      <c r="N297" s="81" t="s">
        <v>849</v>
      </c>
      <c r="O297" s="81" t="s">
        <v>131</v>
      </c>
    </row>
    <row r="298" spans="1:15" x14ac:dyDescent="0.3">
      <c r="A298" s="183">
        <v>45677</v>
      </c>
      <c r="B298" s="81" t="s">
        <v>425</v>
      </c>
      <c r="C298" s="81" t="s">
        <v>119</v>
      </c>
      <c r="D298" s="81" t="s">
        <v>147</v>
      </c>
      <c r="E298" s="81"/>
      <c r="F298" s="81"/>
      <c r="G298" s="81"/>
      <c r="H298" s="143">
        <v>50000</v>
      </c>
      <c r="I298" s="140">
        <f t="shared" si="4"/>
        <v>13.266118333775538</v>
      </c>
      <c r="J298" s="181">
        <v>3769</v>
      </c>
      <c r="K298" s="81" t="s">
        <v>149</v>
      </c>
      <c r="L298" s="81" t="s">
        <v>527</v>
      </c>
      <c r="M298" s="239" t="s">
        <v>767</v>
      </c>
      <c r="N298" s="81" t="s">
        <v>849</v>
      </c>
      <c r="O298" s="81" t="s">
        <v>131</v>
      </c>
    </row>
    <row r="299" spans="1:15" x14ac:dyDescent="0.3">
      <c r="A299" s="183">
        <v>45677</v>
      </c>
      <c r="B299" s="81" t="s">
        <v>814</v>
      </c>
      <c r="C299" s="81" t="s">
        <v>118</v>
      </c>
      <c r="D299" s="81" t="s">
        <v>228</v>
      </c>
      <c r="E299" s="81"/>
      <c r="F299" s="81"/>
      <c r="G299" s="81"/>
      <c r="H299" s="143">
        <v>15000</v>
      </c>
      <c r="I299" s="140">
        <f t="shared" si="4"/>
        <v>3.9798355001326611</v>
      </c>
      <c r="J299" s="181">
        <v>3769</v>
      </c>
      <c r="K299" s="81" t="s">
        <v>226</v>
      </c>
      <c r="L299" s="81" t="s">
        <v>328</v>
      </c>
      <c r="M299" s="239" t="s">
        <v>767</v>
      </c>
      <c r="N299" s="81" t="s">
        <v>849</v>
      </c>
      <c r="O299" s="81" t="s">
        <v>131</v>
      </c>
    </row>
    <row r="300" spans="1:15" x14ac:dyDescent="0.3">
      <c r="A300" s="183">
        <v>45677</v>
      </c>
      <c r="B300" s="81" t="s">
        <v>814</v>
      </c>
      <c r="C300" s="81" t="s">
        <v>118</v>
      </c>
      <c r="D300" s="81" t="s">
        <v>228</v>
      </c>
      <c r="E300" s="81"/>
      <c r="F300" s="81"/>
      <c r="G300" s="81"/>
      <c r="H300" s="143">
        <v>17000</v>
      </c>
      <c r="I300" s="140">
        <f t="shared" si="4"/>
        <v>4.5104802334836824</v>
      </c>
      <c r="J300" s="181">
        <v>3769</v>
      </c>
      <c r="K300" s="81" t="s">
        <v>226</v>
      </c>
      <c r="L300" s="81" t="s">
        <v>328</v>
      </c>
      <c r="M300" s="239" t="s">
        <v>767</v>
      </c>
      <c r="N300" s="81" t="s">
        <v>849</v>
      </c>
      <c r="O300" s="81" t="s">
        <v>131</v>
      </c>
    </row>
    <row r="301" spans="1:15" x14ac:dyDescent="0.3">
      <c r="A301" s="183">
        <v>45677</v>
      </c>
      <c r="B301" s="81" t="s">
        <v>814</v>
      </c>
      <c r="C301" s="81" t="s">
        <v>118</v>
      </c>
      <c r="D301" s="81" t="s">
        <v>148</v>
      </c>
      <c r="E301" s="81"/>
      <c r="F301" s="81"/>
      <c r="G301" s="81"/>
      <c r="H301" s="143">
        <v>18000</v>
      </c>
      <c r="I301" s="140">
        <f t="shared" si="4"/>
        <v>4.7758026001591931</v>
      </c>
      <c r="J301" s="181">
        <v>3769</v>
      </c>
      <c r="K301" s="81" t="s">
        <v>150</v>
      </c>
      <c r="L301" s="81" t="s">
        <v>329</v>
      </c>
      <c r="M301" s="239" t="s">
        <v>767</v>
      </c>
      <c r="N301" s="81" t="s">
        <v>849</v>
      </c>
      <c r="O301" s="81" t="s">
        <v>131</v>
      </c>
    </row>
    <row r="302" spans="1:15" x14ac:dyDescent="0.3">
      <c r="A302" s="183">
        <v>45677</v>
      </c>
      <c r="B302" s="81" t="s">
        <v>814</v>
      </c>
      <c r="C302" s="81" t="s">
        <v>118</v>
      </c>
      <c r="D302" s="81" t="s">
        <v>148</v>
      </c>
      <c r="E302" s="81"/>
      <c r="F302" s="81"/>
      <c r="G302" s="81"/>
      <c r="H302" s="143">
        <v>18000</v>
      </c>
      <c r="I302" s="140">
        <f t="shared" si="4"/>
        <v>4.7758026001591931</v>
      </c>
      <c r="J302" s="181">
        <v>3769</v>
      </c>
      <c r="K302" s="81" t="s">
        <v>150</v>
      </c>
      <c r="L302" s="81" t="s">
        <v>329</v>
      </c>
      <c r="M302" s="239" t="s">
        <v>767</v>
      </c>
      <c r="N302" s="81" t="s">
        <v>849</v>
      </c>
      <c r="O302" s="81" t="s">
        <v>131</v>
      </c>
    </row>
    <row r="303" spans="1:15" x14ac:dyDescent="0.3">
      <c r="A303" s="183">
        <v>45677</v>
      </c>
      <c r="B303" s="81" t="s">
        <v>432</v>
      </c>
      <c r="C303" s="81" t="s">
        <v>118</v>
      </c>
      <c r="D303" s="81" t="s">
        <v>147</v>
      </c>
      <c r="E303" s="81"/>
      <c r="F303" s="81"/>
      <c r="G303" s="81"/>
      <c r="H303" s="143">
        <v>15000</v>
      </c>
      <c r="I303" s="140">
        <f t="shared" si="4"/>
        <v>3.9798355001326611</v>
      </c>
      <c r="J303" s="181">
        <v>3769</v>
      </c>
      <c r="K303" s="81" t="s">
        <v>149</v>
      </c>
      <c r="L303" s="81" t="s">
        <v>431</v>
      </c>
      <c r="M303" s="239" t="s">
        <v>767</v>
      </c>
      <c r="N303" s="81" t="s">
        <v>849</v>
      </c>
      <c r="O303" s="81" t="s">
        <v>131</v>
      </c>
    </row>
    <row r="304" spans="1:15" x14ac:dyDescent="0.3">
      <c r="A304" s="183">
        <v>45677</v>
      </c>
      <c r="B304" s="81" t="s">
        <v>814</v>
      </c>
      <c r="C304" s="81" t="s">
        <v>118</v>
      </c>
      <c r="D304" s="81" t="s">
        <v>148</v>
      </c>
      <c r="E304" s="81"/>
      <c r="F304" s="81"/>
      <c r="G304" s="81"/>
      <c r="H304" s="143">
        <v>25000</v>
      </c>
      <c r="I304" s="140">
        <f t="shared" si="4"/>
        <v>6.6330591668877688</v>
      </c>
      <c r="J304" s="181">
        <v>3769</v>
      </c>
      <c r="K304" s="81" t="s">
        <v>150</v>
      </c>
      <c r="L304" s="81" t="s">
        <v>329</v>
      </c>
      <c r="M304" s="239" t="s">
        <v>767</v>
      </c>
      <c r="N304" s="81" t="s">
        <v>849</v>
      </c>
      <c r="O304" s="81" t="s">
        <v>131</v>
      </c>
    </row>
    <row r="305" spans="1:15" x14ac:dyDescent="0.3">
      <c r="A305" s="183">
        <v>45677</v>
      </c>
      <c r="B305" s="81" t="s">
        <v>814</v>
      </c>
      <c r="C305" s="81" t="s">
        <v>118</v>
      </c>
      <c r="D305" s="81" t="s">
        <v>147</v>
      </c>
      <c r="E305" s="81"/>
      <c r="F305" s="81"/>
      <c r="G305" s="81"/>
      <c r="H305" s="143">
        <v>1000</v>
      </c>
      <c r="I305" s="140">
        <f t="shared" si="4"/>
        <v>0.26532236667551073</v>
      </c>
      <c r="J305" s="181">
        <v>3769</v>
      </c>
      <c r="K305" s="81" t="s">
        <v>149</v>
      </c>
      <c r="L305" s="81" t="s">
        <v>336</v>
      </c>
      <c r="M305" s="239" t="s">
        <v>767</v>
      </c>
      <c r="N305" s="81" t="s">
        <v>849</v>
      </c>
      <c r="O305" s="81" t="s">
        <v>131</v>
      </c>
    </row>
    <row r="306" spans="1:15" x14ac:dyDescent="0.3">
      <c r="A306" s="183">
        <v>45677</v>
      </c>
      <c r="B306" s="81" t="s">
        <v>814</v>
      </c>
      <c r="C306" s="81" t="s">
        <v>118</v>
      </c>
      <c r="D306" s="81" t="s">
        <v>147</v>
      </c>
      <c r="E306" s="81"/>
      <c r="F306" s="81"/>
      <c r="G306" s="81"/>
      <c r="H306" s="143">
        <v>2000</v>
      </c>
      <c r="I306" s="140">
        <f t="shared" si="4"/>
        <v>0.53064473335102147</v>
      </c>
      <c r="J306" s="181">
        <v>3769</v>
      </c>
      <c r="K306" s="81" t="s">
        <v>149</v>
      </c>
      <c r="L306" s="81" t="s">
        <v>336</v>
      </c>
      <c r="M306" s="239" t="s">
        <v>767</v>
      </c>
      <c r="N306" s="81" t="s">
        <v>849</v>
      </c>
      <c r="O306" s="81" t="s">
        <v>131</v>
      </c>
    </row>
    <row r="307" spans="1:15" x14ac:dyDescent="0.3">
      <c r="A307" s="183">
        <v>45677</v>
      </c>
      <c r="B307" s="81" t="s">
        <v>814</v>
      </c>
      <c r="C307" s="81" t="s">
        <v>118</v>
      </c>
      <c r="D307" s="81" t="s">
        <v>147</v>
      </c>
      <c r="E307" s="81"/>
      <c r="F307" s="81"/>
      <c r="G307" s="81"/>
      <c r="H307" s="143">
        <v>7000</v>
      </c>
      <c r="I307" s="140">
        <f t="shared" si="4"/>
        <v>1.8572565667285752</v>
      </c>
      <c r="J307" s="181">
        <v>3769</v>
      </c>
      <c r="K307" s="81" t="s">
        <v>149</v>
      </c>
      <c r="L307" s="81" t="s">
        <v>336</v>
      </c>
      <c r="M307" s="239" t="s">
        <v>767</v>
      </c>
      <c r="N307" s="81" t="s">
        <v>849</v>
      </c>
      <c r="O307" s="81" t="s">
        <v>131</v>
      </c>
    </row>
    <row r="308" spans="1:15" x14ac:dyDescent="0.3">
      <c r="A308" s="183">
        <v>45677</v>
      </c>
      <c r="B308" s="81" t="s">
        <v>814</v>
      </c>
      <c r="C308" s="81" t="s">
        <v>118</v>
      </c>
      <c r="D308" s="81" t="s">
        <v>147</v>
      </c>
      <c r="E308" s="81"/>
      <c r="F308" s="81"/>
      <c r="G308" s="81"/>
      <c r="H308" s="143">
        <v>5000</v>
      </c>
      <c r="I308" s="140">
        <f t="shared" si="4"/>
        <v>1.3266118333775536</v>
      </c>
      <c r="J308" s="181">
        <v>3769</v>
      </c>
      <c r="K308" s="81" t="s">
        <v>149</v>
      </c>
      <c r="L308" s="81" t="s">
        <v>336</v>
      </c>
      <c r="M308" s="239" t="s">
        <v>767</v>
      </c>
      <c r="N308" s="81" t="s">
        <v>849</v>
      </c>
      <c r="O308" s="81" t="s">
        <v>131</v>
      </c>
    </row>
    <row r="309" spans="1:15" x14ac:dyDescent="0.3">
      <c r="A309" s="183">
        <v>45677</v>
      </c>
      <c r="B309" s="81" t="s">
        <v>814</v>
      </c>
      <c r="C309" s="81" t="s">
        <v>118</v>
      </c>
      <c r="D309" s="81" t="s">
        <v>147</v>
      </c>
      <c r="E309" s="81"/>
      <c r="F309" s="81"/>
      <c r="G309" s="81"/>
      <c r="H309" s="143">
        <v>5000</v>
      </c>
      <c r="I309" s="140">
        <f t="shared" si="4"/>
        <v>1.3266118333775536</v>
      </c>
      <c r="J309" s="181">
        <v>3769</v>
      </c>
      <c r="K309" s="81" t="s">
        <v>149</v>
      </c>
      <c r="L309" s="81" t="s">
        <v>336</v>
      </c>
      <c r="M309" s="239" t="s">
        <v>767</v>
      </c>
      <c r="N309" s="81" t="s">
        <v>849</v>
      </c>
      <c r="O309" s="81" t="s">
        <v>131</v>
      </c>
    </row>
    <row r="310" spans="1:15" x14ac:dyDescent="0.3">
      <c r="A310" s="183">
        <v>45677</v>
      </c>
      <c r="B310" s="81" t="s">
        <v>814</v>
      </c>
      <c r="C310" s="81" t="s">
        <v>118</v>
      </c>
      <c r="D310" s="81" t="s">
        <v>147</v>
      </c>
      <c r="E310" s="81"/>
      <c r="F310" s="81"/>
      <c r="G310" s="81"/>
      <c r="H310" s="143">
        <v>14000</v>
      </c>
      <c r="I310" s="140">
        <f t="shared" si="4"/>
        <v>3.7145131334571504</v>
      </c>
      <c r="J310" s="181">
        <v>3769</v>
      </c>
      <c r="K310" s="81" t="s">
        <v>149</v>
      </c>
      <c r="L310" s="81" t="s">
        <v>336</v>
      </c>
      <c r="M310" s="239" t="s">
        <v>767</v>
      </c>
      <c r="N310" s="81" t="s">
        <v>849</v>
      </c>
      <c r="O310" s="81" t="s">
        <v>131</v>
      </c>
    </row>
    <row r="311" spans="1:15" x14ac:dyDescent="0.3">
      <c r="A311" s="183">
        <v>45677</v>
      </c>
      <c r="B311" s="81" t="s">
        <v>814</v>
      </c>
      <c r="C311" s="81" t="s">
        <v>118</v>
      </c>
      <c r="D311" s="81" t="s">
        <v>147</v>
      </c>
      <c r="E311" s="81"/>
      <c r="F311" s="81"/>
      <c r="G311" s="81"/>
      <c r="H311" s="143">
        <v>2000</v>
      </c>
      <c r="I311" s="140">
        <f t="shared" si="4"/>
        <v>0.53064473335102147</v>
      </c>
      <c r="J311" s="181">
        <v>3769</v>
      </c>
      <c r="K311" s="81" t="s">
        <v>149</v>
      </c>
      <c r="L311" s="81" t="s">
        <v>336</v>
      </c>
      <c r="M311" s="239" t="s">
        <v>767</v>
      </c>
      <c r="N311" s="81" t="s">
        <v>849</v>
      </c>
      <c r="O311" s="81" t="s">
        <v>131</v>
      </c>
    </row>
    <row r="312" spans="1:15" x14ac:dyDescent="0.3">
      <c r="A312" s="183">
        <v>45677</v>
      </c>
      <c r="B312" s="81" t="s">
        <v>814</v>
      </c>
      <c r="C312" s="81" t="s">
        <v>118</v>
      </c>
      <c r="D312" s="81" t="s">
        <v>147</v>
      </c>
      <c r="E312" s="81"/>
      <c r="F312" s="81"/>
      <c r="G312" s="81"/>
      <c r="H312" s="143">
        <v>2000</v>
      </c>
      <c r="I312" s="140">
        <f t="shared" si="4"/>
        <v>0.53064473335102147</v>
      </c>
      <c r="J312" s="181">
        <v>3769</v>
      </c>
      <c r="K312" s="81" t="s">
        <v>149</v>
      </c>
      <c r="L312" s="81" t="s">
        <v>336</v>
      </c>
      <c r="M312" s="239" t="s">
        <v>767</v>
      </c>
      <c r="N312" s="81" t="s">
        <v>849</v>
      </c>
      <c r="O312" s="81" t="s">
        <v>131</v>
      </c>
    </row>
    <row r="313" spans="1:15" x14ac:dyDescent="0.3">
      <c r="A313" s="183">
        <v>45677</v>
      </c>
      <c r="B313" s="81" t="s">
        <v>814</v>
      </c>
      <c r="C313" s="81" t="s">
        <v>118</v>
      </c>
      <c r="D313" s="81" t="s">
        <v>96</v>
      </c>
      <c r="E313" s="81"/>
      <c r="F313" s="81"/>
      <c r="G313" s="81"/>
      <c r="H313" s="143">
        <v>19000</v>
      </c>
      <c r="I313" s="140">
        <f t="shared" si="4"/>
        <v>5.0411249668347038</v>
      </c>
      <c r="J313" s="181">
        <v>3769</v>
      </c>
      <c r="K313" s="81" t="s">
        <v>98</v>
      </c>
      <c r="L313" s="81" t="s">
        <v>330</v>
      </c>
      <c r="M313" s="239" t="s">
        <v>767</v>
      </c>
      <c r="N313" s="81" t="s">
        <v>849</v>
      </c>
      <c r="O313" s="81" t="s">
        <v>131</v>
      </c>
    </row>
    <row r="314" spans="1:15" x14ac:dyDescent="0.3">
      <c r="A314" s="183">
        <v>45677</v>
      </c>
      <c r="B314" s="81" t="s">
        <v>814</v>
      </c>
      <c r="C314" s="81" t="s">
        <v>118</v>
      </c>
      <c r="D314" s="81" t="s">
        <v>96</v>
      </c>
      <c r="E314" s="81"/>
      <c r="F314" s="81"/>
      <c r="G314" s="81"/>
      <c r="H314" s="143">
        <v>20000</v>
      </c>
      <c r="I314" s="140">
        <f t="shared" si="4"/>
        <v>5.3064473335102145</v>
      </c>
      <c r="J314" s="181">
        <v>3769</v>
      </c>
      <c r="K314" s="81" t="s">
        <v>98</v>
      </c>
      <c r="L314" s="81" t="s">
        <v>330</v>
      </c>
      <c r="M314" s="239" t="s">
        <v>767</v>
      </c>
      <c r="N314" s="81" t="s">
        <v>849</v>
      </c>
      <c r="O314" s="81" t="s">
        <v>131</v>
      </c>
    </row>
    <row r="315" spans="1:15" x14ac:dyDescent="0.3">
      <c r="A315" s="183">
        <v>45677</v>
      </c>
      <c r="B315" s="81" t="s">
        <v>814</v>
      </c>
      <c r="C315" s="81" t="s">
        <v>118</v>
      </c>
      <c r="D315" s="81" t="s">
        <v>96</v>
      </c>
      <c r="E315" s="81"/>
      <c r="F315" s="81"/>
      <c r="G315" s="81"/>
      <c r="H315" s="143">
        <v>10000</v>
      </c>
      <c r="I315" s="140">
        <f t="shared" si="4"/>
        <v>2.6532236667551072</v>
      </c>
      <c r="J315" s="181">
        <v>3769</v>
      </c>
      <c r="K315" s="81" t="s">
        <v>98</v>
      </c>
      <c r="L315" s="81" t="s">
        <v>330</v>
      </c>
      <c r="M315" s="239" t="s">
        <v>767</v>
      </c>
      <c r="N315" s="81" t="s">
        <v>849</v>
      </c>
      <c r="O315" s="81" t="s">
        <v>131</v>
      </c>
    </row>
    <row r="316" spans="1:15" x14ac:dyDescent="0.3">
      <c r="A316" s="183">
        <v>45677</v>
      </c>
      <c r="B316" s="81" t="s">
        <v>814</v>
      </c>
      <c r="C316" s="81" t="s">
        <v>118</v>
      </c>
      <c r="D316" s="81" t="s">
        <v>96</v>
      </c>
      <c r="E316" s="81"/>
      <c r="F316" s="81"/>
      <c r="G316" s="81"/>
      <c r="H316" s="143">
        <v>5000</v>
      </c>
      <c r="I316" s="140">
        <f t="shared" si="4"/>
        <v>1.3266118333775536</v>
      </c>
      <c r="J316" s="181">
        <v>3769</v>
      </c>
      <c r="K316" s="81" t="s">
        <v>98</v>
      </c>
      <c r="L316" s="81" t="s">
        <v>330</v>
      </c>
      <c r="M316" s="239" t="s">
        <v>767</v>
      </c>
      <c r="N316" s="81" t="s">
        <v>849</v>
      </c>
      <c r="O316" s="81" t="s">
        <v>131</v>
      </c>
    </row>
    <row r="317" spans="1:15" x14ac:dyDescent="0.3">
      <c r="A317" s="183">
        <v>45677</v>
      </c>
      <c r="B317" s="81" t="s">
        <v>814</v>
      </c>
      <c r="C317" s="81" t="s">
        <v>118</v>
      </c>
      <c r="D317" s="81" t="s">
        <v>96</v>
      </c>
      <c r="E317" s="81"/>
      <c r="F317" s="81"/>
      <c r="G317" s="81"/>
      <c r="H317" s="143">
        <v>16000</v>
      </c>
      <c r="I317" s="140">
        <f t="shared" si="4"/>
        <v>4.2451578668081718</v>
      </c>
      <c r="J317" s="181">
        <v>3769</v>
      </c>
      <c r="K317" s="81" t="s">
        <v>98</v>
      </c>
      <c r="L317" s="81" t="s">
        <v>330</v>
      </c>
      <c r="M317" s="239" t="s">
        <v>767</v>
      </c>
      <c r="N317" s="81" t="s">
        <v>849</v>
      </c>
      <c r="O317" s="81" t="s">
        <v>131</v>
      </c>
    </row>
    <row r="318" spans="1:15" x14ac:dyDescent="0.3">
      <c r="A318" s="183">
        <v>45677</v>
      </c>
      <c r="B318" s="81" t="s">
        <v>117</v>
      </c>
      <c r="C318" s="81" t="s">
        <v>117</v>
      </c>
      <c r="D318" s="81" t="s">
        <v>96</v>
      </c>
      <c r="E318" s="81"/>
      <c r="F318" s="81"/>
      <c r="G318" s="81"/>
      <c r="H318" s="143">
        <v>19000</v>
      </c>
      <c r="I318" s="140">
        <f t="shared" si="4"/>
        <v>5.0411249668347038</v>
      </c>
      <c r="J318" s="181">
        <v>3769</v>
      </c>
      <c r="K318" s="81" t="s">
        <v>98</v>
      </c>
      <c r="L318" s="81" t="s">
        <v>330</v>
      </c>
      <c r="M318" s="239" t="s">
        <v>767</v>
      </c>
      <c r="N318" s="81" t="s">
        <v>849</v>
      </c>
      <c r="O318" s="81" t="s">
        <v>131</v>
      </c>
    </row>
    <row r="319" spans="1:15" x14ac:dyDescent="0.3">
      <c r="A319" s="183">
        <v>45677</v>
      </c>
      <c r="B319" s="81" t="s">
        <v>814</v>
      </c>
      <c r="C319" s="81" t="s">
        <v>118</v>
      </c>
      <c r="D319" s="81" t="s">
        <v>96</v>
      </c>
      <c r="E319" s="81"/>
      <c r="F319" s="81"/>
      <c r="G319" s="81"/>
      <c r="H319" s="143">
        <v>18000</v>
      </c>
      <c r="I319" s="140">
        <f t="shared" si="4"/>
        <v>4.7758026001591931</v>
      </c>
      <c r="J319" s="181">
        <v>3769</v>
      </c>
      <c r="K319" s="81" t="s">
        <v>97</v>
      </c>
      <c r="L319" s="81" t="s">
        <v>347</v>
      </c>
      <c r="M319" s="239" t="s">
        <v>767</v>
      </c>
      <c r="N319" s="81" t="s">
        <v>849</v>
      </c>
      <c r="O319" s="81" t="s">
        <v>131</v>
      </c>
    </row>
    <row r="320" spans="1:15" x14ac:dyDescent="0.3">
      <c r="A320" s="183">
        <v>45677</v>
      </c>
      <c r="B320" s="81" t="s">
        <v>814</v>
      </c>
      <c r="C320" s="81" t="s">
        <v>118</v>
      </c>
      <c r="D320" s="81" t="s">
        <v>96</v>
      </c>
      <c r="E320" s="81"/>
      <c r="F320" s="81"/>
      <c r="G320" s="81"/>
      <c r="H320" s="143">
        <v>15000</v>
      </c>
      <c r="I320" s="140">
        <f t="shared" si="4"/>
        <v>3.9798355001326611</v>
      </c>
      <c r="J320" s="181">
        <v>3769</v>
      </c>
      <c r="K320" s="81" t="s">
        <v>97</v>
      </c>
      <c r="L320" s="81" t="s">
        <v>347</v>
      </c>
      <c r="M320" s="239" t="s">
        <v>767</v>
      </c>
      <c r="N320" s="81" t="s">
        <v>849</v>
      </c>
      <c r="O320" s="81" t="s">
        <v>131</v>
      </c>
    </row>
    <row r="321" spans="1:15" x14ac:dyDescent="0.3">
      <c r="A321" s="183">
        <v>45677</v>
      </c>
      <c r="B321" s="81" t="s">
        <v>814</v>
      </c>
      <c r="C321" s="81" t="s">
        <v>118</v>
      </c>
      <c r="D321" s="81" t="s">
        <v>96</v>
      </c>
      <c r="E321" s="81"/>
      <c r="F321" s="81"/>
      <c r="G321" s="81"/>
      <c r="H321" s="143">
        <v>23000</v>
      </c>
      <c r="I321" s="140">
        <f t="shared" si="4"/>
        <v>6.1024144335367474</v>
      </c>
      <c r="J321" s="181">
        <v>3769</v>
      </c>
      <c r="K321" s="81" t="s">
        <v>97</v>
      </c>
      <c r="L321" s="81" t="s">
        <v>347</v>
      </c>
      <c r="M321" s="239" t="s">
        <v>767</v>
      </c>
      <c r="N321" s="81" t="s">
        <v>849</v>
      </c>
      <c r="O321" s="81" t="s">
        <v>131</v>
      </c>
    </row>
    <row r="322" spans="1:15" x14ac:dyDescent="0.3">
      <c r="A322" s="183">
        <v>45677</v>
      </c>
      <c r="B322" s="81" t="s">
        <v>814</v>
      </c>
      <c r="C322" s="81" t="s">
        <v>118</v>
      </c>
      <c r="D322" s="81" t="s">
        <v>96</v>
      </c>
      <c r="E322" s="81"/>
      <c r="F322" s="81"/>
      <c r="G322" s="81"/>
      <c r="H322" s="143">
        <v>7000</v>
      </c>
      <c r="I322" s="140">
        <f t="shared" si="4"/>
        <v>1.8572565667285752</v>
      </c>
      <c r="J322" s="181">
        <v>3769</v>
      </c>
      <c r="K322" s="81" t="s">
        <v>97</v>
      </c>
      <c r="L322" s="81" t="s">
        <v>347</v>
      </c>
      <c r="M322" s="239" t="s">
        <v>767</v>
      </c>
      <c r="N322" s="81" t="s">
        <v>849</v>
      </c>
      <c r="O322" s="81" t="s">
        <v>131</v>
      </c>
    </row>
    <row r="323" spans="1:15" x14ac:dyDescent="0.3">
      <c r="A323" s="183">
        <v>45677</v>
      </c>
      <c r="B323" s="81" t="s">
        <v>814</v>
      </c>
      <c r="C323" s="81" t="s">
        <v>118</v>
      </c>
      <c r="D323" s="81" t="s">
        <v>96</v>
      </c>
      <c r="E323" s="81"/>
      <c r="F323" s="81"/>
      <c r="G323" s="81"/>
      <c r="H323" s="143">
        <v>7000</v>
      </c>
      <c r="I323" s="140">
        <f t="shared" si="4"/>
        <v>1.8572565667285752</v>
      </c>
      <c r="J323" s="181">
        <v>3769</v>
      </c>
      <c r="K323" s="81" t="s">
        <v>97</v>
      </c>
      <c r="L323" s="81" t="s">
        <v>347</v>
      </c>
      <c r="M323" s="239" t="s">
        <v>767</v>
      </c>
      <c r="N323" s="81" t="s">
        <v>849</v>
      </c>
      <c r="O323" s="81" t="s">
        <v>131</v>
      </c>
    </row>
    <row r="324" spans="1:15" x14ac:dyDescent="0.3">
      <c r="A324" s="183">
        <v>45677</v>
      </c>
      <c r="B324" s="81" t="s">
        <v>814</v>
      </c>
      <c r="C324" s="81" t="s">
        <v>118</v>
      </c>
      <c r="D324" s="81" t="s">
        <v>96</v>
      </c>
      <c r="E324" s="81"/>
      <c r="F324" s="81"/>
      <c r="G324" s="81"/>
      <c r="H324" s="143">
        <v>15000</v>
      </c>
      <c r="I324" s="140">
        <f t="shared" si="4"/>
        <v>3.9798355001326611</v>
      </c>
      <c r="J324" s="181">
        <v>3769</v>
      </c>
      <c r="K324" s="81" t="s">
        <v>97</v>
      </c>
      <c r="L324" s="81" t="s">
        <v>347</v>
      </c>
      <c r="M324" s="239" t="s">
        <v>767</v>
      </c>
      <c r="N324" s="81" t="s">
        <v>849</v>
      </c>
      <c r="O324" s="81" t="s">
        <v>131</v>
      </c>
    </row>
    <row r="325" spans="1:15" x14ac:dyDescent="0.3">
      <c r="A325" s="183">
        <v>45677</v>
      </c>
      <c r="B325" s="81" t="s">
        <v>814</v>
      </c>
      <c r="C325" s="81" t="s">
        <v>118</v>
      </c>
      <c r="D325" s="81" t="s">
        <v>96</v>
      </c>
      <c r="E325" s="81"/>
      <c r="F325" s="81"/>
      <c r="G325" s="81"/>
      <c r="H325" s="143">
        <v>10000</v>
      </c>
      <c r="I325" s="140">
        <f t="shared" si="4"/>
        <v>2.6532236667551072</v>
      </c>
      <c r="J325" s="181">
        <v>3769</v>
      </c>
      <c r="K325" s="81" t="s">
        <v>97</v>
      </c>
      <c r="L325" s="81" t="s">
        <v>347</v>
      </c>
      <c r="M325" s="239" t="s">
        <v>767</v>
      </c>
      <c r="N325" s="81" t="s">
        <v>849</v>
      </c>
      <c r="O325" s="81" t="s">
        <v>131</v>
      </c>
    </row>
    <row r="326" spans="1:15" x14ac:dyDescent="0.3">
      <c r="A326" s="183">
        <v>45677</v>
      </c>
      <c r="B326" s="81" t="s">
        <v>814</v>
      </c>
      <c r="C326" s="81" t="s">
        <v>118</v>
      </c>
      <c r="D326" s="81" t="s">
        <v>96</v>
      </c>
      <c r="E326" s="81"/>
      <c r="F326" s="81"/>
      <c r="G326" s="81"/>
      <c r="H326" s="143">
        <v>10000</v>
      </c>
      <c r="I326" s="140">
        <f t="shared" si="4"/>
        <v>2.6532236667551072</v>
      </c>
      <c r="J326" s="181">
        <v>3769</v>
      </c>
      <c r="K326" s="81" t="s">
        <v>97</v>
      </c>
      <c r="L326" s="81" t="s">
        <v>347</v>
      </c>
      <c r="M326" s="239" t="s">
        <v>767</v>
      </c>
      <c r="N326" s="81" t="s">
        <v>849</v>
      </c>
      <c r="O326" s="81" t="s">
        <v>131</v>
      </c>
    </row>
    <row r="327" spans="1:15" x14ac:dyDescent="0.3">
      <c r="A327" s="183">
        <v>45677</v>
      </c>
      <c r="B327" s="81" t="s">
        <v>117</v>
      </c>
      <c r="C327" s="81" t="s">
        <v>117</v>
      </c>
      <c r="D327" s="81" t="s">
        <v>96</v>
      </c>
      <c r="E327" s="81"/>
      <c r="F327" s="81"/>
      <c r="G327" s="81"/>
      <c r="H327" s="143">
        <v>20000</v>
      </c>
      <c r="I327" s="140">
        <f t="shared" si="4"/>
        <v>5.3064473335102145</v>
      </c>
      <c r="J327" s="181">
        <v>3769</v>
      </c>
      <c r="K327" s="81" t="s">
        <v>97</v>
      </c>
      <c r="L327" s="81" t="s">
        <v>347</v>
      </c>
      <c r="M327" s="239" t="s">
        <v>767</v>
      </c>
      <c r="N327" s="81" t="s">
        <v>849</v>
      </c>
      <c r="O327" s="81" t="s">
        <v>131</v>
      </c>
    </row>
    <row r="328" spans="1:15" x14ac:dyDescent="0.3">
      <c r="A328" s="183">
        <v>45677</v>
      </c>
      <c r="B328" s="188" t="s">
        <v>401</v>
      </c>
      <c r="C328" s="81" t="s">
        <v>415</v>
      </c>
      <c r="D328" s="81" t="s">
        <v>147</v>
      </c>
      <c r="E328" s="81"/>
      <c r="F328" s="81"/>
      <c r="G328" s="81"/>
      <c r="H328" s="143">
        <v>50000</v>
      </c>
      <c r="I328" s="140">
        <f t="shared" si="4"/>
        <v>13.266118333775538</v>
      </c>
      <c r="J328" s="181">
        <v>3769</v>
      </c>
      <c r="K328" s="81" t="s">
        <v>149</v>
      </c>
      <c r="L328" s="81" t="s">
        <v>524</v>
      </c>
      <c r="M328" s="239" t="s">
        <v>767</v>
      </c>
      <c r="N328" s="81" t="s">
        <v>849</v>
      </c>
      <c r="O328" s="81" t="s">
        <v>131</v>
      </c>
    </row>
    <row r="329" spans="1:15" x14ac:dyDescent="0.3">
      <c r="A329" s="183">
        <v>45677</v>
      </c>
      <c r="B329" s="188" t="s">
        <v>402</v>
      </c>
      <c r="C329" s="81" t="s">
        <v>415</v>
      </c>
      <c r="D329" s="81" t="s">
        <v>147</v>
      </c>
      <c r="E329" s="81"/>
      <c r="F329" s="81"/>
      <c r="G329" s="81"/>
      <c r="H329" s="143">
        <v>30000</v>
      </c>
      <c r="I329" s="140">
        <f t="shared" ref="I329:I392" si="5">H329/J329</f>
        <v>7.9596710002653221</v>
      </c>
      <c r="J329" s="181">
        <v>3769</v>
      </c>
      <c r="K329" s="81" t="s">
        <v>156</v>
      </c>
      <c r="L329" s="81" t="s">
        <v>524</v>
      </c>
      <c r="M329" s="239" t="s">
        <v>767</v>
      </c>
      <c r="N329" s="81" t="s">
        <v>849</v>
      </c>
      <c r="O329" s="81" t="s">
        <v>131</v>
      </c>
    </row>
    <row r="330" spans="1:15" x14ac:dyDescent="0.3">
      <c r="A330" s="183">
        <v>45677</v>
      </c>
      <c r="B330" s="188" t="s">
        <v>403</v>
      </c>
      <c r="C330" s="81" t="s">
        <v>415</v>
      </c>
      <c r="D330" s="81" t="s">
        <v>148</v>
      </c>
      <c r="E330" s="81"/>
      <c r="F330" s="81"/>
      <c r="G330" s="81"/>
      <c r="H330" s="143">
        <v>20000</v>
      </c>
      <c r="I330" s="140">
        <f t="shared" si="5"/>
        <v>5.3064473335102145</v>
      </c>
      <c r="J330" s="181">
        <v>3769</v>
      </c>
      <c r="K330" s="81" t="s">
        <v>150</v>
      </c>
      <c r="L330" s="81" t="s">
        <v>524</v>
      </c>
      <c r="M330" s="239" t="s">
        <v>767</v>
      </c>
      <c r="N330" s="81" t="s">
        <v>849</v>
      </c>
      <c r="O330" s="81" t="s">
        <v>131</v>
      </c>
    </row>
    <row r="331" spans="1:15" x14ac:dyDescent="0.3">
      <c r="A331" s="183">
        <v>45677</v>
      </c>
      <c r="B331" s="188" t="s">
        <v>404</v>
      </c>
      <c r="C331" s="81" t="s">
        <v>415</v>
      </c>
      <c r="D331" s="81" t="s">
        <v>96</v>
      </c>
      <c r="E331" s="81"/>
      <c r="F331" s="81"/>
      <c r="G331" s="81"/>
      <c r="H331" s="143">
        <v>25000</v>
      </c>
      <c r="I331" s="140">
        <f t="shared" si="5"/>
        <v>6.6330591668877688</v>
      </c>
      <c r="J331" s="181">
        <v>3769</v>
      </c>
      <c r="K331" s="81" t="s">
        <v>154</v>
      </c>
      <c r="L331" s="81" t="s">
        <v>524</v>
      </c>
      <c r="M331" s="239" t="s">
        <v>767</v>
      </c>
      <c r="N331" s="81" t="s">
        <v>849</v>
      </c>
      <c r="O331" s="81" t="s">
        <v>131</v>
      </c>
    </row>
    <row r="332" spans="1:15" x14ac:dyDescent="0.3">
      <c r="A332" s="183">
        <v>45677</v>
      </c>
      <c r="B332" s="188" t="s">
        <v>406</v>
      </c>
      <c r="C332" s="81" t="s">
        <v>415</v>
      </c>
      <c r="D332" s="81" t="s">
        <v>96</v>
      </c>
      <c r="E332" s="81"/>
      <c r="F332" s="81"/>
      <c r="G332" s="81"/>
      <c r="H332" s="143">
        <v>25000</v>
      </c>
      <c r="I332" s="140">
        <f t="shared" si="5"/>
        <v>6.6330591668877688</v>
      </c>
      <c r="J332" s="181">
        <v>3769</v>
      </c>
      <c r="K332" s="81" t="s">
        <v>98</v>
      </c>
      <c r="L332" s="81" t="s">
        <v>524</v>
      </c>
      <c r="M332" s="239" t="s">
        <v>767</v>
      </c>
      <c r="N332" s="81" t="s">
        <v>849</v>
      </c>
      <c r="O332" s="81" t="s">
        <v>131</v>
      </c>
    </row>
    <row r="333" spans="1:15" x14ac:dyDescent="0.3">
      <c r="A333" s="183">
        <v>45677</v>
      </c>
      <c r="B333" s="188" t="s">
        <v>407</v>
      </c>
      <c r="C333" s="81" t="s">
        <v>415</v>
      </c>
      <c r="D333" s="81" t="s">
        <v>96</v>
      </c>
      <c r="E333" s="81"/>
      <c r="F333" s="81"/>
      <c r="G333" s="81"/>
      <c r="H333" s="143">
        <v>25000</v>
      </c>
      <c r="I333" s="140">
        <f t="shared" si="5"/>
        <v>6.6330591668877688</v>
      </c>
      <c r="J333" s="181">
        <v>3769</v>
      </c>
      <c r="K333" s="81" t="s">
        <v>97</v>
      </c>
      <c r="L333" s="81" t="s">
        <v>524</v>
      </c>
      <c r="M333" s="239" t="s">
        <v>767</v>
      </c>
      <c r="N333" s="81" t="s">
        <v>849</v>
      </c>
      <c r="O333" s="81" t="s">
        <v>131</v>
      </c>
    </row>
    <row r="334" spans="1:15" x14ac:dyDescent="0.3">
      <c r="A334" s="183">
        <v>45677</v>
      </c>
      <c r="B334" s="188" t="s">
        <v>522</v>
      </c>
      <c r="C334" s="81" t="s">
        <v>415</v>
      </c>
      <c r="D334" s="81" t="s">
        <v>228</v>
      </c>
      <c r="E334" s="81"/>
      <c r="F334" s="81"/>
      <c r="G334" s="81"/>
      <c r="H334" s="143">
        <v>20000</v>
      </c>
      <c r="I334" s="140">
        <f t="shared" si="5"/>
        <v>5.3064473335102145</v>
      </c>
      <c r="J334" s="181">
        <v>3769</v>
      </c>
      <c r="K334" s="81" t="s">
        <v>226</v>
      </c>
      <c r="L334" s="81" t="s">
        <v>524</v>
      </c>
      <c r="M334" s="239" t="s">
        <v>767</v>
      </c>
      <c r="N334" s="81" t="s">
        <v>849</v>
      </c>
      <c r="O334" s="81" t="s">
        <v>131</v>
      </c>
    </row>
    <row r="335" spans="1:15" x14ac:dyDescent="0.3">
      <c r="A335" s="183">
        <v>45677</v>
      </c>
      <c r="B335" s="81" t="s">
        <v>531</v>
      </c>
      <c r="C335" s="81" t="s">
        <v>200</v>
      </c>
      <c r="D335" s="81" t="s">
        <v>128</v>
      </c>
      <c r="E335" s="81"/>
      <c r="F335" s="81"/>
      <c r="G335" s="81"/>
      <c r="H335" s="143">
        <v>84000</v>
      </c>
      <c r="I335" s="140">
        <f t="shared" si="5"/>
        <v>22.287078800742904</v>
      </c>
      <c r="J335" s="181">
        <v>3769</v>
      </c>
      <c r="K335" s="81" t="s">
        <v>149</v>
      </c>
      <c r="L335" s="81" t="s">
        <v>525</v>
      </c>
      <c r="M335" s="239" t="s">
        <v>767</v>
      </c>
      <c r="N335" s="81" t="s">
        <v>849</v>
      </c>
      <c r="O335" s="81" t="s">
        <v>131</v>
      </c>
    </row>
    <row r="336" spans="1:15" x14ac:dyDescent="0.3">
      <c r="A336" s="183">
        <v>45677</v>
      </c>
      <c r="B336" s="81" t="s">
        <v>587</v>
      </c>
      <c r="C336" s="81" t="s">
        <v>200</v>
      </c>
      <c r="D336" s="81" t="s">
        <v>128</v>
      </c>
      <c r="E336" s="81"/>
      <c r="F336" s="81"/>
      <c r="G336" s="81"/>
      <c r="H336" s="143">
        <v>70000</v>
      </c>
      <c r="I336" s="140">
        <f t="shared" si="5"/>
        <v>18.572565667285751</v>
      </c>
      <c r="J336" s="181">
        <v>3769</v>
      </c>
      <c r="K336" s="81" t="s">
        <v>149</v>
      </c>
      <c r="L336" s="81" t="s">
        <v>526</v>
      </c>
      <c r="M336" s="239" t="s">
        <v>767</v>
      </c>
      <c r="N336" s="81" t="s">
        <v>849</v>
      </c>
      <c r="O336" s="81" t="s">
        <v>131</v>
      </c>
    </row>
    <row r="337" spans="1:15" x14ac:dyDescent="0.3">
      <c r="A337" s="183">
        <v>45677</v>
      </c>
      <c r="B337" s="81" t="s">
        <v>533</v>
      </c>
      <c r="C337" s="81" t="s">
        <v>200</v>
      </c>
      <c r="D337" s="81" t="s">
        <v>128</v>
      </c>
      <c r="E337" s="81"/>
      <c r="F337" s="81"/>
      <c r="G337" s="81"/>
      <c r="H337" s="143">
        <v>60000</v>
      </c>
      <c r="I337" s="140">
        <f t="shared" si="5"/>
        <v>15.919342000530644</v>
      </c>
      <c r="J337" s="181">
        <v>3769</v>
      </c>
      <c r="K337" s="81" t="s">
        <v>149</v>
      </c>
      <c r="L337" s="81" t="s">
        <v>525</v>
      </c>
      <c r="M337" s="239" t="s">
        <v>767</v>
      </c>
      <c r="N337" s="81" t="s">
        <v>849</v>
      </c>
      <c r="O337" s="81" t="s">
        <v>131</v>
      </c>
    </row>
    <row r="338" spans="1:15" x14ac:dyDescent="0.3">
      <c r="A338" s="183">
        <v>45677</v>
      </c>
      <c r="B338" s="81" t="s">
        <v>534</v>
      </c>
      <c r="C338" s="81" t="s">
        <v>200</v>
      </c>
      <c r="D338" s="81" t="s">
        <v>128</v>
      </c>
      <c r="E338" s="81"/>
      <c r="F338" s="81"/>
      <c r="G338" s="81"/>
      <c r="H338" s="143">
        <v>75000</v>
      </c>
      <c r="I338" s="140">
        <f t="shared" si="5"/>
        <v>19.899177500663306</v>
      </c>
      <c r="J338" s="181">
        <v>3769</v>
      </c>
      <c r="K338" s="81" t="s">
        <v>149</v>
      </c>
      <c r="L338" s="81" t="s">
        <v>529</v>
      </c>
      <c r="M338" s="239" t="s">
        <v>767</v>
      </c>
      <c r="N338" s="81" t="s">
        <v>849</v>
      </c>
      <c r="O338" s="81" t="s">
        <v>131</v>
      </c>
    </row>
    <row r="339" spans="1:15" x14ac:dyDescent="0.3">
      <c r="A339" s="183">
        <v>45677</v>
      </c>
      <c r="B339" s="81" t="s">
        <v>803</v>
      </c>
      <c r="C339" s="81" t="s">
        <v>200</v>
      </c>
      <c r="D339" s="81" t="s">
        <v>128</v>
      </c>
      <c r="E339" s="81"/>
      <c r="F339" s="81"/>
      <c r="G339" s="81"/>
      <c r="H339" s="143">
        <v>30800</v>
      </c>
      <c r="I339" s="140">
        <f t="shared" si="5"/>
        <v>8.171928893605731</v>
      </c>
      <c r="J339" s="181">
        <v>3769</v>
      </c>
      <c r="K339" s="81" t="s">
        <v>149</v>
      </c>
      <c r="L339" s="81" t="s">
        <v>530</v>
      </c>
      <c r="M339" s="239" t="s">
        <v>767</v>
      </c>
      <c r="N339" s="81" t="s">
        <v>849</v>
      </c>
      <c r="O339" s="81" t="s">
        <v>131</v>
      </c>
    </row>
    <row r="340" spans="1:15" x14ac:dyDescent="0.3">
      <c r="A340" s="183">
        <v>45677</v>
      </c>
      <c r="B340" s="81" t="s">
        <v>536</v>
      </c>
      <c r="C340" s="81" t="s">
        <v>200</v>
      </c>
      <c r="D340" s="81" t="s">
        <v>128</v>
      </c>
      <c r="E340" s="81"/>
      <c r="F340" s="81"/>
      <c r="G340" s="81"/>
      <c r="H340" s="143">
        <v>43500</v>
      </c>
      <c r="I340" s="140">
        <f t="shared" si="5"/>
        <v>11.541522950384717</v>
      </c>
      <c r="J340" s="181">
        <v>3769</v>
      </c>
      <c r="K340" s="81" t="s">
        <v>149</v>
      </c>
      <c r="L340" s="81" t="s">
        <v>530</v>
      </c>
      <c r="M340" s="239" t="s">
        <v>767</v>
      </c>
      <c r="N340" s="81" t="s">
        <v>849</v>
      </c>
      <c r="O340" s="81" t="s">
        <v>131</v>
      </c>
    </row>
    <row r="341" spans="1:15" x14ac:dyDescent="0.3">
      <c r="A341" s="183">
        <v>45677</v>
      </c>
      <c r="B341" s="81" t="s">
        <v>537</v>
      </c>
      <c r="C341" s="81" t="s">
        <v>200</v>
      </c>
      <c r="D341" s="81" t="s">
        <v>128</v>
      </c>
      <c r="E341" s="81"/>
      <c r="F341" s="81"/>
      <c r="G341" s="81"/>
      <c r="H341" s="143">
        <v>50000</v>
      </c>
      <c r="I341" s="140">
        <f t="shared" si="5"/>
        <v>13.266118333775538</v>
      </c>
      <c r="J341" s="181">
        <v>3769</v>
      </c>
      <c r="K341" s="81" t="s">
        <v>149</v>
      </c>
      <c r="L341" s="81" t="s">
        <v>538</v>
      </c>
      <c r="M341" s="239" t="s">
        <v>767</v>
      </c>
      <c r="N341" s="81" t="s">
        <v>849</v>
      </c>
      <c r="O341" s="81" t="s">
        <v>131</v>
      </c>
    </row>
    <row r="342" spans="1:15" x14ac:dyDescent="0.3">
      <c r="A342" s="183">
        <v>45678</v>
      </c>
      <c r="B342" s="81" t="s">
        <v>588</v>
      </c>
      <c r="C342" s="81" t="s">
        <v>424</v>
      </c>
      <c r="D342" s="81" t="s">
        <v>128</v>
      </c>
      <c r="E342" s="81"/>
      <c r="F342" s="81"/>
      <c r="G342" s="81"/>
      <c r="H342" s="143">
        <v>82900</v>
      </c>
      <c r="I342" s="140">
        <f t="shared" si="5"/>
        <v>21.995224197399843</v>
      </c>
      <c r="J342" s="181">
        <v>3769</v>
      </c>
      <c r="K342" s="81" t="s">
        <v>149</v>
      </c>
      <c r="L342" s="81" t="s">
        <v>433</v>
      </c>
      <c r="M342" s="239" t="s">
        <v>767</v>
      </c>
      <c r="N342" s="81" t="s">
        <v>849</v>
      </c>
      <c r="O342" s="81" t="s">
        <v>131</v>
      </c>
    </row>
    <row r="343" spans="1:15" x14ac:dyDescent="0.3">
      <c r="A343" s="183">
        <v>45678</v>
      </c>
      <c r="B343" s="81" t="s">
        <v>123</v>
      </c>
      <c r="C343" s="81" t="s">
        <v>130</v>
      </c>
      <c r="D343" s="81" t="s">
        <v>128</v>
      </c>
      <c r="E343" s="81"/>
      <c r="F343" s="81"/>
      <c r="G343" s="81"/>
      <c r="H343" s="143">
        <v>3500</v>
      </c>
      <c r="I343" s="140">
        <f t="shared" si="5"/>
        <v>0.9286282833642876</v>
      </c>
      <c r="J343" s="181">
        <v>3769</v>
      </c>
      <c r="K343" s="81" t="s">
        <v>149</v>
      </c>
      <c r="L343" s="81" t="s">
        <v>433</v>
      </c>
      <c r="M343" s="239" t="s">
        <v>767</v>
      </c>
      <c r="N343" s="81" t="s">
        <v>849</v>
      </c>
      <c r="O343" s="81" t="s">
        <v>131</v>
      </c>
    </row>
    <row r="344" spans="1:15" x14ac:dyDescent="0.3">
      <c r="A344" s="183">
        <v>45678</v>
      </c>
      <c r="B344" s="81" t="s">
        <v>814</v>
      </c>
      <c r="C344" s="81" t="s">
        <v>118</v>
      </c>
      <c r="D344" s="81" t="s">
        <v>148</v>
      </c>
      <c r="E344" s="81"/>
      <c r="F344" s="81"/>
      <c r="G344" s="81"/>
      <c r="H344" s="143">
        <v>10000</v>
      </c>
      <c r="I344" s="140">
        <f t="shared" si="5"/>
        <v>2.6532236667551072</v>
      </c>
      <c r="J344" s="181">
        <v>3769</v>
      </c>
      <c r="K344" s="81" t="s">
        <v>150</v>
      </c>
      <c r="L344" s="81" t="s">
        <v>359</v>
      </c>
      <c r="M344" s="239" t="s">
        <v>767</v>
      </c>
      <c r="N344" s="81" t="s">
        <v>849</v>
      </c>
      <c r="O344" s="81" t="s">
        <v>131</v>
      </c>
    </row>
    <row r="345" spans="1:15" x14ac:dyDescent="0.3">
      <c r="A345" s="183">
        <v>45678</v>
      </c>
      <c r="B345" s="81" t="s">
        <v>814</v>
      </c>
      <c r="C345" s="81" t="s">
        <v>118</v>
      </c>
      <c r="D345" s="81" t="s">
        <v>148</v>
      </c>
      <c r="E345" s="81"/>
      <c r="F345" s="81"/>
      <c r="G345" s="81"/>
      <c r="H345" s="143">
        <v>15000</v>
      </c>
      <c r="I345" s="140">
        <f t="shared" si="5"/>
        <v>3.9798355001326611</v>
      </c>
      <c r="J345" s="181">
        <v>3769</v>
      </c>
      <c r="K345" s="81" t="s">
        <v>150</v>
      </c>
      <c r="L345" s="81" t="s">
        <v>359</v>
      </c>
      <c r="M345" s="239" t="s">
        <v>767</v>
      </c>
      <c r="N345" s="81" t="s">
        <v>849</v>
      </c>
      <c r="O345" s="81" t="s">
        <v>131</v>
      </c>
    </row>
    <row r="346" spans="1:15" x14ac:dyDescent="0.3">
      <c r="A346" s="183">
        <v>45678</v>
      </c>
      <c r="B346" s="81" t="s">
        <v>814</v>
      </c>
      <c r="C346" s="81" t="s">
        <v>118</v>
      </c>
      <c r="D346" s="81" t="s">
        <v>148</v>
      </c>
      <c r="E346" s="81"/>
      <c r="F346" s="81"/>
      <c r="G346" s="81"/>
      <c r="H346" s="143">
        <v>16000</v>
      </c>
      <c r="I346" s="140">
        <f t="shared" si="5"/>
        <v>4.2451578668081718</v>
      </c>
      <c r="J346" s="181">
        <v>3769</v>
      </c>
      <c r="K346" s="81" t="s">
        <v>150</v>
      </c>
      <c r="L346" s="81" t="s">
        <v>359</v>
      </c>
      <c r="M346" s="239" t="s">
        <v>767</v>
      </c>
      <c r="N346" s="81" t="s">
        <v>849</v>
      </c>
      <c r="O346" s="81" t="s">
        <v>131</v>
      </c>
    </row>
    <row r="347" spans="1:15" x14ac:dyDescent="0.3">
      <c r="A347" s="183">
        <v>45678</v>
      </c>
      <c r="B347" s="81" t="s">
        <v>814</v>
      </c>
      <c r="C347" s="81" t="s">
        <v>118</v>
      </c>
      <c r="D347" s="81" t="s">
        <v>228</v>
      </c>
      <c r="E347" s="81"/>
      <c r="F347" s="81"/>
      <c r="G347" s="81"/>
      <c r="H347" s="143">
        <v>15000</v>
      </c>
      <c r="I347" s="140">
        <f t="shared" si="5"/>
        <v>3.9798355001326611</v>
      </c>
      <c r="J347" s="181">
        <v>3769</v>
      </c>
      <c r="K347" s="81" t="s">
        <v>226</v>
      </c>
      <c r="L347" s="81" t="s">
        <v>360</v>
      </c>
      <c r="M347" s="239" t="s">
        <v>767</v>
      </c>
      <c r="N347" s="81" t="s">
        <v>849</v>
      </c>
      <c r="O347" s="81" t="s">
        <v>131</v>
      </c>
    </row>
    <row r="348" spans="1:15" x14ac:dyDescent="0.3">
      <c r="A348" s="183">
        <v>45678</v>
      </c>
      <c r="B348" s="81" t="s">
        <v>814</v>
      </c>
      <c r="C348" s="81" t="s">
        <v>118</v>
      </c>
      <c r="D348" s="81" t="s">
        <v>228</v>
      </c>
      <c r="E348" s="81"/>
      <c r="F348" s="81"/>
      <c r="G348" s="81"/>
      <c r="H348" s="143">
        <v>17000</v>
      </c>
      <c r="I348" s="140">
        <f t="shared" si="5"/>
        <v>4.5104802334836824</v>
      </c>
      <c r="J348" s="181">
        <v>3769</v>
      </c>
      <c r="K348" s="81" t="s">
        <v>226</v>
      </c>
      <c r="L348" s="81" t="s">
        <v>360</v>
      </c>
      <c r="M348" s="239" t="s">
        <v>767</v>
      </c>
      <c r="N348" s="81" t="s">
        <v>849</v>
      </c>
      <c r="O348" s="81" t="s">
        <v>131</v>
      </c>
    </row>
    <row r="349" spans="1:15" x14ac:dyDescent="0.3">
      <c r="A349" s="183">
        <v>45678</v>
      </c>
      <c r="B349" s="81" t="s">
        <v>814</v>
      </c>
      <c r="C349" s="81" t="s">
        <v>118</v>
      </c>
      <c r="D349" s="81" t="s">
        <v>96</v>
      </c>
      <c r="E349" s="81"/>
      <c r="F349" s="81"/>
      <c r="G349" s="81"/>
      <c r="H349" s="143">
        <v>18000</v>
      </c>
      <c r="I349" s="140">
        <f t="shared" si="5"/>
        <v>4.7758026001591931</v>
      </c>
      <c r="J349" s="181">
        <v>3769</v>
      </c>
      <c r="K349" s="81" t="s">
        <v>97</v>
      </c>
      <c r="L349" s="81" t="s">
        <v>354</v>
      </c>
      <c r="M349" s="239" t="s">
        <v>767</v>
      </c>
      <c r="N349" s="81" t="s">
        <v>849</v>
      </c>
      <c r="O349" s="81" t="s">
        <v>131</v>
      </c>
    </row>
    <row r="350" spans="1:15" x14ac:dyDescent="0.3">
      <c r="A350" s="183">
        <v>45678</v>
      </c>
      <c r="B350" s="81" t="s">
        <v>814</v>
      </c>
      <c r="C350" s="81" t="s">
        <v>118</v>
      </c>
      <c r="D350" s="81" t="s">
        <v>96</v>
      </c>
      <c r="E350" s="81"/>
      <c r="F350" s="81"/>
      <c r="G350" s="81"/>
      <c r="H350" s="143">
        <v>14000</v>
      </c>
      <c r="I350" s="140">
        <f t="shared" si="5"/>
        <v>3.7145131334571504</v>
      </c>
      <c r="J350" s="181">
        <v>3769</v>
      </c>
      <c r="K350" s="81" t="s">
        <v>97</v>
      </c>
      <c r="L350" s="81" t="s">
        <v>354</v>
      </c>
      <c r="M350" s="239" t="s">
        <v>767</v>
      </c>
      <c r="N350" s="81" t="s">
        <v>849</v>
      </c>
      <c r="O350" s="81" t="s">
        <v>131</v>
      </c>
    </row>
    <row r="351" spans="1:15" x14ac:dyDescent="0.3">
      <c r="A351" s="183">
        <v>45678</v>
      </c>
      <c r="B351" s="81" t="s">
        <v>814</v>
      </c>
      <c r="C351" s="81" t="s">
        <v>118</v>
      </c>
      <c r="D351" s="81" t="s">
        <v>96</v>
      </c>
      <c r="E351" s="81"/>
      <c r="F351" s="81"/>
      <c r="G351" s="81"/>
      <c r="H351" s="143">
        <v>15000</v>
      </c>
      <c r="I351" s="140">
        <f t="shared" si="5"/>
        <v>3.9798355001326611</v>
      </c>
      <c r="J351" s="181">
        <v>3769</v>
      </c>
      <c r="K351" s="81" t="s">
        <v>97</v>
      </c>
      <c r="L351" s="81" t="s">
        <v>354</v>
      </c>
      <c r="M351" s="239" t="s">
        <v>767</v>
      </c>
      <c r="N351" s="81" t="s">
        <v>849</v>
      </c>
      <c r="O351" s="81" t="s">
        <v>131</v>
      </c>
    </row>
    <row r="352" spans="1:15" x14ac:dyDescent="0.3">
      <c r="A352" s="183">
        <v>45678</v>
      </c>
      <c r="B352" s="81" t="s">
        <v>814</v>
      </c>
      <c r="C352" s="81" t="s">
        <v>118</v>
      </c>
      <c r="D352" s="81" t="s">
        <v>96</v>
      </c>
      <c r="E352" s="81"/>
      <c r="F352" s="81"/>
      <c r="G352" s="81"/>
      <c r="H352" s="143">
        <v>16000</v>
      </c>
      <c r="I352" s="140">
        <f t="shared" si="5"/>
        <v>4.2451578668081718</v>
      </c>
      <c r="J352" s="181">
        <v>3769</v>
      </c>
      <c r="K352" s="81" t="s">
        <v>97</v>
      </c>
      <c r="L352" s="81" t="s">
        <v>354</v>
      </c>
      <c r="M352" s="239" t="s">
        <v>767</v>
      </c>
      <c r="N352" s="81" t="s">
        <v>849</v>
      </c>
      <c r="O352" s="81" t="s">
        <v>131</v>
      </c>
    </row>
    <row r="353" spans="1:15" x14ac:dyDescent="0.3">
      <c r="A353" s="183">
        <v>45678</v>
      </c>
      <c r="B353" s="81" t="s">
        <v>814</v>
      </c>
      <c r="C353" s="81" t="s">
        <v>118</v>
      </c>
      <c r="D353" s="81" t="s">
        <v>96</v>
      </c>
      <c r="E353" s="81"/>
      <c r="F353" s="81"/>
      <c r="G353" s="81"/>
      <c r="H353" s="143">
        <v>2000</v>
      </c>
      <c r="I353" s="140">
        <f t="shared" si="5"/>
        <v>0.53064473335102147</v>
      </c>
      <c r="J353" s="181">
        <v>3769</v>
      </c>
      <c r="K353" s="81" t="s">
        <v>97</v>
      </c>
      <c r="L353" s="81" t="s">
        <v>354</v>
      </c>
      <c r="M353" s="239" t="s">
        <v>767</v>
      </c>
      <c r="N353" s="81" t="s">
        <v>849</v>
      </c>
      <c r="O353" s="81" t="s">
        <v>131</v>
      </c>
    </row>
    <row r="354" spans="1:15" x14ac:dyDescent="0.3">
      <c r="A354" s="183">
        <v>45678</v>
      </c>
      <c r="B354" s="81" t="s">
        <v>814</v>
      </c>
      <c r="C354" s="81" t="s">
        <v>118</v>
      </c>
      <c r="D354" s="81" t="s">
        <v>96</v>
      </c>
      <c r="E354" s="81"/>
      <c r="F354" s="81"/>
      <c r="G354" s="81"/>
      <c r="H354" s="143">
        <v>3000</v>
      </c>
      <c r="I354" s="140">
        <f t="shared" si="5"/>
        <v>0.79596710002653226</v>
      </c>
      <c r="J354" s="181">
        <v>3769</v>
      </c>
      <c r="K354" s="81" t="s">
        <v>97</v>
      </c>
      <c r="L354" s="81" t="s">
        <v>354</v>
      </c>
      <c r="M354" s="239" t="s">
        <v>767</v>
      </c>
      <c r="N354" s="81" t="s">
        <v>849</v>
      </c>
      <c r="O354" s="81" t="s">
        <v>131</v>
      </c>
    </row>
    <row r="355" spans="1:15" x14ac:dyDescent="0.3">
      <c r="A355" s="183">
        <v>45678</v>
      </c>
      <c r="B355" s="81" t="s">
        <v>814</v>
      </c>
      <c r="C355" s="81" t="s">
        <v>118</v>
      </c>
      <c r="D355" s="81" t="s">
        <v>96</v>
      </c>
      <c r="E355" s="81"/>
      <c r="F355" s="81"/>
      <c r="G355" s="81"/>
      <c r="H355" s="143">
        <v>17000</v>
      </c>
      <c r="I355" s="140">
        <f t="shared" si="5"/>
        <v>4.5104802334836824</v>
      </c>
      <c r="J355" s="181">
        <v>3769</v>
      </c>
      <c r="K355" s="81" t="s">
        <v>97</v>
      </c>
      <c r="L355" s="81" t="s">
        <v>354</v>
      </c>
      <c r="M355" s="239" t="s">
        <v>767</v>
      </c>
      <c r="N355" s="81" t="s">
        <v>849</v>
      </c>
      <c r="O355" s="81" t="s">
        <v>131</v>
      </c>
    </row>
    <row r="356" spans="1:15" x14ac:dyDescent="0.3">
      <c r="A356" s="183">
        <v>45678</v>
      </c>
      <c r="B356" s="81" t="s">
        <v>117</v>
      </c>
      <c r="C356" s="81" t="s">
        <v>117</v>
      </c>
      <c r="D356" s="81" t="s">
        <v>96</v>
      </c>
      <c r="E356" s="81"/>
      <c r="F356" s="81"/>
      <c r="G356" s="81"/>
      <c r="H356" s="143">
        <v>18000</v>
      </c>
      <c r="I356" s="140">
        <f t="shared" si="5"/>
        <v>4.7758026001591931</v>
      </c>
      <c r="J356" s="181">
        <v>3769</v>
      </c>
      <c r="K356" s="81" t="s">
        <v>97</v>
      </c>
      <c r="L356" s="81" t="s">
        <v>354</v>
      </c>
      <c r="M356" s="239" t="s">
        <v>767</v>
      </c>
      <c r="N356" s="81" t="s">
        <v>849</v>
      </c>
      <c r="O356" s="81" t="s">
        <v>131</v>
      </c>
    </row>
    <row r="357" spans="1:15" x14ac:dyDescent="0.3">
      <c r="A357" s="183">
        <v>45678</v>
      </c>
      <c r="B357" s="81" t="s">
        <v>814</v>
      </c>
      <c r="C357" s="81" t="s">
        <v>118</v>
      </c>
      <c r="D357" s="81" t="s">
        <v>96</v>
      </c>
      <c r="E357" s="81"/>
      <c r="F357" s="81"/>
      <c r="G357" s="81"/>
      <c r="H357" s="143">
        <v>20000</v>
      </c>
      <c r="I357" s="140">
        <f t="shared" si="5"/>
        <v>5.3064473335102145</v>
      </c>
      <c r="J357" s="181">
        <v>3769</v>
      </c>
      <c r="K357" s="81" t="s">
        <v>98</v>
      </c>
      <c r="L357" s="81" t="s">
        <v>358</v>
      </c>
      <c r="M357" s="239" t="s">
        <v>767</v>
      </c>
      <c r="N357" s="81" t="s">
        <v>849</v>
      </c>
      <c r="O357" s="81" t="s">
        <v>131</v>
      </c>
    </row>
    <row r="358" spans="1:15" x14ac:dyDescent="0.3">
      <c r="A358" s="183">
        <v>45678</v>
      </c>
      <c r="B358" s="81" t="s">
        <v>814</v>
      </c>
      <c r="C358" s="81" t="s">
        <v>118</v>
      </c>
      <c r="D358" s="81" t="s">
        <v>96</v>
      </c>
      <c r="E358" s="81"/>
      <c r="F358" s="81"/>
      <c r="G358" s="81"/>
      <c r="H358" s="143">
        <v>30000</v>
      </c>
      <c r="I358" s="140">
        <f t="shared" si="5"/>
        <v>7.9596710002653221</v>
      </c>
      <c r="J358" s="181">
        <v>3769</v>
      </c>
      <c r="K358" s="81" t="s">
        <v>98</v>
      </c>
      <c r="L358" s="81" t="s">
        <v>358</v>
      </c>
      <c r="M358" s="239" t="s">
        <v>767</v>
      </c>
      <c r="N358" s="81" t="s">
        <v>849</v>
      </c>
      <c r="O358" s="81" t="s">
        <v>131</v>
      </c>
    </row>
    <row r="359" spans="1:15" x14ac:dyDescent="0.3">
      <c r="A359" s="183">
        <v>45678</v>
      </c>
      <c r="B359" s="81" t="s">
        <v>814</v>
      </c>
      <c r="C359" s="81" t="s">
        <v>118</v>
      </c>
      <c r="D359" s="81" t="s">
        <v>96</v>
      </c>
      <c r="E359" s="81"/>
      <c r="F359" s="81"/>
      <c r="G359" s="81"/>
      <c r="H359" s="143">
        <v>35000</v>
      </c>
      <c r="I359" s="140">
        <f t="shared" si="5"/>
        <v>9.2862828336428755</v>
      </c>
      <c r="J359" s="181">
        <v>3769</v>
      </c>
      <c r="K359" s="81" t="s">
        <v>98</v>
      </c>
      <c r="L359" s="81" t="s">
        <v>358</v>
      </c>
      <c r="M359" s="239" t="s">
        <v>767</v>
      </c>
      <c r="N359" s="81" t="s">
        <v>849</v>
      </c>
      <c r="O359" s="81" t="s">
        <v>131</v>
      </c>
    </row>
    <row r="360" spans="1:15" x14ac:dyDescent="0.3">
      <c r="A360" s="183">
        <v>45678</v>
      </c>
      <c r="B360" s="81" t="s">
        <v>814</v>
      </c>
      <c r="C360" s="81" t="s">
        <v>118</v>
      </c>
      <c r="D360" s="81" t="s">
        <v>96</v>
      </c>
      <c r="E360" s="81"/>
      <c r="F360" s="81"/>
      <c r="G360" s="81"/>
      <c r="H360" s="143">
        <v>19000</v>
      </c>
      <c r="I360" s="140">
        <f t="shared" si="5"/>
        <v>5.0411249668347038</v>
      </c>
      <c r="J360" s="181">
        <v>3769</v>
      </c>
      <c r="K360" s="81" t="s">
        <v>98</v>
      </c>
      <c r="L360" s="81" t="s">
        <v>358</v>
      </c>
      <c r="M360" s="239" t="s">
        <v>767</v>
      </c>
      <c r="N360" s="81" t="s">
        <v>849</v>
      </c>
      <c r="O360" s="81" t="s">
        <v>131</v>
      </c>
    </row>
    <row r="361" spans="1:15" x14ac:dyDescent="0.3">
      <c r="A361" s="183">
        <v>45678</v>
      </c>
      <c r="B361" s="81" t="s">
        <v>117</v>
      </c>
      <c r="C361" s="81" t="s">
        <v>117</v>
      </c>
      <c r="D361" s="81" t="s">
        <v>96</v>
      </c>
      <c r="E361" s="81"/>
      <c r="F361" s="81"/>
      <c r="G361" s="81"/>
      <c r="H361" s="143">
        <v>10000</v>
      </c>
      <c r="I361" s="140">
        <f t="shared" si="5"/>
        <v>2.6532236667551072</v>
      </c>
      <c r="J361" s="181">
        <v>3769</v>
      </c>
      <c r="K361" s="81" t="s">
        <v>98</v>
      </c>
      <c r="L361" s="81" t="s">
        <v>358</v>
      </c>
      <c r="M361" s="239" t="s">
        <v>767</v>
      </c>
      <c r="N361" s="81" t="s">
        <v>849</v>
      </c>
      <c r="O361" s="81" t="s">
        <v>131</v>
      </c>
    </row>
    <row r="362" spans="1:15" x14ac:dyDescent="0.3">
      <c r="A362" s="183">
        <v>45678</v>
      </c>
      <c r="B362" s="81" t="s">
        <v>814</v>
      </c>
      <c r="C362" s="81" t="s">
        <v>118</v>
      </c>
      <c r="D362" s="81" t="s">
        <v>96</v>
      </c>
      <c r="E362" s="81"/>
      <c r="F362" s="81"/>
      <c r="G362" s="81"/>
      <c r="H362" s="143">
        <v>10000</v>
      </c>
      <c r="I362" s="140">
        <f t="shared" si="5"/>
        <v>2.6532236667551072</v>
      </c>
      <c r="J362" s="181">
        <v>3769</v>
      </c>
      <c r="K362" s="81" t="s">
        <v>98</v>
      </c>
      <c r="L362" s="81" t="s">
        <v>362</v>
      </c>
      <c r="M362" s="239" t="s">
        <v>767</v>
      </c>
      <c r="N362" s="81" t="s">
        <v>849</v>
      </c>
      <c r="O362" s="81" t="s">
        <v>131</v>
      </c>
    </row>
    <row r="363" spans="1:15" x14ac:dyDescent="0.3">
      <c r="A363" s="183">
        <v>45678</v>
      </c>
      <c r="B363" s="81" t="s">
        <v>814</v>
      </c>
      <c r="C363" s="81" t="s">
        <v>118</v>
      </c>
      <c r="D363" s="81" t="s">
        <v>96</v>
      </c>
      <c r="E363" s="81"/>
      <c r="F363" s="81"/>
      <c r="G363" s="81"/>
      <c r="H363" s="143">
        <v>15000</v>
      </c>
      <c r="I363" s="140">
        <f t="shared" si="5"/>
        <v>3.9798355001326611</v>
      </c>
      <c r="J363" s="181">
        <v>3769</v>
      </c>
      <c r="K363" s="81" t="s">
        <v>98</v>
      </c>
      <c r="L363" s="81" t="s">
        <v>362</v>
      </c>
      <c r="M363" s="239" t="s">
        <v>767</v>
      </c>
      <c r="N363" s="81" t="s">
        <v>849</v>
      </c>
      <c r="O363" s="81" t="s">
        <v>131</v>
      </c>
    </row>
    <row r="364" spans="1:15" x14ac:dyDescent="0.3">
      <c r="A364" s="183">
        <v>45678</v>
      </c>
      <c r="B364" s="81" t="s">
        <v>810</v>
      </c>
      <c r="C364" s="81" t="s">
        <v>119</v>
      </c>
      <c r="D364" s="81" t="s">
        <v>96</v>
      </c>
      <c r="E364" s="81"/>
      <c r="F364" s="81"/>
      <c r="G364" s="81"/>
      <c r="H364" s="143">
        <v>14500</v>
      </c>
      <c r="I364" s="140">
        <f t="shared" si="5"/>
        <v>3.8471743167949057</v>
      </c>
      <c r="J364" s="181">
        <v>3769</v>
      </c>
      <c r="K364" s="81" t="s">
        <v>98</v>
      </c>
      <c r="L364" s="81" t="s">
        <v>380</v>
      </c>
      <c r="M364" s="239" t="s">
        <v>767</v>
      </c>
      <c r="N364" s="81" t="s">
        <v>849</v>
      </c>
      <c r="O364" s="81" t="s">
        <v>131</v>
      </c>
    </row>
    <row r="365" spans="1:15" x14ac:dyDescent="0.3">
      <c r="A365" s="183">
        <v>45678</v>
      </c>
      <c r="B365" s="81" t="s">
        <v>813</v>
      </c>
      <c r="C365" s="81" t="s">
        <v>119</v>
      </c>
      <c r="D365" s="81" t="s">
        <v>96</v>
      </c>
      <c r="E365" s="81"/>
      <c r="F365" s="81"/>
      <c r="G365" s="81"/>
      <c r="H365" s="143">
        <v>8500</v>
      </c>
      <c r="I365" s="140">
        <f t="shared" si="5"/>
        <v>2.2552401167418412</v>
      </c>
      <c r="J365" s="181">
        <v>3769</v>
      </c>
      <c r="K365" s="81" t="s">
        <v>98</v>
      </c>
      <c r="L365" s="81" t="s">
        <v>174</v>
      </c>
      <c r="M365" s="239" t="s">
        <v>767</v>
      </c>
      <c r="N365" s="81" t="s">
        <v>849</v>
      </c>
      <c r="O365" s="81" t="s">
        <v>131</v>
      </c>
    </row>
    <row r="366" spans="1:15" x14ac:dyDescent="0.3">
      <c r="A366" s="183">
        <v>45678</v>
      </c>
      <c r="B366" s="81" t="s">
        <v>811</v>
      </c>
      <c r="C366" s="81" t="s">
        <v>119</v>
      </c>
      <c r="D366" s="81" t="s">
        <v>96</v>
      </c>
      <c r="E366" s="81"/>
      <c r="F366" s="81"/>
      <c r="G366" s="81"/>
      <c r="H366" s="143">
        <v>27000</v>
      </c>
      <c r="I366" s="140">
        <f t="shared" si="5"/>
        <v>7.1637039002387901</v>
      </c>
      <c r="J366" s="181">
        <v>3769</v>
      </c>
      <c r="K366" s="81" t="s">
        <v>98</v>
      </c>
      <c r="L366" s="81" t="s">
        <v>450</v>
      </c>
      <c r="M366" s="239" t="s">
        <v>767</v>
      </c>
      <c r="N366" s="81" t="s">
        <v>849</v>
      </c>
      <c r="O366" s="81" t="s">
        <v>131</v>
      </c>
    </row>
    <row r="367" spans="1:15" x14ac:dyDescent="0.3">
      <c r="A367" s="183">
        <v>45678</v>
      </c>
      <c r="B367" s="81" t="s">
        <v>376</v>
      </c>
      <c r="C367" s="81" t="s">
        <v>119</v>
      </c>
      <c r="D367" s="81" t="s">
        <v>96</v>
      </c>
      <c r="E367" s="81"/>
      <c r="F367" s="81"/>
      <c r="G367" s="81"/>
      <c r="H367" s="143">
        <v>40000</v>
      </c>
      <c r="I367" s="140">
        <f t="shared" si="5"/>
        <v>10.612894667020429</v>
      </c>
      <c r="J367" s="181">
        <v>3769</v>
      </c>
      <c r="K367" s="81" t="s">
        <v>98</v>
      </c>
      <c r="L367" s="81" t="s">
        <v>460</v>
      </c>
      <c r="M367" s="239" t="s">
        <v>767</v>
      </c>
      <c r="N367" s="81" t="s">
        <v>849</v>
      </c>
      <c r="O367" s="81" t="s">
        <v>131</v>
      </c>
    </row>
    <row r="368" spans="1:15" x14ac:dyDescent="0.3">
      <c r="A368" s="183">
        <v>45678</v>
      </c>
      <c r="B368" s="81" t="s">
        <v>117</v>
      </c>
      <c r="C368" s="81" t="s">
        <v>117</v>
      </c>
      <c r="D368" s="81" t="s">
        <v>96</v>
      </c>
      <c r="E368" s="81"/>
      <c r="F368" s="81"/>
      <c r="G368" s="81"/>
      <c r="H368" s="143">
        <v>14500</v>
      </c>
      <c r="I368" s="140">
        <f t="shared" si="5"/>
        <v>3.8471743167949057</v>
      </c>
      <c r="J368" s="181">
        <v>3769</v>
      </c>
      <c r="K368" s="81" t="s">
        <v>98</v>
      </c>
      <c r="L368" s="81" t="s">
        <v>461</v>
      </c>
      <c r="M368" s="239" t="s">
        <v>767</v>
      </c>
      <c r="N368" s="81" t="s">
        <v>849</v>
      </c>
      <c r="O368" s="81" t="s">
        <v>131</v>
      </c>
    </row>
    <row r="369" spans="1:15" x14ac:dyDescent="0.3">
      <c r="A369" s="183">
        <v>45678</v>
      </c>
      <c r="B369" s="81" t="s">
        <v>117</v>
      </c>
      <c r="C369" s="81" t="s">
        <v>117</v>
      </c>
      <c r="D369" s="81" t="s">
        <v>96</v>
      </c>
      <c r="E369" s="81"/>
      <c r="F369" s="81"/>
      <c r="G369" s="81"/>
      <c r="H369" s="143">
        <v>19000</v>
      </c>
      <c r="I369" s="140">
        <f t="shared" si="5"/>
        <v>5.0411249668347038</v>
      </c>
      <c r="J369" s="181">
        <v>3769</v>
      </c>
      <c r="K369" s="81" t="s">
        <v>98</v>
      </c>
      <c r="L369" s="81" t="s">
        <v>362</v>
      </c>
      <c r="M369" s="239" t="s">
        <v>767</v>
      </c>
      <c r="N369" s="81" t="s">
        <v>849</v>
      </c>
      <c r="O369" s="81" t="s">
        <v>131</v>
      </c>
    </row>
    <row r="370" spans="1:15" x14ac:dyDescent="0.3">
      <c r="A370" s="183">
        <v>45678</v>
      </c>
      <c r="B370" s="81" t="s">
        <v>117</v>
      </c>
      <c r="C370" s="81" t="s">
        <v>117</v>
      </c>
      <c r="D370" s="81" t="s">
        <v>96</v>
      </c>
      <c r="E370" s="81"/>
      <c r="F370" s="81"/>
      <c r="G370" s="81"/>
      <c r="H370" s="143">
        <v>17000</v>
      </c>
      <c r="I370" s="140">
        <f t="shared" si="5"/>
        <v>4.5104802334836824</v>
      </c>
      <c r="J370" s="181">
        <v>3769</v>
      </c>
      <c r="K370" s="81" t="s">
        <v>98</v>
      </c>
      <c r="L370" s="81" t="s">
        <v>362</v>
      </c>
      <c r="M370" s="239" t="s">
        <v>767</v>
      </c>
      <c r="N370" s="81" t="s">
        <v>849</v>
      </c>
      <c r="O370" s="81" t="s">
        <v>131</v>
      </c>
    </row>
    <row r="371" spans="1:15" x14ac:dyDescent="0.3">
      <c r="A371" s="183">
        <v>45678</v>
      </c>
      <c r="B371" s="81" t="s">
        <v>117</v>
      </c>
      <c r="C371" s="81" t="s">
        <v>117</v>
      </c>
      <c r="D371" s="81" t="s">
        <v>96</v>
      </c>
      <c r="E371" s="81"/>
      <c r="F371" s="81"/>
      <c r="G371" s="81"/>
      <c r="H371" s="143">
        <v>20000</v>
      </c>
      <c r="I371" s="140">
        <f t="shared" si="5"/>
        <v>5.3064473335102145</v>
      </c>
      <c r="J371" s="181">
        <v>3769</v>
      </c>
      <c r="K371" s="81" t="s">
        <v>98</v>
      </c>
      <c r="L371" s="81" t="s">
        <v>362</v>
      </c>
      <c r="M371" s="239" t="s">
        <v>767</v>
      </c>
      <c r="N371" s="81" t="s">
        <v>849</v>
      </c>
      <c r="O371" s="81" t="s">
        <v>131</v>
      </c>
    </row>
    <row r="372" spans="1:15" x14ac:dyDescent="0.3">
      <c r="A372" s="183">
        <v>45678</v>
      </c>
      <c r="B372" s="81" t="s">
        <v>589</v>
      </c>
      <c r="C372" s="81" t="s">
        <v>118</v>
      </c>
      <c r="D372" s="81" t="s">
        <v>96</v>
      </c>
      <c r="E372" s="81"/>
      <c r="F372" s="81"/>
      <c r="G372" s="81"/>
      <c r="H372" s="143">
        <v>200000</v>
      </c>
      <c r="I372" s="140">
        <f t="shared" si="5"/>
        <v>53.06447333510215</v>
      </c>
      <c r="J372" s="181">
        <v>3769</v>
      </c>
      <c r="K372" s="81" t="s">
        <v>98</v>
      </c>
      <c r="L372" s="81" t="s">
        <v>462</v>
      </c>
      <c r="M372" s="239" t="s">
        <v>767</v>
      </c>
      <c r="N372" s="81" t="s">
        <v>849</v>
      </c>
      <c r="O372" s="81" t="s">
        <v>131</v>
      </c>
    </row>
    <row r="373" spans="1:15" x14ac:dyDescent="0.3">
      <c r="A373" s="183">
        <v>45678</v>
      </c>
      <c r="B373" s="81" t="s">
        <v>590</v>
      </c>
      <c r="C373" s="81" t="s">
        <v>118</v>
      </c>
      <c r="D373" s="81" t="s">
        <v>96</v>
      </c>
      <c r="E373" s="81"/>
      <c r="F373" s="81"/>
      <c r="G373" s="81"/>
      <c r="H373" s="143">
        <v>250000</v>
      </c>
      <c r="I373" s="140">
        <f t="shared" si="5"/>
        <v>66.330591668877688</v>
      </c>
      <c r="J373" s="181">
        <v>3769</v>
      </c>
      <c r="K373" s="81" t="s">
        <v>98</v>
      </c>
      <c r="L373" s="81" t="s">
        <v>462</v>
      </c>
      <c r="M373" s="239" t="s">
        <v>767</v>
      </c>
      <c r="N373" s="81" t="s">
        <v>849</v>
      </c>
      <c r="O373" s="81" t="s">
        <v>131</v>
      </c>
    </row>
    <row r="374" spans="1:15" x14ac:dyDescent="0.3">
      <c r="A374" s="183">
        <v>45678</v>
      </c>
      <c r="B374" s="81" t="s">
        <v>591</v>
      </c>
      <c r="C374" s="81" t="s">
        <v>118</v>
      </c>
      <c r="D374" s="81" t="s">
        <v>96</v>
      </c>
      <c r="E374" s="81"/>
      <c r="F374" s="81"/>
      <c r="G374" s="81"/>
      <c r="H374" s="143">
        <v>100000</v>
      </c>
      <c r="I374" s="140">
        <f t="shared" si="5"/>
        <v>26.532236667551075</v>
      </c>
      <c r="J374" s="181">
        <v>3769</v>
      </c>
      <c r="K374" s="81" t="s">
        <v>98</v>
      </c>
      <c r="L374" s="81" t="s">
        <v>462</v>
      </c>
      <c r="M374" s="239" t="s">
        <v>767</v>
      </c>
      <c r="N374" s="81" t="s">
        <v>849</v>
      </c>
      <c r="O374" s="81" t="s">
        <v>131</v>
      </c>
    </row>
    <row r="375" spans="1:15" x14ac:dyDescent="0.3">
      <c r="A375" s="183">
        <v>45678</v>
      </c>
      <c r="B375" s="81" t="s">
        <v>814</v>
      </c>
      <c r="C375" s="81" t="s">
        <v>118</v>
      </c>
      <c r="D375" s="81" t="s">
        <v>96</v>
      </c>
      <c r="E375" s="81"/>
      <c r="F375" s="81"/>
      <c r="G375" s="81"/>
      <c r="H375" s="143">
        <v>24000</v>
      </c>
      <c r="I375" s="140">
        <f t="shared" si="5"/>
        <v>6.3677368002122581</v>
      </c>
      <c r="J375" s="181">
        <v>3769</v>
      </c>
      <c r="K375" s="81" t="s">
        <v>154</v>
      </c>
      <c r="L375" s="81" t="s">
        <v>357</v>
      </c>
      <c r="M375" s="239" t="s">
        <v>767</v>
      </c>
      <c r="N375" s="81" t="s">
        <v>849</v>
      </c>
      <c r="O375" s="81" t="s">
        <v>131</v>
      </c>
    </row>
    <row r="376" spans="1:15" x14ac:dyDescent="0.3">
      <c r="A376" s="183">
        <v>45678</v>
      </c>
      <c r="B376" s="81" t="s">
        <v>814</v>
      </c>
      <c r="C376" s="81" t="s">
        <v>118</v>
      </c>
      <c r="D376" s="81" t="s">
        <v>96</v>
      </c>
      <c r="E376" s="81"/>
      <c r="F376" s="81"/>
      <c r="G376" s="81"/>
      <c r="H376" s="143">
        <v>7000</v>
      </c>
      <c r="I376" s="140">
        <f t="shared" si="5"/>
        <v>1.8572565667285752</v>
      </c>
      <c r="J376" s="181">
        <v>3769</v>
      </c>
      <c r="K376" s="81" t="s">
        <v>154</v>
      </c>
      <c r="L376" s="81" t="s">
        <v>357</v>
      </c>
      <c r="M376" s="239" t="s">
        <v>767</v>
      </c>
      <c r="N376" s="81" t="s">
        <v>849</v>
      </c>
      <c r="O376" s="81" t="s">
        <v>131</v>
      </c>
    </row>
    <row r="377" spans="1:15" x14ac:dyDescent="0.3">
      <c r="A377" s="183">
        <v>45678</v>
      </c>
      <c r="B377" s="81" t="s">
        <v>814</v>
      </c>
      <c r="C377" s="81" t="s">
        <v>118</v>
      </c>
      <c r="D377" s="81" t="s">
        <v>96</v>
      </c>
      <c r="E377" s="81"/>
      <c r="F377" s="81"/>
      <c r="G377" s="81"/>
      <c r="H377" s="143">
        <v>25000</v>
      </c>
      <c r="I377" s="140">
        <f t="shared" si="5"/>
        <v>6.6330591668877688</v>
      </c>
      <c r="J377" s="181">
        <v>3769</v>
      </c>
      <c r="K377" s="81" t="s">
        <v>154</v>
      </c>
      <c r="L377" s="81" t="s">
        <v>357</v>
      </c>
      <c r="M377" s="239" t="s">
        <v>767</v>
      </c>
      <c r="N377" s="81" t="s">
        <v>849</v>
      </c>
      <c r="O377" s="81" t="s">
        <v>131</v>
      </c>
    </row>
    <row r="378" spans="1:15" x14ac:dyDescent="0.3">
      <c r="A378" s="183">
        <v>45678</v>
      </c>
      <c r="B378" s="81" t="s">
        <v>814</v>
      </c>
      <c r="C378" s="81" t="s">
        <v>118</v>
      </c>
      <c r="D378" s="81" t="s">
        <v>96</v>
      </c>
      <c r="E378" s="81"/>
      <c r="F378" s="81"/>
      <c r="G378" s="81"/>
      <c r="H378" s="143">
        <v>15000</v>
      </c>
      <c r="I378" s="140">
        <f t="shared" si="5"/>
        <v>3.9798355001326611</v>
      </c>
      <c r="J378" s="181">
        <v>3769</v>
      </c>
      <c r="K378" s="81" t="s">
        <v>154</v>
      </c>
      <c r="L378" s="81" t="s">
        <v>357</v>
      </c>
      <c r="M378" s="239" t="s">
        <v>767</v>
      </c>
      <c r="N378" s="81" t="s">
        <v>849</v>
      </c>
      <c r="O378" s="81" t="s">
        <v>131</v>
      </c>
    </row>
    <row r="379" spans="1:15" x14ac:dyDescent="0.3">
      <c r="A379" s="183">
        <v>45678</v>
      </c>
      <c r="B379" s="81" t="s">
        <v>814</v>
      </c>
      <c r="C379" s="81" t="s">
        <v>118</v>
      </c>
      <c r="D379" s="81" t="s">
        <v>96</v>
      </c>
      <c r="E379" s="81"/>
      <c r="F379" s="81"/>
      <c r="G379" s="81"/>
      <c r="H379" s="143">
        <v>25000</v>
      </c>
      <c r="I379" s="140">
        <f t="shared" si="5"/>
        <v>6.6330591668877688</v>
      </c>
      <c r="J379" s="181">
        <v>3769</v>
      </c>
      <c r="K379" s="81" t="s">
        <v>154</v>
      </c>
      <c r="L379" s="81" t="s">
        <v>357</v>
      </c>
      <c r="M379" s="239" t="s">
        <v>767</v>
      </c>
      <c r="N379" s="81" t="s">
        <v>849</v>
      </c>
      <c r="O379" s="81" t="s">
        <v>131</v>
      </c>
    </row>
    <row r="380" spans="1:15" x14ac:dyDescent="0.3">
      <c r="A380" s="183">
        <v>45678</v>
      </c>
      <c r="B380" s="81" t="s">
        <v>117</v>
      </c>
      <c r="C380" s="81" t="s">
        <v>117</v>
      </c>
      <c r="D380" s="81" t="s">
        <v>96</v>
      </c>
      <c r="E380" s="81"/>
      <c r="F380" s="81"/>
      <c r="G380" s="81"/>
      <c r="H380" s="143">
        <v>20000</v>
      </c>
      <c r="I380" s="140">
        <f t="shared" si="5"/>
        <v>5.3064473335102145</v>
      </c>
      <c r="J380" s="181">
        <v>3769</v>
      </c>
      <c r="K380" s="81" t="s">
        <v>154</v>
      </c>
      <c r="L380" s="81" t="s">
        <v>357</v>
      </c>
      <c r="M380" s="239" t="s">
        <v>767</v>
      </c>
      <c r="N380" s="81" t="s">
        <v>849</v>
      </c>
      <c r="O380" s="81" t="s">
        <v>131</v>
      </c>
    </row>
    <row r="381" spans="1:15" x14ac:dyDescent="0.3">
      <c r="A381" s="183">
        <v>45679</v>
      </c>
      <c r="B381" s="81" t="s">
        <v>814</v>
      </c>
      <c r="C381" s="81" t="s">
        <v>118</v>
      </c>
      <c r="D381" s="81" t="s">
        <v>96</v>
      </c>
      <c r="E381" s="81"/>
      <c r="F381" s="81"/>
      <c r="G381" s="81"/>
      <c r="H381" s="143">
        <v>9000</v>
      </c>
      <c r="I381" s="140">
        <f t="shared" si="5"/>
        <v>2.3879013000795966</v>
      </c>
      <c r="J381" s="181">
        <v>3769</v>
      </c>
      <c r="K381" s="81" t="s">
        <v>150</v>
      </c>
      <c r="L381" s="81" t="s">
        <v>385</v>
      </c>
      <c r="M381" s="239" t="s">
        <v>767</v>
      </c>
      <c r="N381" s="81" t="s">
        <v>849</v>
      </c>
      <c r="O381" s="81" t="s">
        <v>131</v>
      </c>
    </row>
    <row r="382" spans="1:15" x14ac:dyDescent="0.3">
      <c r="A382" s="183">
        <v>45679</v>
      </c>
      <c r="B382" s="81" t="s">
        <v>814</v>
      </c>
      <c r="C382" s="81" t="s">
        <v>118</v>
      </c>
      <c r="D382" s="81" t="s">
        <v>148</v>
      </c>
      <c r="E382" s="81"/>
      <c r="F382" s="81"/>
      <c r="G382" s="81"/>
      <c r="H382" s="143">
        <v>9000</v>
      </c>
      <c r="I382" s="140">
        <f t="shared" si="5"/>
        <v>2.3879013000795966</v>
      </c>
      <c r="J382" s="181">
        <v>3769</v>
      </c>
      <c r="K382" s="81" t="s">
        <v>150</v>
      </c>
      <c r="L382" s="81" t="s">
        <v>385</v>
      </c>
      <c r="M382" s="239" t="s">
        <v>767</v>
      </c>
      <c r="N382" s="81" t="s">
        <v>849</v>
      </c>
      <c r="O382" s="81" t="s">
        <v>131</v>
      </c>
    </row>
    <row r="383" spans="1:15" x14ac:dyDescent="0.3">
      <c r="A383" s="183">
        <v>45679</v>
      </c>
      <c r="B383" s="81" t="s">
        <v>814</v>
      </c>
      <c r="C383" s="81" t="s">
        <v>118</v>
      </c>
      <c r="D383" s="81" t="s">
        <v>96</v>
      </c>
      <c r="E383" s="81"/>
      <c r="F383" s="81"/>
      <c r="G383" s="81"/>
      <c r="H383" s="143">
        <v>18000</v>
      </c>
      <c r="I383" s="140">
        <f t="shared" si="5"/>
        <v>4.7758026001591931</v>
      </c>
      <c r="J383" s="181">
        <v>3769</v>
      </c>
      <c r="K383" s="81" t="s">
        <v>97</v>
      </c>
      <c r="L383" s="81" t="s">
        <v>387</v>
      </c>
      <c r="M383" s="239" t="s">
        <v>767</v>
      </c>
      <c r="N383" s="81" t="s">
        <v>849</v>
      </c>
      <c r="O383" s="81" t="s">
        <v>131</v>
      </c>
    </row>
    <row r="384" spans="1:15" x14ac:dyDescent="0.3">
      <c r="A384" s="183">
        <v>45679</v>
      </c>
      <c r="B384" s="81" t="s">
        <v>814</v>
      </c>
      <c r="C384" s="81" t="s">
        <v>118</v>
      </c>
      <c r="D384" s="81" t="s">
        <v>96</v>
      </c>
      <c r="E384" s="81"/>
      <c r="F384" s="81"/>
      <c r="G384" s="81"/>
      <c r="H384" s="143">
        <v>10000</v>
      </c>
      <c r="I384" s="140">
        <f t="shared" si="5"/>
        <v>2.6532236667551072</v>
      </c>
      <c r="J384" s="181">
        <v>3769</v>
      </c>
      <c r="K384" s="81" t="s">
        <v>97</v>
      </c>
      <c r="L384" s="81" t="s">
        <v>387</v>
      </c>
      <c r="M384" s="239" t="s">
        <v>767</v>
      </c>
      <c r="N384" s="81" t="s">
        <v>849</v>
      </c>
      <c r="O384" s="81" t="s">
        <v>131</v>
      </c>
    </row>
    <row r="385" spans="1:15" x14ac:dyDescent="0.3">
      <c r="A385" s="183">
        <v>45679</v>
      </c>
      <c r="B385" s="81" t="s">
        <v>814</v>
      </c>
      <c r="C385" s="81" t="s">
        <v>118</v>
      </c>
      <c r="D385" s="81" t="s">
        <v>96</v>
      </c>
      <c r="E385" s="81"/>
      <c r="F385" s="81"/>
      <c r="G385" s="81"/>
      <c r="H385" s="143">
        <v>6000</v>
      </c>
      <c r="I385" s="140">
        <f t="shared" si="5"/>
        <v>1.5919342000530645</v>
      </c>
      <c r="J385" s="181">
        <v>3769</v>
      </c>
      <c r="K385" s="81" t="s">
        <v>97</v>
      </c>
      <c r="L385" s="81" t="s">
        <v>387</v>
      </c>
      <c r="M385" s="239" t="s">
        <v>767</v>
      </c>
      <c r="N385" s="81" t="s">
        <v>849</v>
      </c>
      <c r="O385" s="81" t="s">
        <v>131</v>
      </c>
    </row>
    <row r="386" spans="1:15" x14ac:dyDescent="0.3">
      <c r="A386" s="183">
        <v>45679</v>
      </c>
      <c r="B386" s="81" t="s">
        <v>814</v>
      </c>
      <c r="C386" s="81" t="s">
        <v>118</v>
      </c>
      <c r="D386" s="81" t="s">
        <v>96</v>
      </c>
      <c r="E386" s="81"/>
      <c r="F386" s="81"/>
      <c r="G386" s="81"/>
      <c r="H386" s="143">
        <v>4000</v>
      </c>
      <c r="I386" s="140">
        <f t="shared" si="5"/>
        <v>1.0612894667020429</v>
      </c>
      <c r="J386" s="181">
        <v>3769</v>
      </c>
      <c r="K386" s="81" t="s">
        <v>97</v>
      </c>
      <c r="L386" s="81" t="s">
        <v>387</v>
      </c>
      <c r="M386" s="239" t="s">
        <v>767</v>
      </c>
      <c r="N386" s="81" t="s">
        <v>849</v>
      </c>
      <c r="O386" s="81" t="s">
        <v>131</v>
      </c>
    </row>
    <row r="387" spans="1:15" x14ac:dyDescent="0.3">
      <c r="A387" s="183">
        <v>45679</v>
      </c>
      <c r="B387" s="81" t="s">
        <v>814</v>
      </c>
      <c r="C387" s="81" t="s">
        <v>118</v>
      </c>
      <c r="D387" s="81" t="s">
        <v>96</v>
      </c>
      <c r="E387" s="81"/>
      <c r="F387" s="81"/>
      <c r="G387" s="81"/>
      <c r="H387" s="143">
        <v>10000</v>
      </c>
      <c r="I387" s="140">
        <f t="shared" si="5"/>
        <v>2.6532236667551072</v>
      </c>
      <c r="J387" s="181">
        <v>3769</v>
      </c>
      <c r="K387" s="81" t="s">
        <v>97</v>
      </c>
      <c r="L387" s="81" t="s">
        <v>387</v>
      </c>
      <c r="M387" s="239" t="s">
        <v>767</v>
      </c>
      <c r="N387" s="81" t="s">
        <v>849</v>
      </c>
      <c r="O387" s="81" t="s">
        <v>131</v>
      </c>
    </row>
    <row r="388" spans="1:15" x14ac:dyDescent="0.3">
      <c r="A388" s="183">
        <v>45679</v>
      </c>
      <c r="B388" s="81" t="s">
        <v>814</v>
      </c>
      <c r="C388" s="81" t="s">
        <v>118</v>
      </c>
      <c r="D388" s="81" t="s">
        <v>96</v>
      </c>
      <c r="E388" s="81"/>
      <c r="F388" s="81"/>
      <c r="G388" s="81"/>
      <c r="H388" s="143">
        <v>12000</v>
      </c>
      <c r="I388" s="140">
        <f t="shared" si="5"/>
        <v>3.183868400106129</v>
      </c>
      <c r="J388" s="181">
        <v>3769</v>
      </c>
      <c r="K388" s="81" t="s">
        <v>97</v>
      </c>
      <c r="L388" s="81" t="s">
        <v>387</v>
      </c>
      <c r="M388" s="239" t="s">
        <v>767</v>
      </c>
      <c r="N388" s="81" t="s">
        <v>849</v>
      </c>
      <c r="O388" s="81" t="s">
        <v>131</v>
      </c>
    </row>
    <row r="389" spans="1:15" x14ac:dyDescent="0.3">
      <c r="A389" s="183">
        <v>45679</v>
      </c>
      <c r="B389" s="81" t="s">
        <v>814</v>
      </c>
      <c r="C389" s="81" t="s">
        <v>118</v>
      </c>
      <c r="D389" s="81" t="s">
        <v>96</v>
      </c>
      <c r="E389" s="81"/>
      <c r="F389" s="81"/>
      <c r="G389" s="81"/>
      <c r="H389" s="143">
        <v>18000</v>
      </c>
      <c r="I389" s="140">
        <f t="shared" si="5"/>
        <v>4.7758026001591931</v>
      </c>
      <c r="J389" s="181">
        <v>3769</v>
      </c>
      <c r="K389" s="81" t="s">
        <v>97</v>
      </c>
      <c r="L389" s="81" t="s">
        <v>387</v>
      </c>
      <c r="M389" s="239" t="s">
        <v>767</v>
      </c>
      <c r="N389" s="81" t="s">
        <v>849</v>
      </c>
      <c r="O389" s="81" t="s">
        <v>131</v>
      </c>
    </row>
    <row r="390" spans="1:15" x14ac:dyDescent="0.3">
      <c r="A390" s="183">
        <v>45679</v>
      </c>
      <c r="B390" s="81" t="s">
        <v>117</v>
      </c>
      <c r="C390" s="81" t="s">
        <v>117</v>
      </c>
      <c r="D390" s="81" t="s">
        <v>96</v>
      </c>
      <c r="E390" s="81"/>
      <c r="F390" s="81"/>
      <c r="G390" s="81"/>
      <c r="H390" s="143">
        <v>20000</v>
      </c>
      <c r="I390" s="140">
        <f t="shared" si="5"/>
        <v>5.3064473335102145</v>
      </c>
      <c r="J390" s="181">
        <v>3769</v>
      </c>
      <c r="K390" s="81" t="s">
        <v>97</v>
      </c>
      <c r="L390" s="81" t="s">
        <v>387</v>
      </c>
      <c r="M390" s="239" t="s">
        <v>767</v>
      </c>
      <c r="N390" s="81" t="s">
        <v>849</v>
      </c>
      <c r="O390" s="81" t="s">
        <v>131</v>
      </c>
    </row>
    <row r="391" spans="1:15" x14ac:dyDescent="0.3">
      <c r="A391" s="183">
        <v>45679</v>
      </c>
      <c r="B391" s="81" t="s">
        <v>814</v>
      </c>
      <c r="C391" s="81" t="s">
        <v>118</v>
      </c>
      <c r="D391" s="81" t="s">
        <v>96</v>
      </c>
      <c r="E391" s="81"/>
      <c r="F391" s="81"/>
      <c r="G391" s="81"/>
      <c r="H391" s="143">
        <v>25000</v>
      </c>
      <c r="I391" s="140">
        <f t="shared" si="5"/>
        <v>6.6330591668877688</v>
      </c>
      <c r="J391" s="181">
        <v>3769</v>
      </c>
      <c r="K391" s="81" t="s">
        <v>154</v>
      </c>
      <c r="L391" s="81" t="s">
        <v>386</v>
      </c>
      <c r="M391" s="239" t="s">
        <v>767</v>
      </c>
      <c r="N391" s="81" t="s">
        <v>849</v>
      </c>
      <c r="O391" s="81" t="s">
        <v>131</v>
      </c>
    </row>
    <row r="392" spans="1:15" x14ac:dyDescent="0.3">
      <c r="A392" s="183">
        <v>45679</v>
      </c>
      <c r="B392" s="81" t="s">
        <v>814</v>
      </c>
      <c r="C392" s="81" t="s">
        <v>118</v>
      </c>
      <c r="D392" s="81" t="s">
        <v>96</v>
      </c>
      <c r="E392" s="81"/>
      <c r="F392" s="81"/>
      <c r="G392" s="81"/>
      <c r="H392" s="143">
        <v>20000</v>
      </c>
      <c r="I392" s="140">
        <f t="shared" si="5"/>
        <v>5.3064473335102145</v>
      </c>
      <c r="J392" s="181">
        <v>3769</v>
      </c>
      <c r="K392" s="81" t="s">
        <v>154</v>
      </c>
      <c r="L392" s="81" t="s">
        <v>386</v>
      </c>
      <c r="M392" s="239" t="s">
        <v>767</v>
      </c>
      <c r="N392" s="81" t="s">
        <v>849</v>
      </c>
      <c r="O392" s="81" t="s">
        <v>131</v>
      </c>
    </row>
    <row r="393" spans="1:15" x14ac:dyDescent="0.3">
      <c r="A393" s="183">
        <v>45679</v>
      </c>
      <c r="B393" s="81" t="s">
        <v>814</v>
      </c>
      <c r="C393" s="81" t="s">
        <v>118</v>
      </c>
      <c r="D393" s="81" t="s">
        <v>96</v>
      </c>
      <c r="E393" s="81"/>
      <c r="F393" s="81"/>
      <c r="G393" s="81"/>
      <c r="H393" s="143">
        <v>10000</v>
      </c>
      <c r="I393" s="140">
        <f t="shared" ref="I393:I456" si="6">H393/J393</f>
        <v>2.6532236667551072</v>
      </c>
      <c r="J393" s="181">
        <v>3769</v>
      </c>
      <c r="K393" s="81" t="s">
        <v>154</v>
      </c>
      <c r="L393" s="81" t="s">
        <v>386</v>
      </c>
      <c r="M393" s="239" t="s">
        <v>767</v>
      </c>
      <c r="N393" s="81" t="s">
        <v>849</v>
      </c>
      <c r="O393" s="81" t="s">
        <v>131</v>
      </c>
    </row>
    <row r="394" spans="1:15" x14ac:dyDescent="0.3">
      <c r="A394" s="183">
        <v>45679</v>
      </c>
      <c r="B394" s="81" t="s">
        <v>814</v>
      </c>
      <c r="C394" s="81" t="s">
        <v>118</v>
      </c>
      <c r="D394" s="81" t="s">
        <v>96</v>
      </c>
      <c r="E394" s="81"/>
      <c r="F394" s="81"/>
      <c r="G394" s="81"/>
      <c r="H394" s="143">
        <v>7000</v>
      </c>
      <c r="I394" s="140">
        <f t="shared" si="6"/>
        <v>1.8572565667285752</v>
      </c>
      <c r="J394" s="181">
        <v>3769</v>
      </c>
      <c r="K394" s="81" t="s">
        <v>154</v>
      </c>
      <c r="L394" s="81" t="s">
        <v>386</v>
      </c>
      <c r="M394" s="239" t="s">
        <v>767</v>
      </c>
      <c r="N394" s="81" t="s">
        <v>849</v>
      </c>
      <c r="O394" s="81" t="s">
        <v>131</v>
      </c>
    </row>
    <row r="395" spans="1:15" x14ac:dyDescent="0.3">
      <c r="A395" s="183">
        <v>45679</v>
      </c>
      <c r="B395" s="81" t="s">
        <v>814</v>
      </c>
      <c r="C395" s="81" t="s">
        <v>118</v>
      </c>
      <c r="D395" s="81" t="s">
        <v>96</v>
      </c>
      <c r="E395" s="81"/>
      <c r="F395" s="81"/>
      <c r="G395" s="81"/>
      <c r="H395" s="143">
        <v>25000</v>
      </c>
      <c r="I395" s="140">
        <f t="shared" si="6"/>
        <v>6.6330591668877688</v>
      </c>
      <c r="J395" s="181">
        <v>3769</v>
      </c>
      <c r="K395" s="81" t="s">
        <v>154</v>
      </c>
      <c r="L395" s="81" t="s">
        <v>386</v>
      </c>
      <c r="M395" s="239" t="s">
        <v>767</v>
      </c>
      <c r="N395" s="81" t="s">
        <v>849</v>
      </c>
      <c r="O395" s="81" t="s">
        <v>131</v>
      </c>
    </row>
    <row r="396" spans="1:15" x14ac:dyDescent="0.3">
      <c r="A396" s="183">
        <v>45679</v>
      </c>
      <c r="B396" s="81" t="s">
        <v>117</v>
      </c>
      <c r="C396" s="81" t="s">
        <v>117</v>
      </c>
      <c r="D396" s="81" t="s">
        <v>96</v>
      </c>
      <c r="E396" s="81"/>
      <c r="F396" s="81"/>
      <c r="G396" s="81"/>
      <c r="H396" s="187">
        <v>20000</v>
      </c>
      <c r="I396" s="140">
        <f t="shared" si="6"/>
        <v>5.3064473335102145</v>
      </c>
      <c r="J396" s="181">
        <v>3769</v>
      </c>
      <c r="K396" s="81" t="s">
        <v>154</v>
      </c>
      <c r="L396" s="81" t="s">
        <v>386</v>
      </c>
      <c r="M396" s="239" t="s">
        <v>767</v>
      </c>
      <c r="N396" s="81" t="s">
        <v>849</v>
      </c>
      <c r="O396" s="81" t="s">
        <v>131</v>
      </c>
    </row>
    <row r="397" spans="1:15" x14ac:dyDescent="0.3">
      <c r="A397" s="183">
        <v>45680</v>
      </c>
      <c r="B397" s="81" t="s">
        <v>814</v>
      </c>
      <c r="C397" s="81" t="s">
        <v>118</v>
      </c>
      <c r="D397" s="81" t="s">
        <v>96</v>
      </c>
      <c r="E397" s="81"/>
      <c r="F397" s="81"/>
      <c r="G397" s="81"/>
      <c r="H397" s="143">
        <v>25000</v>
      </c>
      <c r="I397" s="140">
        <f t="shared" si="6"/>
        <v>6.6330591668877688</v>
      </c>
      <c r="J397" s="181">
        <v>3769</v>
      </c>
      <c r="K397" s="81" t="s">
        <v>154</v>
      </c>
      <c r="L397" s="81" t="s">
        <v>389</v>
      </c>
      <c r="M397" s="239" t="s">
        <v>767</v>
      </c>
      <c r="N397" s="81" t="s">
        <v>849</v>
      </c>
      <c r="O397" s="81" t="s">
        <v>131</v>
      </c>
    </row>
    <row r="398" spans="1:15" x14ac:dyDescent="0.3">
      <c r="A398" s="183">
        <v>45680</v>
      </c>
      <c r="B398" s="81" t="s">
        <v>625</v>
      </c>
      <c r="C398" s="81" t="s">
        <v>118</v>
      </c>
      <c r="D398" s="81" t="s">
        <v>96</v>
      </c>
      <c r="E398" s="81"/>
      <c r="F398" s="81"/>
      <c r="G398" s="81"/>
      <c r="H398" s="143">
        <v>50000</v>
      </c>
      <c r="I398" s="140">
        <f t="shared" si="6"/>
        <v>13.266118333775538</v>
      </c>
      <c r="J398" s="181">
        <v>3769</v>
      </c>
      <c r="K398" s="81" t="s">
        <v>154</v>
      </c>
      <c r="L398" s="81" t="s">
        <v>626</v>
      </c>
      <c r="M398" s="239" t="s">
        <v>767</v>
      </c>
      <c r="N398" s="81" t="s">
        <v>849</v>
      </c>
      <c r="O398" s="81" t="s">
        <v>131</v>
      </c>
    </row>
    <row r="399" spans="1:15" x14ac:dyDescent="0.3">
      <c r="A399" s="183">
        <v>45680</v>
      </c>
      <c r="B399" s="81" t="s">
        <v>103</v>
      </c>
      <c r="C399" s="81" t="s">
        <v>119</v>
      </c>
      <c r="D399" s="81" t="s">
        <v>96</v>
      </c>
      <c r="E399" s="81"/>
      <c r="F399" s="81"/>
      <c r="G399" s="81"/>
      <c r="H399" s="143">
        <v>60000</v>
      </c>
      <c r="I399" s="140">
        <f t="shared" si="6"/>
        <v>15.919342000530644</v>
      </c>
      <c r="J399" s="181">
        <v>3769</v>
      </c>
      <c r="K399" s="81" t="s">
        <v>154</v>
      </c>
      <c r="L399" s="81" t="s">
        <v>627</v>
      </c>
      <c r="M399" s="239" t="s">
        <v>767</v>
      </c>
      <c r="N399" s="81" t="s">
        <v>849</v>
      </c>
      <c r="O399" s="81" t="s">
        <v>131</v>
      </c>
    </row>
    <row r="400" spans="1:15" x14ac:dyDescent="0.3">
      <c r="A400" s="183">
        <v>45680</v>
      </c>
      <c r="B400" s="81" t="s">
        <v>104</v>
      </c>
      <c r="C400" s="81" t="s">
        <v>119</v>
      </c>
      <c r="D400" s="81" t="s">
        <v>96</v>
      </c>
      <c r="E400" s="81"/>
      <c r="F400" s="81"/>
      <c r="G400" s="81"/>
      <c r="H400" s="143">
        <v>20000</v>
      </c>
      <c r="I400" s="140">
        <f t="shared" si="6"/>
        <v>5.3064473335102145</v>
      </c>
      <c r="J400" s="181">
        <v>3769</v>
      </c>
      <c r="K400" s="81" t="s">
        <v>154</v>
      </c>
      <c r="L400" s="81" t="s">
        <v>628</v>
      </c>
      <c r="M400" s="239" t="s">
        <v>767</v>
      </c>
      <c r="N400" s="81" t="s">
        <v>849</v>
      </c>
      <c r="O400" s="81" t="s">
        <v>131</v>
      </c>
    </row>
    <row r="401" spans="1:15" x14ac:dyDescent="0.3">
      <c r="A401" s="183">
        <v>45679</v>
      </c>
      <c r="B401" s="81" t="s">
        <v>814</v>
      </c>
      <c r="C401" s="81" t="s">
        <v>118</v>
      </c>
      <c r="D401" s="81" t="s">
        <v>228</v>
      </c>
      <c r="E401" s="81"/>
      <c r="F401" s="81"/>
      <c r="G401" s="81"/>
      <c r="H401" s="143">
        <v>15000</v>
      </c>
      <c r="I401" s="140">
        <f t="shared" si="6"/>
        <v>3.9798355001326611</v>
      </c>
      <c r="J401" s="181">
        <v>3769</v>
      </c>
      <c r="K401" s="81" t="s">
        <v>226</v>
      </c>
      <c r="L401" s="81" t="s">
        <v>388</v>
      </c>
      <c r="M401" s="239" t="s">
        <v>767</v>
      </c>
      <c r="N401" s="81" t="s">
        <v>849</v>
      </c>
      <c r="O401" s="81" t="s">
        <v>131</v>
      </c>
    </row>
    <row r="402" spans="1:15" x14ac:dyDescent="0.3">
      <c r="A402" s="183">
        <v>45679</v>
      </c>
      <c r="B402" s="81" t="s">
        <v>814</v>
      </c>
      <c r="C402" s="81" t="s">
        <v>118</v>
      </c>
      <c r="D402" s="81" t="s">
        <v>228</v>
      </c>
      <c r="E402" s="81"/>
      <c r="F402" s="81"/>
      <c r="G402" s="81"/>
      <c r="H402" s="143">
        <v>16000</v>
      </c>
      <c r="I402" s="140">
        <f t="shared" si="6"/>
        <v>4.2451578668081718</v>
      </c>
      <c r="J402" s="181">
        <v>3769</v>
      </c>
      <c r="K402" s="81" t="s">
        <v>226</v>
      </c>
      <c r="L402" s="81" t="s">
        <v>388</v>
      </c>
      <c r="M402" s="239" t="s">
        <v>767</v>
      </c>
      <c r="N402" s="81" t="s">
        <v>849</v>
      </c>
      <c r="O402" s="81" t="s">
        <v>131</v>
      </c>
    </row>
    <row r="403" spans="1:15" x14ac:dyDescent="0.3">
      <c r="A403" s="183">
        <v>45679</v>
      </c>
      <c r="B403" s="81" t="s">
        <v>814</v>
      </c>
      <c r="C403" s="81" t="s">
        <v>118</v>
      </c>
      <c r="D403" s="81" t="s">
        <v>228</v>
      </c>
      <c r="E403" s="81"/>
      <c r="F403" s="81"/>
      <c r="G403" s="81"/>
      <c r="H403" s="143">
        <v>9000</v>
      </c>
      <c r="I403" s="140">
        <f t="shared" si="6"/>
        <v>2.3879013000795966</v>
      </c>
      <c r="J403" s="181">
        <v>3769</v>
      </c>
      <c r="K403" s="81" t="s">
        <v>226</v>
      </c>
      <c r="L403" s="81" t="s">
        <v>390</v>
      </c>
      <c r="M403" s="239" t="s">
        <v>767</v>
      </c>
      <c r="N403" s="81" t="s">
        <v>849</v>
      </c>
      <c r="O403" s="81" t="s">
        <v>131</v>
      </c>
    </row>
    <row r="404" spans="1:15" x14ac:dyDescent="0.3">
      <c r="A404" s="183">
        <v>45679</v>
      </c>
      <c r="B404" s="81" t="s">
        <v>434</v>
      </c>
      <c r="C404" s="81" t="s">
        <v>200</v>
      </c>
      <c r="D404" s="81" t="s">
        <v>128</v>
      </c>
      <c r="E404" s="81"/>
      <c r="F404" s="81"/>
      <c r="G404" s="81"/>
      <c r="H404" s="143">
        <v>210000</v>
      </c>
      <c r="I404" s="140">
        <f t="shared" si="6"/>
        <v>55.717697001857253</v>
      </c>
      <c r="J404" s="181">
        <v>3769</v>
      </c>
      <c r="K404" s="81" t="s">
        <v>149</v>
      </c>
      <c r="L404" s="81" t="s">
        <v>559</v>
      </c>
      <c r="M404" s="239" t="s">
        <v>767</v>
      </c>
      <c r="N404" s="81" t="s">
        <v>849</v>
      </c>
      <c r="O404" s="81" t="s">
        <v>131</v>
      </c>
    </row>
    <row r="405" spans="1:15" x14ac:dyDescent="0.3">
      <c r="A405" s="183">
        <v>45679</v>
      </c>
      <c r="B405" s="81" t="s">
        <v>814</v>
      </c>
      <c r="C405" s="81" t="s">
        <v>118</v>
      </c>
      <c r="D405" s="81" t="s">
        <v>147</v>
      </c>
      <c r="E405" s="81"/>
      <c r="F405" s="81"/>
      <c r="G405" s="81"/>
      <c r="H405" s="143">
        <v>2000</v>
      </c>
      <c r="I405" s="140">
        <f t="shared" si="6"/>
        <v>0.53064473335102147</v>
      </c>
      <c r="J405" s="181">
        <v>3769</v>
      </c>
      <c r="K405" s="81" t="s">
        <v>149</v>
      </c>
      <c r="L405" s="81" t="s">
        <v>393</v>
      </c>
      <c r="M405" s="239" t="s">
        <v>767</v>
      </c>
      <c r="N405" s="81" t="s">
        <v>849</v>
      </c>
      <c r="O405" s="81" t="s">
        <v>131</v>
      </c>
    </row>
    <row r="406" spans="1:15" x14ac:dyDescent="0.3">
      <c r="A406" s="183">
        <v>45679</v>
      </c>
      <c r="B406" s="81" t="s">
        <v>814</v>
      </c>
      <c r="C406" s="81" t="s">
        <v>118</v>
      </c>
      <c r="D406" s="81" t="s">
        <v>147</v>
      </c>
      <c r="E406" s="81"/>
      <c r="F406" s="81"/>
      <c r="G406" s="81"/>
      <c r="H406" s="143">
        <v>5000</v>
      </c>
      <c r="I406" s="140">
        <f t="shared" si="6"/>
        <v>1.3266118333775536</v>
      </c>
      <c r="J406" s="181">
        <v>3769</v>
      </c>
      <c r="K406" s="81" t="s">
        <v>149</v>
      </c>
      <c r="L406" s="81" t="s">
        <v>393</v>
      </c>
      <c r="M406" s="239" t="s">
        <v>767</v>
      </c>
      <c r="N406" s="81" t="s">
        <v>849</v>
      </c>
      <c r="O406" s="81" t="s">
        <v>131</v>
      </c>
    </row>
    <row r="407" spans="1:15" x14ac:dyDescent="0.3">
      <c r="A407" s="183">
        <v>45679</v>
      </c>
      <c r="B407" s="81" t="s">
        <v>814</v>
      </c>
      <c r="C407" s="81" t="s">
        <v>118</v>
      </c>
      <c r="D407" s="81" t="s">
        <v>147</v>
      </c>
      <c r="E407" s="81"/>
      <c r="F407" s="81"/>
      <c r="G407" s="81"/>
      <c r="H407" s="143">
        <v>5000</v>
      </c>
      <c r="I407" s="140">
        <f t="shared" si="6"/>
        <v>1.3266118333775536</v>
      </c>
      <c r="J407" s="181">
        <v>3769</v>
      </c>
      <c r="K407" s="81" t="s">
        <v>149</v>
      </c>
      <c r="L407" s="81" t="s">
        <v>393</v>
      </c>
      <c r="M407" s="239" t="s">
        <v>767</v>
      </c>
      <c r="N407" s="81" t="s">
        <v>849</v>
      </c>
      <c r="O407" s="81" t="s">
        <v>131</v>
      </c>
    </row>
    <row r="408" spans="1:15" x14ac:dyDescent="0.3">
      <c r="A408" s="183">
        <v>45679</v>
      </c>
      <c r="B408" s="81" t="s">
        <v>814</v>
      </c>
      <c r="C408" s="81" t="s">
        <v>118</v>
      </c>
      <c r="D408" s="81" t="s">
        <v>147</v>
      </c>
      <c r="E408" s="81"/>
      <c r="F408" s="81"/>
      <c r="G408" s="81"/>
      <c r="H408" s="143">
        <v>4000</v>
      </c>
      <c r="I408" s="140">
        <f t="shared" si="6"/>
        <v>1.0612894667020429</v>
      </c>
      <c r="J408" s="181">
        <v>3769</v>
      </c>
      <c r="K408" s="81" t="s">
        <v>149</v>
      </c>
      <c r="L408" s="81" t="s">
        <v>393</v>
      </c>
      <c r="M408" s="239" t="s">
        <v>767</v>
      </c>
      <c r="N408" s="81" t="s">
        <v>849</v>
      </c>
      <c r="O408" s="81" t="s">
        <v>131</v>
      </c>
    </row>
    <row r="409" spans="1:15" x14ac:dyDescent="0.3">
      <c r="A409" s="183">
        <v>45679</v>
      </c>
      <c r="B409" s="81" t="s">
        <v>814</v>
      </c>
      <c r="C409" s="81" t="s">
        <v>118</v>
      </c>
      <c r="D409" s="81" t="s">
        <v>147</v>
      </c>
      <c r="E409" s="81"/>
      <c r="F409" s="81"/>
      <c r="G409" s="81"/>
      <c r="H409" s="143">
        <v>4000</v>
      </c>
      <c r="I409" s="140">
        <f t="shared" si="6"/>
        <v>1.0612894667020429</v>
      </c>
      <c r="J409" s="181">
        <v>3769</v>
      </c>
      <c r="K409" s="81" t="s">
        <v>149</v>
      </c>
      <c r="L409" s="81" t="s">
        <v>393</v>
      </c>
      <c r="M409" s="239" t="s">
        <v>767</v>
      </c>
      <c r="N409" s="81" t="s">
        <v>849</v>
      </c>
      <c r="O409" s="81" t="s">
        <v>131</v>
      </c>
    </row>
    <row r="410" spans="1:15" x14ac:dyDescent="0.3">
      <c r="A410" s="183">
        <v>45679</v>
      </c>
      <c r="B410" s="81" t="s">
        <v>814</v>
      </c>
      <c r="C410" s="81" t="s">
        <v>118</v>
      </c>
      <c r="D410" s="81" t="s">
        <v>147</v>
      </c>
      <c r="E410" s="81"/>
      <c r="F410" s="81"/>
      <c r="G410" s="81"/>
      <c r="H410" s="143">
        <v>2000</v>
      </c>
      <c r="I410" s="140">
        <f t="shared" si="6"/>
        <v>0.53064473335102147</v>
      </c>
      <c r="J410" s="181">
        <v>3769</v>
      </c>
      <c r="K410" s="81" t="s">
        <v>149</v>
      </c>
      <c r="L410" s="81" t="s">
        <v>393</v>
      </c>
      <c r="M410" s="239" t="s">
        <v>767</v>
      </c>
      <c r="N410" s="81" t="s">
        <v>849</v>
      </c>
      <c r="O410" s="81" t="s">
        <v>131</v>
      </c>
    </row>
    <row r="411" spans="1:15" x14ac:dyDescent="0.3">
      <c r="A411" s="183">
        <v>45679</v>
      </c>
      <c r="B411" s="81" t="s">
        <v>814</v>
      </c>
      <c r="C411" s="81" t="s">
        <v>118</v>
      </c>
      <c r="D411" s="81" t="s">
        <v>147</v>
      </c>
      <c r="E411" s="81"/>
      <c r="F411" s="81"/>
      <c r="G411" s="81"/>
      <c r="H411" s="143">
        <v>5000</v>
      </c>
      <c r="I411" s="140">
        <f t="shared" si="6"/>
        <v>1.3266118333775536</v>
      </c>
      <c r="J411" s="181">
        <v>3769</v>
      </c>
      <c r="K411" s="81" t="s">
        <v>149</v>
      </c>
      <c r="L411" s="81" t="s">
        <v>393</v>
      </c>
      <c r="M411" s="239" t="s">
        <v>767</v>
      </c>
      <c r="N411" s="81" t="s">
        <v>849</v>
      </c>
      <c r="O411" s="81" t="s">
        <v>131</v>
      </c>
    </row>
    <row r="412" spans="1:15" x14ac:dyDescent="0.3">
      <c r="A412" s="183">
        <v>45679</v>
      </c>
      <c r="B412" s="81" t="s">
        <v>814</v>
      </c>
      <c r="C412" s="81" t="s">
        <v>118</v>
      </c>
      <c r="D412" s="81" t="s">
        <v>147</v>
      </c>
      <c r="E412" s="81"/>
      <c r="F412" s="81"/>
      <c r="G412" s="81"/>
      <c r="H412" s="143">
        <v>3000</v>
      </c>
      <c r="I412" s="140">
        <f t="shared" si="6"/>
        <v>0.79596710002653226</v>
      </c>
      <c r="J412" s="181">
        <v>3769</v>
      </c>
      <c r="K412" s="81" t="s">
        <v>149</v>
      </c>
      <c r="L412" s="81" t="s">
        <v>393</v>
      </c>
      <c r="M412" s="239" t="s">
        <v>767</v>
      </c>
      <c r="N412" s="81" t="s">
        <v>849</v>
      </c>
      <c r="O412" s="81" t="s">
        <v>131</v>
      </c>
    </row>
    <row r="413" spans="1:15" x14ac:dyDescent="0.3">
      <c r="A413" s="183">
        <v>45679</v>
      </c>
      <c r="B413" s="81" t="s">
        <v>814</v>
      </c>
      <c r="C413" s="81" t="s">
        <v>118</v>
      </c>
      <c r="D413" s="81" t="s">
        <v>147</v>
      </c>
      <c r="E413" s="81"/>
      <c r="F413" s="81"/>
      <c r="G413" s="81"/>
      <c r="H413" s="143">
        <v>3000</v>
      </c>
      <c r="I413" s="140">
        <f t="shared" si="6"/>
        <v>0.79596710002653226</v>
      </c>
      <c r="J413" s="181">
        <v>3769</v>
      </c>
      <c r="K413" s="81" t="s">
        <v>149</v>
      </c>
      <c r="L413" s="81" t="s">
        <v>393</v>
      </c>
      <c r="M413" s="239" t="s">
        <v>767</v>
      </c>
      <c r="N413" s="81" t="s">
        <v>849</v>
      </c>
      <c r="O413" s="81" t="s">
        <v>131</v>
      </c>
    </row>
    <row r="414" spans="1:15" x14ac:dyDescent="0.3">
      <c r="A414" s="183">
        <v>45679</v>
      </c>
      <c r="B414" s="81" t="s">
        <v>814</v>
      </c>
      <c r="C414" s="81" t="s">
        <v>118</v>
      </c>
      <c r="D414" s="81" t="s">
        <v>147</v>
      </c>
      <c r="E414" s="81"/>
      <c r="F414" s="81"/>
      <c r="G414" s="81"/>
      <c r="H414" s="143">
        <v>4000</v>
      </c>
      <c r="I414" s="140">
        <f t="shared" si="6"/>
        <v>1.0612894667020429</v>
      </c>
      <c r="J414" s="181">
        <v>3769</v>
      </c>
      <c r="K414" s="81" t="s">
        <v>149</v>
      </c>
      <c r="L414" s="81" t="s">
        <v>393</v>
      </c>
      <c r="M414" s="239" t="s">
        <v>767</v>
      </c>
      <c r="N414" s="81" t="s">
        <v>849</v>
      </c>
      <c r="O414" s="81" t="s">
        <v>131</v>
      </c>
    </row>
    <row r="415" spans="1:15" x14ac:dyDescent="0.3">
      <c r="A415" s="183">
        <v>45679</v>
      </c>
      <c r="B415" s="81" t="s">
        <v>814</v>
      </c>
      <c r="C415" s="81" t="s">
        <v>118</v>
      </c>
      <c r="D415" s="81" t="s">
        <v>147</v>
      </c>
      <c r="E415" s="81"/>
      <c r="F415" s="81"/>
      <c r="G415" s="81"/>
      <c r="H415" s="143">
        <v>14000</v>
      </c>
      <c r="I415" s="140">
        <f t="shared" si="6"/>
        <v>3.7145131334571504</v>
      </c>
      <c r="J415" s="181">
        <v>3769</v>
      </c>
      <c r="K415" s="81" t="s">
        <v>149</v>
      </c>
      <c r="L415" s="81" t="s">
        <v>393</v>
      </c>
      <c r="M415" s="239" t="s">
        <v>767</v>
      </c>
      <c r="N415" s="81" t="s">
        <v>849</v>
      </c>
      <c r="O415" s="81" t="s">
        <v>131</v>
      </c>
    </row>
    <row r="416" spans="1:15" x14ac:dyDescent="0.3">
      <c r="A416" s="183">
        <v>45679</v>
      </c>
      <c r="B416" s="81" t="s">
        <v>814</v>
      </c>
      <c r="C416" s="81" t="s">
        <v>118</v>
      </c>
      <c r="D416" s="81" t="s">
        <v>147</v>
      </c>
      <c r="E416" s="81"/>
      <c r="F416" s="81"/>
      <c r="G416" s="81"/>
      <c r="H416" s="143">
        <v>2000</v>
      </c>
      <c r="I416" s="140">
        <f t="shared" si="6"/>
        <v>0.53064473335102147</v>
      </c>
      <c r="J416" s="181">
        <v>3769</v>
      </c>
      <c r="K416" s="81" t="s">
        <v>149</v>
      </c>
      <c r="L416" s="81" t="s">
        <v>393</v>
      </c>
      <c r="M416" s="239" t="s">
        <v>767</v>
      </c>
      <c r="N416" s="81" t="s">
        <v>849</v>
      </c>
      <c r="O416" s="81" t="s">
        <v>131</v>
      </c>
    </row>
    <row r="417" spans="1:15" x14ac:dyDescent="0.3">
      <c r="A417" s="183">
        <v>45679</v>
      </c>
      <c r="B417" s="81" t="s">
        <v>814</v>
      </c>
      <c r="C417" s="81" t="s">
        <v>118</v>
      </c>
      <c r="D417" s="81" t="s">
        <v>147</v>
      </c>
      <c r="E417" s="81"/>
      <c r="F417" s="81"/>
      <c r="G417" s="81"/>
      <c r="H417" s="143">
        <v>2000</v>
      </c>
      <c r="I417" s="140">
        <f t="shared" si="6"/>
        <v>0.53064473335102147</v>
      </c>
      <c r="J417" s="181">
        <v>3769</v>
      </c>
      <c r="K417" s="81" t="s">
        <v>149</v>
      </c>
      <c r="L417" s="81" t="s">
        <v>393</v>
      </c>
      <c r="M417" s="239" t="s">
        <v>767</v>
      </c>
      <c r="N417" s="81" t="s">
        <v>849</v>
      </c>
      <c r="O417" s="81" t="s">
        <v>131</v>
      </c>
    </row>
    <row r="418" spans="1:15" x14ac:dyDescent="0.3">
      <c r="A418" s="183">
        <v>45679</v>
      </c>
      <c r="B418" s="81" t="s">
        <v>447</v>
      </c>
      <c r="C418" s="81" t="s">
        <v>119</v>
      </c>
      <c r="D418" s="81" t="s">
        <v>147</v>
      </c>
      <c r="E418" s="81"/>
      <c r="F418" s="81"/>
      <c r="G418" s="81"/>
      <c r="H418" s="143">
        <v>18000</v>
      </c>
      <c r="I418" s="140">
        <f t="shared" si="6"/>
        <v>4.7758026001591931</v>
      </c>
      <c r="J418" s="181">
        <v>3769</v>
      </c>
      <c r="K418" s="81" t="s">
        <v>149</v>
      </c>
      <c r="L418" s="81" t="s">
        <v>560</v>
      </c>
      <c r="M418" s="239" t="s">
        <v>767</v>
      </c>
      <c r="N418" s="81" t="s">
        <v>849</v>
      </c>
      <c r="O418" s="81" t="s">
        <v>131</v>
      </c>
    </row>
    <row r="419" spans="1:15" x14ac:dyDescent="0.3">
      <c r="A419" s="183">
        <v>45679</v>
      </c>
      <c r="B419" s="81" t="s">
        <v>804</v>
      </c>
      <c r="C419" s="81" t="s">
        <v>118</v>
      </c>
      <c r="D419" s="81" t="s">
        <v>147</v>
      </c>
      <c r="E419" s="81"/>
      <c r="F419" s="81"/>
      <c r="G419" s="81"/>
      <c r="H419" s="143">
        <v>45000</v>
      </c>
      <c r="I419" s="140">
        <f t="shared" si="6"/>
        <v>11.939506500397984</v>
      </c>
      <c r="J419" s="181">
        <v>3769</v>
      </c>
      <c r="K419" s="81" t="s">
        <v>149</v>
      </c>
      <c r="L419" s="81" t="s">
        <v>416</v>
      </c>
      <c r="M419" s="239" t="s">
        <v>767</v>
      </c>
      <c r="N419" s="81" t="s">
        <v>849</v>
      </c>
      <c r="O419" s="81" t="s">
        <v>131</v>
      </c>
    </row>
    <row r="420" spans="1:15" x14ac:dyDescent="0.3">
      <c r="A420" s="183">
        <v>45680</v>
      </c>
      <c r="B420" s="81" t="s">
        <v>105</v>
      </c>
      <c r="C420" s="81" t="s">
        <v>119</v>
      </c>
      <c r="D420" s="81" t="s">
        <v>96</v>
      </c>
      <c r="E420" s="81"/>
      <c r="F420" s="81"/>
      <c r="G420" s="81"/>
      <c r="H420" s="143">
        <v>20000</v>
      </c>
      <c r="I420" s="140">
        <f t="shared" si="6"/>
        <v>5.3064473335102145</v>
      </c>
      <c r="J420" s="181">
        <v>3769</v>
      </c>
      <c r="K420" s="81" t="s">
        <v>154</v>
      </c>
      <c r="L420" s="81" t="s">
        <v>629</v>
      </c>
      <c r="M420" s="239" t="s">
        <v>767</v>
      </c>
      <c r="N420" s="81" t="s">
        <v>849</v>
      </c>
      <c r="O420" s="81" t="s">
        <v>131</v>
      </c>
    </row>
    <row r="421" spans="1:15" x14ac:dyDescent="0.3">
      <c r="A421" s="183">
        <v>45680</v>
      </c>
      <c r="B421" s="81" t="s">
        <v>635</v>
      </c>
      <c r="C421" s="81" t="s">
        <v>119</v>
      </c>
      <c r="D421" s="81" t="s">
        <v>96</v>
      </c>
      <c r="E421" s="81"/>
      <c r="F421" s="81"/>
      <c r="G421" s="81"/>
      <c r="H421" s="143">
        <v>10000</v>
      </c>
      <c r="I421" s="140">
        <f t="shared" si="6"/>
        <v>2.6532236667551072</v>
      </c>
      <c r="J421" s="181">
        <v>3769</v>
      </c>
      <c r="K421" s="81" t="s">
        <v>154</v>
      </c>
      <c r="L421" s="81" t="s">
        <v>636</v>
      </c>
      <c r="M421" s="239" t="s">
        <v>767</v>
      </c>
      <c r="N421" s="81" t="s">
        <v>849</v>
      </c>
      <c r="O421" s="81" t="s">
        <v>131</v>
      </c>
    </row>
    <row r="422" spans="1:15" x14ac:dyDescent="0.3">
      <c r="A422" s="183">
        <v>45680</v>
      </c>
      <c r="B422" s="81" t="s">
        <v>814</v>
      </c>
      <c r="C422" s="81" t="s">
        <v>118</v>
      </c>
      <c r="D422" s="81" t="s">
        <v>96</v>
      </c>
      <c r="E422" s="81"/>
      <c r="F422" s="81"/>
      <c r="G422" s="81"/>
      <c r="H422" s="143">
        <v>8000</v>
      </c>
      <c r="I422" s="140">
        <f t="shared" si="6"/>
        <v>2.1225789334040859</v>
      </c>
      <c r="J422" s="181">
        <v>3769</v>
      </c>
      <c r="K422" s="81" t="s">
        <v>154</v>
      </c>
      <c r="L422" s="81" t="s">
        <v>389</v>
      </c>
      <c r="M422" s="239" t="s">
        <v>767</v>
      </c>
      <c r="N422" s="81" t="s">
        <v>849</v>
      </c>
      <c r="O422" s="81" t="s">
        <v>131</v>
      </c>
    </row>
    <row r="423" spans="1:15" x14ac:dyDescent="0.3">
      <c r="A423" s="183">
        <v>45680</v>
      </c>
      <c r="B423" s="81" t="s">
        <v>814</v>
      </c>
      <c r="C423" s="81" t="s">
        <v>118</v>
      </c>
      <c r="D423" s="81" t="s">
        <v>96</v>
      </c>
      <c r="E423" s="81"/>
      <c r="F423" s="81"/>
      <c r="G423" s="81"/>
      <c r="H423" s="143">
        <v>7000</v>
      </c>
      <c r="I423" s="140">
        <f t="shared" si="6"/>
        <v>1.8572565667285752</v>
      </c>
      <c r="J423" s="181">
        <v>3769</v>
      </c>
      <c r="K423" s="81" t="s">
        <v>154</v>
      </c>
      <c r="L423" s="81" t="s">
        <v>389</v>
      </c>
      <c r="M423" s="239" t="s">
        <v>767</v>
      </c>
      <c r="N423" s="81" t="s">
        <v>849</v>
      </c>
      <c r="O423" s="81" t="s">
        <v>131</v>
      </c>
    </row>
    <row r="424" spans="1:15" x14ac:dyDescent="0.3">
      <c r="A424" s="183">
        <v>45680</v>
      </c>
      <c r="B424" s="81" t="s">
        <v>814</v>
      </c>
      <c r="C424" s="81" t="s">
        <v>118</v>
      </c>
      <c r="D424" s="81" t="s">
        <v>96</v>
      </c>
      <c r="E424" s="81"/>
      <c r="F424" s="81"/>
      <c r="G424" s="81"/>
      <c r="H424" s="143">
        <v>8000</v>
      </c>
      <c r="I424" s="140">
        <f t="shared" si="6"/>
        <v>2.1225789334040859</v>
      </c>
      <c r="J424" s="181">
        <v>3769</v>
      </c>
      <c r="K424" s="81" t="s">
        <v>154</v>
      </c>
      <c r="L424" s="81" t="s">
        <v>389</v>
      </c>
      <c r="M424" s="239" t="s">
        <v>767</v>
      </c>
      <c r="N424" s="81" t="s">
        <v>849</v>
      </c>
      <c r="O424" s="81" t="s">
        <v>131</v>
      </c>
    </row>
    <row r="425" spans="1:15" x14ac:dyDescent="0.3">
      <c r="A425" s="183">
        <v>45680</v>
      </c>
      <c r="B425" s="81" t="s">
        <v>117</v>
      </c>
      <c r="C425" s="81" t="s">
        <v>117</v>
      </c>
      <c r="D425" s="81" t="s">
        <v>96</v>
      </c>
      <c r="E425" s="81"/>
      <c r="F425" s="81"/>
      <c r="G425" s="81"/>
      <c r="H425" s="143">
        <v>20000</v>
      </c>
      <c r="I425" s="140">
        <f t="shared" si="6"/>
        <v>5.3064473335102145</v>
      </c>
      <c r="J425" s="181">
        <v>3769</v>
      </c>
      <c r="K425" s="81" t="s">
        <v>154</v>
      </c>
      <c r="L425" s="81" t="s">
        <v>389</v>
      </c>
      <c r="M425" s="239" t="s">
        <v>767</v>
      </c>
      <c r="N425" s="81" t="s">
        <v>849</v>
      </c>
      <c r="O425" s="81" t="s">
        <v>131</v>
      </c>
    </row>
    <row r="426" spans="1:15" x14ac:dyDescent="0.3">
      <c r="A426" s="183">
        <v>45680</v>
      </c>
      <c r="B426" s="81" t="s">
        <v>814</v>
      </c>
      <c r="C426" s="81" t="s">
        <v>118</v>
      </c>
      <c r="D426" s="81" t="s">
        <v>96</v>
      </c>
      <c r="E426" s="81"/>
      <c r="F426" s="81"/>
      <c r="G426" s="81"/>
      <c r="H426" s="143">
        <v>18000</v>
      </c>
      <c r="I426" s="140">
        <f t="shared" si="6"/>
        <v>4.7758026001591931</v>
      </c>
      <c r="J426" s="181">
        <v>3769</v>
      </c>
      <c r="K426" s="81" t="s">
        <v>97</v>
      </c>
      <c r="L426" s="81" t="s">
        <v>451</v>
      </c>
      <c r="M426" s="239" t="s">
        <v>767</v>
      </c>
      <c r="N426" s="81" t="s">
        <v>849</v>
      </c>
      <c r="O426" s="81" t="s">
        <v>131</v>
      </c>
    </row>
    <row r="427" spans="1:15" x14ac:dyDescent="0.3">
      <c r="A427" s="183">
        <v>45680</v>
      </c>
      <c r="B427" s="81" t="s">
        <v>814</v>
      </c>
      <c r="C427" s="81" t="s">
        <v>118</v>
      </c>
      <c r="D427" s="81" t="s">
        <v>96</v>
      </c>
      <c r="E427" s="81"/>
      <c r="F427" s="81"/>
      <c r="G427" s="81"/>
      <c r="H427" s="143">
        <v>13000</v>
      </c>
      <c r="I427" s="140">
        <f t="shared" si="6"/>
        <v>3.4491907667816397</v>
      </c>
      <c r="J427" s="181">
        <v>3769</v>
      </c>
      <c r="K427" s="81" t="s">
        <v>97</v>
      </c>
      <c r="L427" s="81" t="s">
        <v>451</v>
      </c>
      <c r="M427" s="239" t="s">
        <v>767</v>
      </c>
      <c r="N427" s="81" t="s">
        <v>849</v>
      </c>
      <c r="O427" s="81" t="s">
        <v>131</v>
      </c>
    </row>
    <row r="428" spans="1:15" x14ac:dyDescent="0.3">
      <c r="A428" s="183">
        <v>45680</v>
      </c>
      <c r="B428" s="81" t="s">
        <v>814</v>
      </c>
      <c r="C428" s="81" t="s">
        <v>118</v>
      </c>
      <c r="D428" s="81" t="s">
        <v>96</v>
      </c>
      <c r="E428" s="81"/>
      <c r="F428" s="81"/>
      <c r="G428" s="81"/>
      <c r="H428" s="143">
        <v>16000</v>
      </c>
      <c r="I428" s="140">
        <f t="shared" si="6"/>
        <v>4.2451578668081718</v>
      </c>
      <c r="J428" s="181">
        <v>3769</v>
      </c>
      <c r="K428" s="81" t="s">
        <v>97</v>
      </c>
      <c r="L428" s="81" t="s">
        <v>451</v>
      </c>
      <c r="M428" s="239" t="s">
        <v>767</v>
      </c>
      <c r="N428" s="81" t="s">
        <v>849</v>
      </c>
      <c r="O428" s="81" t="s">
        <v>131</v>
      </c>
    </row>
    <row r="429" spans="1:15" x14ac:dyDescent="0.3">
      <c r="A429" s="183">
        <v>45680</v>
      </c>
      <c r="B429" s="81" t="s">
        <v>814</v>
      </c>
      <c r="C429" s="81" t="s">
        <v>118</v>
      </c>
      <c r="D429" s="81" t="s">
        <v>96</v>
      </c>
      <c r="E429" s="81"/>
      <c r="F429" s="81"/>
      <c r="G429" s="81"/>
      <c r="H429" s="143">
        <v>25000</v>
      </c>
      <c r="I429" s="140">
        <f t="shared" si="6"/>
        <v>6.6330591668877688</v>
      </c>
      <c r="J429" s="181">
        <v>3769</v>
      </c>
      <c r="K429" s="81" t="s">
        <v>97</v>
      </c>
      <c r="L429" s="81" t="s">
        <v>451</v>
      </c>
      <c r="M429" s="239" t="s">
        <v>767</v>
      </c>
      <c r="N429" s="81" t="s">
        <v>849</v>
      </c>
      <c r="O429" s="81" t="s">
        <v>131</v>
      </c>
    </row>
    <row r="430" spans="1:15" x14ac:dyDescent="0.3">
      <c r="A430" s="183">
        <v>45680</v>
      </c>
      <c r="B430" s="81" t="s">
        <v>117</v>
      </c>
      <c r="C430" s="81" t="s">
        <v>117</v>
      </c>
      <c r="D430" s="81" t="s">
        <v>96</v>
      </c>
      <c r="E430" s="81"/>
      <c r="F430" s="81"/>
      <c r="G430" s="81"/>
      <c r="H430" s="143">
        <v>18000</v>
      </c>
      <c r="I430" s="140">
        <f t="shared" si="6"/>
        <v>4.7758026001591931</v>
      </c>
      <c r="J430" s="181">
        <v>3769</v>
      </c>
      <c r="K430" s="81" t="s">
        <v>97</v>
      </c>
      <c r="L430" s="81" t="s">
        <v>451</v>
      </c>
      <c r="M430" s="239" t="s">
        <v>767</v>
      </c>
      <c r="N430" s="81" t="s">
        <v>849</v>
      </c>
      <c r="O430" s="81" t="s">
        <v>131</v>
      </c>
    </row>
    <row r="431" spans="1:15" x14ac:dyDescent="0.3">
      <c r="A431" s="183">
        <v>45681</v>
      </c>
      <c r="B431" s="81" t="s">
        <v>103</v>
      </c>
      <c r="C431" s="81" t="s">
        <v>119</v>
      </c>
      <c r="D431" s="81" t="s">
        <v>96</v>
      </c>
      <c r="E431" s="81"/>
      <c r="F431" s="81"/>
      <c r="G431" s="81"/>
      <c r="H431" s="143">
        <v>60000</v>
      </c>
      <c r="I431" s="140">
        <f t="shared" si="6"/>
        <v>15.919342000530644</v>
      </c>
      <c r="J431" s="181">
        <v>3769</v>
      </c>
      <c r="K431" s="81" t="s">
        <v>154</v>
      </c>
      <c r="L431" s="81" t="s">
        <v>629</v>
      </c>
      <c r="M431" s="239" t="s">
        <v>767</v>
      </c>
      <c r="N431" s="81" t="s">
        <v>849</v>
      </c>
      <c r="O431" s="81" t="s">
        <v>131</v>
      </c>
    </row>
    <row r="432" spans="1:15" x14ac:dyDescent="0.3">
      <c r="A432" s="183">
        <v>45681</v>
      </c>
      <c r="B432" s="81" t="s">
        <v>104</v>
      </c>
      <c r="C432" s="81" t="s">
        <v>119</v>
      </c>
      <c r="D432" s="81" t="s">
        <v>96</v>
      </c>
      <c r="E432" s="81"/>
      <c r="F432" s="81"/>
      <c r="G432" s="81"/>
      <c r="H432" s="143">
        <v>10000</v>
      </c>
      <c r="I432" s="140">
        <f t="shared" si="6"/>
        <v>2.6532236667551072</v>
      </c>
      <c r="J432" s="181">
        <v>3769</v>
      </c>
      <c r="K432" s="81" t="s">
        <v>154</v>
      </c>
      <c r="L432" s="81" t="s">
        <v>637</v>
      </c>
      <c r="M432" s="239" t="s">
        <v>767</v>
      </c>
      <c r="N432" s="81" t="s">
        <v>849</v>
      </c>
      <c r="O432" s="81" t="s">
        <v>131</v>
      </c>
    </row>
    <row r="433" spans="1:15" x14ac:dyDescent="0.3">
      <c r="A433" s="183">
        <v>45681</v>
      </c>
      <c r="B433" s="81" t="s">
        <v>634</v>
      </c>
      <c r="C433" s="81" t="s">
        <v>119</v>
      </c>
      <c r="D433" s="81" t="s">
        <v>96</v>
      </c>
      <c r="E433" s="81"/>
      <c r="F433" s="81"/>
      <c r="G433" s="81"/>
      <c r="H433" s="143">
        <v>5000</v>
      </c>
      <c r="I433" s="140">
        <f t="shared" si="6"/>
        <v>1.3266118333775536</v>
      </c>
      <c r="J433" s="181">
        <v>3769</v>
      </c>
      <c r="K433" s="81" t="s">
        <v>154</v>
      </c>
      <c r="L433" s="81" t="s">
        <v>638</v>
      </c>
      <c r="M433" s="239" t="s">
        <v>767</v>
      </c>
      <c r="N433" s="81" t="s">
        <v>849</v>
      </c>
      <c r="O433" s="81" t="s">
        <v>131</v>
      </c>
    </row>
    <row r="434" spans="1:15" x14ac:dyDescent="0.3">
      <c r="A434" s="183">
        <v>45681</v>
      </c>
      <c r="B434" s="81" t="s">
        <v>105</v>
      </c>
      <c r="C434" s="81" t="s">
        <v>119</v>
      </c>
      <c r="D434" s="81" t="s">
        <v>96</v>
      </c>
      <c r="E434" s="81"/>
      <c r="F434" s="81"/>
      <c r="G434" s="81"/>
      <c r="H434" s="143">
        <v>6000</v>
      </c>
      <c r="I434" s="140">
        <f t="shared" si="6"/>
        <v>1.5919342000530645</v>
      </c>
      <c r="J434" s="181">
        <v>3769</v>
      </c>
      <c r="K434" s="81" t="s">
        <v>154</v>
      </c>
      <c r="L434" s="81" t="s">
        <v>389</v>
      </c>
      <c r="M434" s="239" t="s">
        <v>767</v>
      </c>
      <c r="N434" s="81" t="s">
        <v>849</v>
      </c>
      <c r="O434" s="81" t="s">
        <v>131</v>
      </c>
    </row>
    <row r="435" spans="1:15" x14ac:dyDescent="0.3">
      <c r="A435" s="183">
        <v>45681</v>
      </c>
      <c r="B435" s="81" t="s">
        <v>106</v>
      </c>
      <c r="C435" s="81" t="s">
        <v>119</v>
      </c>
      <c r="D435" s="81" t="s">
        <v>96</v>
      </c>
      <c r="E435" s="81"/>
      <c r="F435" s="81"/>
      <c r="G435" s="81"/>
      <c r="H435" s="143">
        <v>29000</v>
      </c>
      <c r="I435" s="140">
        <f t="shared" si="6"/>
        <v>7.6943486335898115</v>
      </c>
      <c r="J435" s="181">
        <v>3769</v>
      </c>
      <c r="K435" s="81" t="s">
        <v>154</v>
      </c>
      <c r="L435" s="81" t="s">
        <v>639</v>
      </c>
      <c r="M435" s="239" t="s">
        <v>767</v>
      </c>
      <c r="N435" s="81" t="s">
        <v>849</v>
      </c>
      <c r="O435" s="81" t="s">
        <v>131</v>
      </c>
    </row>
    <row r="436" spans="1:15" x14ac:dyDescent="0.3">
      <c r="A436" s="183">
        <v>45681</v>
      </c>
      <c r="B436" s="81" t="s">
        <v>814</v>
      </c>
      <c r="C436" s="81" t="s">
        <v>118</v>
      </c>
      <c r="D436" s="81" t="s">
        <v>96</v>
      </c>
      <c r="E436" s="81"/>
      <c r="F436" s="81"/>
      <c r="G436" s="81"/>
      <c r="H436" s="143">
        <v>9000</v>
      </c>
      <c r="I436" s="140">
        <f t="shared" si="6"/>
        <v>2.3879013000795966</v>
      </c>
      <c r="J436" s="181">
        <v>3769</v>
      </c>
      <c r="K436" s="81" t="s">
        <v>154</v>
      </c>
      <c r="L436" s="81" t="s">
        <v>389</v>
      </c>
      <c r="M436" s="239" t="s">
        <v>767</v>
      </c>
      <c r="N436" s="81" t="s">
        <v>849</v>
      </c>
      <c r="O436" s="81" t="s">
        <v>131</v>
      </c>
    </row>
    <row r="437" spans="1:15" x14ac:dyDescent="0.3">
      <c r="A437" s="183">
        <v>45681</v>
      </c>
      <c r="B437" s="81" t="s">
        <v>814</v>
      </c>
      <c r="C437" s="81" t="s">
        <v>118</v>
      </c>
      <c r="D437" s="81" t="s">
        <v>96</v>
      </c>
      <c r="E437" s="81"/>
      <c r="F437" s="81"/>
      <c r="G437" s="81"/>
      <c r="H437" s="143">
        <v>10000</v>
      </c>
      <c r="I437" s="140">
        <f t="shared" si="6"/>
        <v>2.6532236667551072</v>
      </c>
      <c r="J437" s="181">
        <v>3769</v>
      </c>
      <c r="K437" s="81" t="s">
        <v>154</v>
      </c>
      <c r="L437" s="81" t="s">
        <v>389</v>
      </c>
      <c r="M437" s="239" t="s">
        <v>767</v>
      </c>
      <c r="N437" s="81" t="s">
        <v>849</v>
      </c>
      <c r="O437" s="81" t="s">
        <v>131</v>
      </c>
    </row>
    <row r="438" spans="1:15" x14ac:dyDescent="0.3">
      <c r="A438" s="183">
        <v>45681</v>
      </c>
      <c r="B438" s="81" t="s">
        <v>814</v>
      </c>
      <c r="C438" s="81" t="s">
        <v>118</v>
      </c>
      <c r="D438" s="81" t="s">
        <v>96</v>
      </c>
      <c r="E438" s="81"/>
      <c r="F438" s="81"/>
      <c r="G438" s="81"/>
      <c r="H438" s="143">
        <v>15000</v>
      </c>
      <c r="I438" s="140">
        <f t="shared" si="6"/>
        <v>3.9798355001326611</v>
      </c>
      <c r="J438" s="181">
        <v>3769</v>
      </c>
      <c r="K438" s="81" t="s">
        <v>154</v>
      </c>
      <c r="L438" s="81" t="s">
        <v>389</v>
      </c>
      <c r="M438" s="239" t="s">
        <v>767</v>
      </c>
      <c r="N438" s="81" t="s">
        <v>849</v>
      </c>
      <c r="O438" s="81" t="s">
        <v>131</v>
      </c>
    </row>
    <row r="439" spans="1:15" x14ac:dyDescent="0.3">
      <c r="A439" s="183">
        <v>45681</v>
      </c>
      <c r="B439" s="81" t="s">
        <v>814</v>
      </c>
      <c r="C439" s="81" t="s">
        <v>118</v>
      </c>
      <c r="D439" s="81" t="s">
        <v>96</v>
      </c>
      <c r="E439" s="81"/>
      <c r="F439" s="81"/>
      <c r="G439" s="81"/>
      <c r="H439" s="143">
        <v>20000</v>
      </c>
      <c r="I439" s="140">
        <f t="shared" si="6"/>
        <v>5.3064473335102145</v>
      </c>
      <c r="J439" s="181">
        <v>3769</v>
      </c>
      <c r="K439" s="81" t="s">
        <v>154</v>
      </c>
      <c r="L439" s="81" t="s">
        <v>389</v>
      </c>
      <c r="M439" s="239" t="s">
        <v>767</v>
      </c>
      <c r="N439" s="81" t="s">
        <v>849</v>
      </c>
      <c r="O439" s="81" t="s">
        <v>131</v>
      </c>
    </row>
    <row r="440" spans="1:15" x14ac:dyDescent="0.3">
      <c r="A440" s="183">
        <v>45681</v>
      </c>
      <c r="B440" s="81" t="s">
        <v>814</v>
      </c>
      <c r="C440" s="81" t="s">
        <v>118</v>
      </c>
      <c r="D440" s="81" t="s">
        <v>96</v>
      </c>
      <c r="E440" s="81"/>
      <c r="F440" s="81"/>
      <c r="G440" s="81"/>
      <c r="H440" s="143">
        <v>25000</v>
      </c>
      <c r="I440" s="140">
        <f t="shared" si="6"/>
        <v>6.6330591668877688</v>
      </c>
      <c r="J440" s="181">
        <v>3769</v>
      </c>
      <c r="K440" s="81" t="s">
        <v>154</v>
      </c>
      <c r="L440" s="81" t="s">
        <v>389</v>
      </c>
      <c r="M440" s="239" t="s">
        <v>767</v>
      </c>
      <c r="N440" s="81" t="s">
        <v>849</v>
      </c>
      <c r="O440" s="81" t="s">
        <v>131</v>
      </c>
    </row>
    <row r="441" spans="1:15" x14ac:dyDescent="0.3">
      <c r="A441" s="183">
        <v>45681</v>
      </c>
      <c r="B441" s="81" t="s">
        <v>814</v>
      </c>
      <c r="C441" s="81" t="s">
        <v>118</v>
      </c>
      <c r="D441" s="81" t="s">
        <v>96</v>
      </c>
      <c r="E441" s="81"/>
      <c r="F441" s="81"/>
      <c r="G441" s="81"/>
      <c r="H441" s="143">
        <v>15000</v>
      </c>
      <c r="I441" s="140">
        <f t="shared" si="6"/>
        <v>3.9798355001326611</v>
      </c>
      <c r="J441" s="181">
        <v>3769</v>
      </c>
      <c r="K441" s="81" t="s">
        <v>154</v>
      </c>
      <c r="L441" s="81" t="s">
        <v>389</v>
      </c>
      <c r="M441" s="239" t="s">
        <v>767</v>
      </c>
      <c r="N441" s="81" t="s">
        <v>849</v>
      </c>
      <c r="O441" s="81" t="s">
        <v>131</v>
      </c>
    </row>
    <row r="442" spans="1:15" x14ac:dyDescent="0.3">
      <c r="A442" s="183">
        <v>45681</v>
      </c>
      <c r="B442" s="81" t="s">
        <v>814</v>
      </c>
      <c r="C442" s="81" t="s">
        <v>118</v>
      </c>
      <c r="D442" s="81" t="s">
        <v>96</v>
      </c>
      <c r="E442" s="81"/>
      <c r="F442" s="81"/>
      <c r="G442" s="81"/>
      <c r="H442" s="143">
        <v>4000</v>
      </c>
      <c r="I442" s="140">
        <f t="shared" si="6"/>
        <v>1.0612894667020429</v>
      </c>
      <c r="J442" s="181">
        <v>3769</v>
      </c>
      <c r="K442" s="81" t="s">
        <v>154</v>
      </c>
      <c r="L442" s="81" t="s">
        <v>389</v>
      </c>
      <c r="M442" s="239" t="s">
        <v>767</v>
      </c>
      <c r="N442" s="81" t="s">
        <v>849</v>
      </c>
      <c r="O442" s="81" t="s">
        <v>131</v>
      </c>
    </row>
    <row r="443" spans="1:15" x14ac:dyDescent="0.3">
      <c r="A443" s="183">
        <v>45681</v>
      </c>
      <c r="B443" s="81" t="s">
        <v>117</v>
      </c>
      <c r="C443" s="81" t="s">
        <v>117</v>
      </c>
      <c r="D443" s="81" t="s">
        <v>96</v>
      </c>
      <c r="E443" s="81"/>
      <c r="F443" s="81"/>
      <c r="G443" s="81"/>
      <c r="H443" s="143">
        <v>15000</v>
      </c>
      <c r="I443" s="140">
        <f t="shared" si="6"/>
        <v>3.9798355001326611</v>
      </c>
      <c r="J443" s="181">
        <v>3769</v>
      </c>
      <c r="K443" s="81" t="s">
        <v>154</v>
      </c>
      <c r="L443" s="81" t="s">
        <v>389</v>
      </c>
      <c r="M443" s="239" t="s">
        <v>767</v>
      </c>
      <c r="N443" s="81" t="s">
        <v>849</v>
      </c>
      <c r="O443" s="81" t="s">
        <v>131</v>
      </c>
    </row>
    <row r="444" spans="1:15" x14ac:dyDescent="0.3">
      <c r="A444" s="183">
        <v>45681</v>
      </c>
      <c r="B444" s="81" t="s">
        <v>117</v>
      </c>
      <c r="C444" s="81" t="s">
        <v>117</v>
      </c>
      <c r="D444" s="81" t="s">
        <v>96</v>
      </c>
      <c r="E444" s="81"/>
      <c r="F444" s="81"/>
      <c r="G444" s="81"/>
      <c r="H444" s="143">
        <v>5000</v>
      </c>
      <c r="I444" s="140">
        <f t="shared" si="6"/>
        <v>1.3266118333775536</v>
      </c>
      <c r="J444" s="181">
        <v>3769</v>
      </c>
      <c r="K444" s="81" t="s">
        <v>154</v>
      </c>
      <c r="L444" s="81" t="s">
        <v>389</v>
      </c>
      <c r="M444" s="239" t="s">
        <v>767</v>
      </c>
      <c r="N444" s="81" t="s">
        <v>849</v>
      </c>
      <c r="O444" s="81" t="s">
        <v>131</v>
      </c>
    </row>
    <row r="445" spans="1:15" x14ac:dyDescent="0.3">
      <c r="A445" s="183">
        <v>45680</v>
      </c>
      <c r="B445" s="81" t="s">
        <v>814</v>
      </c>
      <c r="C445" s="81" t="s">
        <v>118</v>
      </c>
      <c r="D445" s="81" t="s">
        <v>96</v>
      </c>
      <c r="E445" s="81"/>
      <c r="F445" s="81"/>
      <c r="G445" s="81"/>
      <c r="H445" s="143">
        <v>20000</v>
      </c>
      <c r="I445" s="140">
        <f t="shared" si="6"/>
        <v>5.3064473335102145</v>
      </c>
      <c r="J445" s="181">
        <v>3769</v>
      </c>
      <c r="K445" s="81" t="s">
        <v>98</v>
      </c>
      <c r="L445" s="81" t="s">
        <v>363</v>
      </c>
      <c r="M445" s="239" t="s">
        <v>767</v>
      </c>
      <c r="N445" s="81" t="s">
        <v>849</v>
      </c>
      <c r="O445" s="81" t="s">
        <v>131</v>
      </c>
    </row>
    <row r="446" spans="1:15" x14ac:dyDescent="0.3">
      <c r="A446" s="183">
        <v>45680</v>
      </c>
      <c r="B446" s="81" t="s">
        <v>814</v>
      </c>
      <c r="C446" s="81" t="s">
        <v>118</v>
      </c>
      <c r="D446" s="81" t="s">
        <v>96</v>
      </c>
      <c r="E446" s="81"/>
      <c r="F446" s="81"/>
      <c r="G446" s="81"/>
      <c r="H446" s="143">
        <v>20000</v>
      </c>
      <c r="I446" s="140">
        <f t="shared" si="6"/>
        <v>5.3064473335102145</v>
      </c>
      <c r="J446" s="181">
        <v>3769</v>
      </c>
      <c r="K446" s="81" t="s">
        <v>98</v>
      </c>
      <c r="L446" s="81" t="s">
        <v>363</v>
      </c>
      <c r="M446" s="239" t="s">
        <v>767</v>
      </c>
      <c r="N446" s="81" t="s">
        <v>849</v>
      </c>
      <c r="O446" s="81" t="s">
        <v>131</v>
      </c>
    </row>
    <row r="447" spans="1:15" x14ac:dyDescent="0.3">
      <c r="A447" s="183">
        <v>45680</v>
      </c>
      <c r="B447" s="81" t="s">
        <v>814</v>
      </c>
      <c r="C447" s="81" t="s">
        <v>118</v>
      </c>
      <c r="D447" s="81" t="s">
        <v>96</v>
      </c>
      <c r="E447" s="81"/>
      <c r="F447" s="81"/>
      <c r="G447" s="81"/>
      <c r="H447" s="143">
        <v>9000</v>
      </c>
      <c r="I447" s="140">
        <f t="shared" si="6"/>
        <v>2.3879013000795966</v>
      </c>
      <c r="J447" s="181">
        <v>3769</v>
      </c>
      <c r="K447" s="81" t="s">
        <v>98</v>
      </c>
      <c r="L447" s="81" t="s">
        <v>363</v>
      </c>
      <c r="M447" s="239" t="s">
        <v>767</v>
      </c>
      <c r="N447" s="81" t="s">
        <v>849</v>
      </c>
      <c r="O447" s="81" t="s">
        <v>131</v>
      </c>
    </row>
    <row r="448" spans="1:15" x14ac:dyDescent="0.3">
      <c r="A448" s="183">
        <v>45680</v>
      </c>
      <c r="B448" s="81" t="s">
        <v>814</v>
      </c>
      <c r="C448" s="81" t="s">
        <v>118</v>
      </c>
      <c r="D448" s="81" t="s">
        <v>96</v>
      </c>
      <c r="E448" s="81"/>
      <c r="F448" s="81"/>
      <c r="G448" s="81"/>
      <c r="H448" s="143">
        <v>5000</v>
      </c>
      <c r="I448" s="140">
        <f t="shared" si="6"/>
        <v>1.3266118333775536</v>
      </c>
      <c r="J448" s="181">
        <v>3769</v>
      </c>
      <c r="K448" s="81" t="s">
        <v>98</v>
      </c>
      <c r="L448" s="81" t="s">
        <v>363</v>
      </c>
      <c r="M448" s="239" t="s">
        <v>767</v>
      </c>
      <c r="N448" s="81" t="s">
        <v>849</v>
      </c>
      <c r="O448" s="81" t="s">
        <v>131</v>
      </c>
    </row>
    <row r="449" spans="1:15" x14ac:dyDescent="0.3">
      <c r="A449" s="183">
        <v>45680</v>
      </c>
      <c r="B449" s="81" t="s">
        <v>814</v>
      </c>
      <c r="C449" s="81" t="s">
        <v>118</v>
      </c>
      <c r="D449" s="81" t="s">
        <v>96</v>
      </c>
      <c r="E449" s="81"/>
      <c r="F449" s="81"/>
      <c r="G449" s="81"/>
      <c r="H449" s="143">
        <v>18000</v>
      </c>
      <c r="I449" s="140">
        <f t="shared" si="6"/>
        <v>4.7758026001591931</v>
      </c>
      <c r="J449" s="181">
        <v>3769</v>
      </c>
      <c r="K449" s="81" t="s">
        <v>98</v>
      </c>
      <c r="L449" s="81" t="s">
        <v>363</v>
      </c>
      <c r="M449" s="239" t="s">
        <v>767</v>
      </c>
      <c r="N449" s="81" t="s">
        <v>849</v>
      </c>
      <c r="O449" s="81" t="s">
        <v>131</v>
      </c>
    </row>
    <row r="450" spans="1:15" x14ac:dyDescent="0.3">
      <c r="A450" s="183">
        <v>45680</v>
      </c>
      <c r="B450" s="81" t="s">
        <v>117</v>
      </c>
      <c r="C450" s="81" t="s">
        <v>117</v>
      </c>
      <c r="D450" s="81" t="s">
        <v>96</v>
      </c>
      <c r="E450" s="81"/>
      <c r="F450" s="81"/>
      <c r="G450" s="81"/>
      <c r="H450" s="143">
        <v>20000</v>
      </c>
      <c r="I450" s="140">
        <f t="shared" si="6"/>
        <v>5.3064473335102145</v>
      </c>
      <c r="J450" s="181">
        <v>3769</v>
      </c>
      <c r="K450" s="81" t="s">
        <v>98</v>
      </c>
      <c r="L450" s="81" t="s">
        <v>363</v>
      </c>
      <c r="M450" s="239" t="s">
        <v>767</v>
      </c>
      <c r="N450" s="81" t="s">
        <v>849</v>
      </c>
      <c r="O450" s="81" t="s">
        <v>131</v>
      </c>
    </row>
    <row r="451" spans="1:15" x14ac:dyDescent="0.3">
      <c r="A451" s="183">
        <v>45680</v>
      </c>
      <c r="B451" s="81" t="s">
        <v>814</v>
      </c>
      <c r="C451" s="81" t="s">
        <v>118</v>
      </c>
      <c r="D451" s="81" t="s">
        <v>148</v>
      </c>
      <c r="E451" s="81"/>
      <c r="F451" s="81"/>
      <c r="G451" s="81"/>
      <c r="H451" s="143">
        <v>9000</v>
      </c>
      <c r="I451" s="140">
        <f t="shared" si="6"/>
        <v>2.3879013000795966</v>
      </c>
      <c r="J451" s="181">
        <v>3769</v>
      </c>
      <c r="K451" s="81" t="s">
        <v>150</v>
      </c>
      <c r="L451" s="81" t="s">
        <v>456</v>
      </c>
      <c r="M451" s="239" t="s">
        <v>767</v>
      </c>
      <c r="N451" s="81" t="s">
        <v>849</v>
      </c>
      <c r="O451" s="81" t="s">
        <v>131</v>
      </c>
    </row>
    <row r="452" spans="1:15" x14ac:dyDescent="0.3">
      <c r="A452" s="183">
        <v>45680</v>
      </c>
      <c r="B452" s="81" t="s">
        <v>814</v>
      </c>
      <c r="C452" s="81" t="s">
        <v>118</v>
      </c>
      <c r="D452" s="81" t="s">
        <v>148</v>
      </c>
      <c r="E452" s="81"/>
      <c r="F452" s="81"/>
      <c r="G452" s="81"/>
      <c r="H452" s="143">
        <v>9000</v>
      </c>
      <c r="I452" s="140">
        <f t="shared" si="6"/>
        <v>2.3879013000795966</v>
      </c>
      <c r="J452" s="181">
        <v>3769</v>
      </c>
      <c r="K452" s="81" t="s">
        <v>150</v>
      </c>
      <c r="L452" s="81" t="s">
        <v>456</v>
      </c>
      <c r="M452" s="239" t="s">
        <v>767</v>
      </c>
      <c r="N452" s="81" t="s">
        <v>849</v>
      </c>
      <c r="O452" s="81" t="s">
        <v>131</v>
      </c>
    </row>
    <row r="453" spans="1:15" x14ac:dyDescent="0.3">
      <c r="A453" s="183">
        <v>45680</v>
      </c>
      <c r="B453" s="81" t="s">
        <v>814</v>
      </c>
      <c r="C453" s="81" t="s">
        <v>118</v>
      </c>
      <c r="D453" s="81" t="s">
        <v>228</v>
      </c>
      <c r="E453" s="81"/>
      <c r="F453" s="81"/>
      <c r="G453" s="81"/>
      <c r="H453" s="143">
        <v>15000</v>
      </c>
      <c r="I453" s="140">
        <f t="shared" si="6"/>
        <v>3.9798355001326611</v>
      </c>
      <c r="J453" s="181">
        <v>3769</v>
      </c>
      <c r="K453" s="81" t="s">
        <v>226</v>
      </c>
      <c r="L453" s="81" t="s">
        <v>457</v>
      </c>
      <c r="M453" s="239" t="s">
        <v>767</v>
      </c>
      <c r="N453" s="81" t="s">
        <v>849</v>
      </c>
      <c r="O453" s="81" t="s">
        <v>131</v>
      </c>
    </row>
    <row r="454" spans="1:15" x14ac:dyDescent="0.3">
      <c r="A454" s="183">
        <v>45680</v>
      </c>
      <c r="B454" s="81" t="s">
        <v>814</v>
      </c>
      <c r="C454" s="81" t="s">
        <v>118</v>
      </c>
      <c r="D454" s="81" t="s">
        <v>228</v>
      </c>
      <c r="E454" s="81"/>
      <c r="F454" s="81"/>
      <c r="G454" s="81"/>
      <c r="H454" s="143">
        <v>9000</v>
      </c>
      <c r="I454" s="140">
        <f t="shared" si="6"/>
        <v>2.3879013000795966</v>
      </c>
      <c r="J454" s="181">
        <v>3769</v>
      </c>
      <c r="K454" s="81" t="s">
        <v>226</v>
      </c>
      <c r="L454" s="81" t="s">
        <v>457</v>
      </c>
      <c r="M454" s="239" t="s">
        <v>767</v>
      </c>
      <c r="N454" s="81" t="s">
        <v>849</v>
      </c>
      <c r="O454" s="81" t="s">
        <v>131</v>
      </c>
    </row>
    <row r="455" spans="1:15" x14ac:dyDescent="0.3">
      <c r="A455" s="183">
        <v>45680</v>
      </c>
      <c r="B455" s="81" t="s">
        <v>814</v>
      </c>
      <c r="C455" s="81" t="s">
        <v>118</v>
      </c>
      <c r="D455" s="81" t="s">
        <v>228</v>
      </c>
      <c r="E455" s="81"/>
      <c r="F455" s="81"/>
      <c r="G455" s="81"/>
      <c r="H455" s="143">
        <v>16000</v>
      </c>
      <c r="I455" s="140">
        <f t="shared" si="6"/>
        <v>4.2451578668081718</v>
      </c>
      <c r="J455" s="181">
        <v>3769</v>
      </c>
      <c r="K455" s="81" t="s">
        <v>226</v>
      </c>
      <c r="L455" s="81" t="s">
        <v>457</v>
      </c>
      <c r="M455" s="239" t="s">
        <v>767</v>
      </c>
      <c r="N455" s="81" t="s">
        <v>849</v>
      </c>
      <c r="O455" s="81" t="s">
        <v>131</v>
      </c>
    </row>
    <row r="456" spans="1:15" x14ac:dyDescent="0.3">
      <c r="A456" s="183">
        <v>45680</v>
      </c>
      <c r="B456" s="81" t="s">
        <v>814</v>
      </c>
      <c r="C456" s="81" t="s">
        <v>118</v>
      </c>
      <c r="D456" s="81" t="s">
        <v>147</v>
      </c>
      <c r="E456" s="81"/>
      <c r="F456" s="81"/>
      <c r="G456" s="81"/>
      <c r="H456" s="143">
        <v>2000</v>
      </c>
      <c r="I456" s="140">
        <f t="shared" si="6"/>
        <v>0.53064473335102147</v>
      </c>
      <c r="J456" s="181">
        <v>3769</v>
      </c>
      <c r="K456" s="81" t="s">
        <v>149</v>
      </c>
      <c r="L456" s="81" t="s">
        <v>459</v>
      </c>
      <c r="M456" s="239" t="s">
        <v>767</v>
      </c>
      <c r="N456" s="81" t="s">
        <v>849</v>
      </c>
      <c r="O456" s="81" t="s">
        <v>131</v>
      </c>
    </row>
    <row r="457" spans="1:15" x14ac:dyDescent="0.3">
      <c r="A457" s="183">
        <v>45680</v>
      </c>
      <c r="B457" s="81" t="s">
        <v>814</v>
      </c>
      <c r="C457" s="81" t="s">
        <v>118</v>
      </c>
      <c r="D457" s="81" t="s">
        <v>147</v>
      </c>
      <c r="E457" s="81"/>
      <c r="F457" s="81"/>
      <c r="G457" s="81"/>
      <c r="H457" s="143">
        <v>4000</v>
      </c>
      <c r="I457" s="140">
        <f t="shared" ref="I457:I520" si="7">H457/J457</f>
        <v>1.0612894667020429</v>
      </c>
      <c r="J457" s="181">
        <v>3769</v>
      </c>
      <c r="K457" s="81" t="s">
        <v>149</v>
      </c>
      <c r="L457" s="81" t="s">
        <v>459</v>
      </c>
      <c r="M457" s="239" t="s">
        <v>767</v>
      </c>
      <c r="N457" s="81" t="s">
        <v>849</v>
      </c>
      <c r="O457" s="81" t="s">
        <v>131</v>
      </c>
    </row>
    <row r="458" spans="1:15" x14ac:dyDescent="0.3">
      <c r="A458" s="183">
        <v>45680</v>
      </c>
      <c r="B458" s="81" t="s">
        <v>814</v>
      </c>
      <c r="C458" s="81" t="s">
        <v>118</v>
      </c>
      <c r="D458" s="81" t="s">
        <v>147</v>
      </c>
      <c r="E458" s="81"/>
      <c r="F458" s="81"/>
      <c r="G458" s="81"/>
      <c r="H458" s="143">
        <v>7000</v>
      </c>
      <c r="I458" s="140">
        <f t="shared" si="7"/>
        <v>1.8572565667285752</v>
      </c>
      <c r="J458" s="181">
        <v>3769</v>
      </c>
      <c r="K458" s="81" t="s">
        <v>149</v>
      </c>
      <c r="L458" s="81" t="s">
        <v>459</v>
      </c>
      <c r="M458" s="239" t="s">
        <v>767</v>
      </c>
      <c r="N458" s="81" t="s">
        <v>849</v>
      </c>
      <c r="O458" s="81" t="s">
        <v>131</v>
      </c>
    </row>
    <row r="459" spans="1:15" x14ac:dyDescent="0.3">
      <c r="A459" s="183">
        <v>45680</v>
      </c>
      <c r="B459" s="81" t="s">
        <v>814</v>
      </c>
      <c r="C459" s="81" t="s">
        <v>118</v>
      </c>
      <c r="D459" s="81" t="s">
        <v>147</v>
      </c>
      <c r="E459" s="81"/>
      <c r="F459" s="81"/>
      <c r="G459" s="81"/>
      <c r="H459" s="143">
        <v>8000</v>
      </c>
      <c r="I459" s="140">
        <f t="shared" si="7"/>
        <v>2.1225789334040859</v>
      </c>
      <c r="J459" s="181">
        <v>3769</v>
      </c>
      <c r="K459" s="81" t="s">
        <v>149</v>
      </c>
      <c r="L459" s="81" t="s">
        <v>459</v>
      </c>
      <c r="M459" s="239" t="s">
        <v>767</v>
      </c>
      <c r="N459" s="81" t="s">
        <v>849</v>
      </c>
      <c r="O459" s="81" t="s">
        <v>131</v>
      </c>
    </row>
    <row r="460" spans="1:15" x14ac:dyDescent="0.3">
      <c r="A460" s="183">
        <v>45680</v>
      </c>
      <c r="B460" s="81" t="s">
        <v>814</v>
      </c>
      <c r="C460" s="81" t="s">
        <v>118</v>
      </c>
      <c r="D460" s="81" t="s">
        <v>96</v>
      </c>
      <c r="E460" s="81"/>
      <c r="F460" s="81"/>
      <c r="G460" s="81"/>
      <c r="H460" s="143">
        <v>20000</v>
      </c>
      <c r="I460" s="140">
        <f t="shared" si="7"/>
        <v>5.3064473335102145</v>
      </c>
      <c r="J460" s="181">
        <v>3769</v>
      </c>
      <c r="K460" s="81" t="s">
        <v>98</v>
      </c>
      <c r="L460" s="81" t="s">
        <v>458</v>
      </c>
      <c r="M460" s="239" t="s">
        <v>767</v>
      </c>
      <c r="N460" s="81" t="s">
        <v>849</v>
      </c>
      <c r="O460" s="81" t="s">
        <v>131</v>
      </c>
    </row>
    <row r="461" spans="1:15" x14ac:dyDescent="0.3">
      <c r="A461" s="183">
        <v>45681</v>
      </c>
      <c r="B461" s="81" t="s">
        <v>814</v>
      </c>
      <c r="C461" s="81" t="s">
        <v>118</v>
      </c>
      <c r="D461" s="81" t="s">
        <v>96</v>
      </c>
      <c r="E461" s="81"/>
      <c r="F461" s="81"/>
      <c r="G461" s="81"/>
      <c r="H461" s="143">
        <v>13000</v>
      </c>
      <c r="I461" s="140">
        <f t="shared" si="7"/>
        <v>3.4491907667816397</v>
      </c>
      <c r="J461" s="181">
        <v>3769</v>
      </c>
      <c r="K461" s="81" t="s">
        <v>98</v>
      </c>
      <c r="L461" s="81" t="s">
        <v>458</v>
      </c>
      <c r="M461" s="239" t="s">
        <v>767</v>
      </c>
      <c r="N461" s="81" t="s">
        <v>849</v>
      </c>
      <c r="O461" s="81" t="s">
        <v>131</v>
      </c>
    </row>
    <row r="462" spans="1:15" x14ac:dyDescent="0.3">
      <c r="A462" s="183">
        <v>45681</v>
      </c>
      <c r="B462" s="81" t="s">
        <v>814</v>
      </c>
      <c r="C462" s="81" t="s">
        <v>118</v>
      </c>
      <c r="D462" s="81" t="s">
        <v>96</v>
      </c>
      <c r="E462" s="81"/>
      <c r="F462" s="81"/>
      <c r="G462" s="81"/>
      <c r="H462" s="143">
        <v>8000</v>
      </c>
      <c r="I462" s="140">
        <f t="shared" si="7"/>
        <v>2.1225789334040859</v>
      </c>
      <c r="J462" s="181">
        <v>3769</v>
      </c>
      <c r="K462" s="81" t="s">
        <v>98</v>
      </c>
      <c r="L462" s="81" t="s">
        <v>458</v>
      </c>
      <c r="M462" s="239" t="s">
        <v>767</v>
      </c>
      <c r="N462" s="81" t="s">
        <v>849</v>
      </c>
      <c r="O462" s="81" t="s">
        <v>131</v>
      </c>
    </row>
    <row r="463" spans="1:15" x14ac:dyDescent="0.3">
      <c r="A463" s="183">
        <v>45681</v>
      </c>
      <c r="B463" s="81" t="s">
        <v>814</v>
      </c>
      <c r="C463" s="81" t="s">
        <v>118</v>
      </c>
      <c r="D463" s="81" t="s">
        <v>96</v>
      </c>
      <c r="E463" s="81"/>
      <c r="F463" s="81"/>
      <c r="G463" s="81"/>
      <c r="H463" s="143">
        <v>7000</v>
      </c>
      <c r="I463" s="140">
        <f t="shared" si="7"/>
        <v>1.8572565667285752</v>
      </c>
      <c r="J463" s="181">
        <v>3769</v>
      </c>
      <c r="K463" s="81" t="s">
        <v>98</v>
      </c>
      <c r="L463" s="81" t="s">
        <v>458</v>
      </c>
      <c r="M463" s="239" t="s">
        <v>767</v>
      </c>
      <c r="N463" s="81" t="s">
        <v>849</v>
      </c>
      <c r="O463" s="81" t="s">
        <v>131</v>
      </c>
    </row>
    <row r="464" spans="1:15" x14ac:dyDescent="0.3">
      <c r="A464" s="183">
        <v>45681</v>
      </c>
      <c r="B464" s="81" t="s">
        <v>814</v>
      </c>
      <c r="C464" s="81" t="s">
        <v>118</v>
      </c>
      <c r="D464" s="81" t="s">
        <v>96</v>
      </c>
      <c r="E464" s="81"/>
      <c r="F464" s="81"/>
      <c r="G464" s="81"/>
      <c r="H464" s="143">
        <v>17000</v>
      </c>
      <c r="I464" s="140">
        <f t="shared" si="7"/>
        <v>4.5104802334836824</v>
      </c>
      <c r="J464" s="181">
        <v>3769</v>
      </c>
      <c r="K464" s="81" t="s">
        <v>98</v>
      </c>
      <c r="L464" s="81" t="s">
        <v>458</v>
      </c>
      <c r="M464" s="239" t="s">
        <v>767</v>
      </c>
      <c r="N464" s="81" t="s">
        <v>849</v>
      </c>
      <c r="O464" s="81" t="s">
        <v>131</v>
      </c>
    </row>
    <row r="465" spans="1:15" x14ac:dyDescent="0.3">
      <c r="A465" s="183">
        <v>45681</v>
      </c>
      <c r="B465" s="81" t="s">
        <v>117</v>
      </c>
      <c r="C465" s="81" t="s">
        <v>117</v>
      </c>
      <c r="D465" s="81" t="s">
        <v>96</v>
      </c>
      <c r="E465" s="81"/>
      <c r="F465" s="81"/>
      <c r="G465" s="81"/>
      <c r="H465" s="143">
        <v>18000</v>
      </c>
      <c r="I465" s="140">
        <f t="shared" si="7"/>
        <v>4.7758026001591931</v>
      </c>
      <c r="J465" s="181">
        <v>3769</v>
      </c>
      <c r="K465" s="81" t="s">
        <v>98</v>
      </c>
      <c r="L465" s="81" t="s">
        <v>458</v>
      </c>
      <c r="M465" s="239" t="s">
        <v>767</v>
      </c>
      <c r="N465" s="81" t="s">
        <v>849</v>
      </c>
      <c r="O465" s="81" t="s">
        <v>131</v>
      </c>
    </row>
    <row r="466" spans="1:15" x14ac:dyDescent="0.3">
      <c r="A466" s="183">
        <v>45681</v>
      </c>
      <c r="B466" s="81" t="s">
        <v>814</v>
      </c>
      <c r="C466" s="81" t="s">
        <v>118</v>
      </c>
      <c r="D466" s="81" t="s">
        <v>228</v>
      </c>
      <c r="E466" s="81"/>
      <c r="F466" s="81"/>
      <c r="G466" s="81"/>
      <c r="H466" s="143">
        <v>15000</v>
      </c>
      <c r="I466" s="140">
        <f t="shared" si="7"/>
        <v>3.9798355001326611</v>
      </c>
      <c r="J466" s="181">
        <v>3769</v>
      </c>
      <c r="K466" s="81" t="s">
        <v>226</v>
      </c>
      <c r="L466" s="81" t="s">
        <v>473</v>
      </c>
      <c r="M466" s="239" t="s">
        <v>767</v>
      </c>
      <c r="N466" s="81" t="s">
        <v>849</v>
      </c>
      <c r="O466" s="81" t="s">
        <v>131</v>
      </c>
    </row>
    <row r="467" spans="1:15" x14ac:dyDescent="0.3">
      <c r="A467" s="183">
        <v>45681</v>
      </c>
      <c r="B467" s="81" t="s">
        <v>814</v>
      </c>
      <c r="C467" s="81" t="s">
        <v>118</v>
      </c>
      <c r="D467" s="81" t="s">
        <v>228</v>
      </c>
      <c r="E467" s="81"/>
      <c r="F467" s="81"/>
      <c r="G467" s="81"/>
      <c r="H467" s="143">
        <v>17000</v>
      </c>
      <c r="I467" s="140">
        <f t="shared" si="7"/>
        <v>4.5104802334836824</v>
      </c>
      <c r="J467" s="181">
        <v>3769</v>
      </c>
      <c r="K467" s="81" t="s">
        <v>226</v>
      </c>
      <c r="L467" s="81" t="s">
        <v>473</v>
      </c>
      <c r="M467" s="239" t="s">
        <v>767</v>
      </c>
      <c r="N467" s="81" t="s">
        <v>849</v>
      </c>
      <c r="O467" s="81" t="s">
        <v>131</v>
      </c>
    </row>
    <row r="468" spans="1:15" x14ac:dyDescent="0.3">
      <c r="A468" s="183">
        <v>45681</v>
      </c>
      <c r="B468" s="81" t="s">
        <v>814</v>
      </c>
      <c r="C468" s="81" t="s">
        <v>118</v>
      </c>
      <c r="D468" s="81" t="s">
        <v>96</v>
      </c>
      <c r="E468" s="81"/>
      <c r="F468" s="81"/>
      <c r="G468" s="81"/>
      <c r="H468" s="143">
        <v>18000</v>
      </c>
      <c r="I468" s="140">
        <f t="shared" si="7"/>
        <v>4.7758026001591931</v>
      </c>
      <c r="J468" s="181">
        <v>3769</v>
      </c>
      <c r="K468" s="81" t="s">
        <v>97</v>
      </c>
      <c r="L468" s="81" t="s">
        <v>472</v>
      </c>
      <c r="M468" s="239" t="s">
        <v>767</v>
      </c>
      <c r="N468" s="81" t="s">
        <v>849</v>
      </c>
      <c r="O468" s="81" t="s">
        <v>131</v>
      </c>
    </row>
    <row r="469" spans="1:15" x14ac:dyDescent="0.3">
      <c r="A469" s="183">
        <v>45681</v>
      </c>
      <c r="B469" s="81" t="s">
        <v>814</v>
      </c>
      <c r="C469" s="81" t="s">
        <v>118</v>
      </c>
      <c r="D469" s="81" t="s">
        <v>96</v>
      </c>
      <c r="E469" s="81"/>
      <c r="F469" s="81"/>
      <c r="G469" s="81"/>
      <c r="H469" s="143">
        <v>16000</v>
      </c>
      <c r="I469" s="140">
        <f t="shared" si="7"/>
        <v>4.2451578668081718</v>
      </c>
      <c r="J469" s="181">
        <v>3769</v>
      </c>
      <c r="K469" s="81" t="s">
        <v>97</v>
      </c>
      <c r="L469" s="81" t="s">
        <v>472</v>
      </c>
      <c r="M469" s="239" t="s">
        <v>767</v>
      </c>
      <c r="N469" s="81" t="s">
        <v>849</v>
      </c>
      <c r="O469" s="81" t="s">
        <v>131</v>
      </c>
    </row>
    <row r="470" spans="1:15" x14ac:dyDescent="0.3">
      <c r="A470" s="183">
        <v>45681</v>
      </c>
      <c r="B470" s="81" t="s">
        <v>814</v>
      </c>
      <c r="C470" s="81" t="s">
        <v>118</v>
      </c>
      <c r="D470" s="81" t="s">
        <v>96</v>
      </c>
      <c r="E470" s="81"/>
      <c r="F470" s="81"/>
      <c r="G470" s="81"/>
      <c r="H470" s="143">
        <v>10000</v>
      </c>
      <c r="I470" s="140">
        <f t="shared" si="7"/>
        <v>2.6532236667551072</v>
      </c>
      <c r="J470" s="181">
        <v>3769</v>
      </c>
      <c r="K470" s="81" t="s">
        <v>97</v>
      </c>
      <c r="L470" s="81" t="s">
        <v>472</v>
      </c>
      <c r="M470" s="239" t="s">
        <v>767</v>
      </c>
      <c r="N470" s="81" t="s">
        <v>849</v>
      </c>
      <c r="O470" s="81" t="s">
        <v>131</v>
      </c>
    </row>
    <row r="471" spans="1:15" x14ac:dyDescent="0.3">
      <c r="A471" s="183">
        <v>45681</v>
      </c>
      <c r="B471" s="81" t="s">
        <v>814</v>
      </c>
      <c r="C471" s="81" t="s">
        <v>118</v>
      </c>
      <c r="D471" s="81" t="s">
        <v>96</v>
      </c>
      <c r="E471" s="81"/>
      <c r="F471" s="81"/>
      <c r="G471" s="81"/>
      <c r="H471" s="143">
        <v>4000</v>
      </c>
      <c r="I471" s="140">
        <f t="shared" si="7"/>
        <v>1.0612894667020429</v>
      </c>
      <c r="J471" s="181">
        <v>3769</v>
      </c>
      <c r="K471" s="81" t="s">
        <v>97</v>
      </c>
      <c r="L471" s="81" t="s">
        <v>472</v>
      </c>
      <c r="M471" s="239" t="s">
        <v>767</v>
      </c>
      <c r="N471" s="81" t="s">
        <v>849</v>
      </c>
      <c r="O471" s="81" t="s">
        <v>131</v>
      </c>
    </row>
    <row r="472" spans="1:15" x14ac:dyDescent="0.3">
      <c r="A472" s="183">
        <v>45681</v>
      </c>
      <c r="B472" s="81" t="s">
        <v>814</v>
      </c>
      <c r="C472" s="81" t="s">
        <v>118</v>
      </c>
      <c r="D472" s="81" t="s">
        <v>96</v>
      </c>
      <c r="E472" s="81"/>
      <c r="F472" s="81"/>
      <c r="G472" s="81"/>
      <c r="H472" s="143">
        <v>14000</v>
      </c>
      <c r="I472" s="140">
        <f t="shared" si="7"/>
        <v>3.7145131334571504</v>
      </c>
      <c r="J472" s="181">
        <v>3769</v>
      </c>
      <c r="K472" s="81" t="s">
        <v>97</v>
      </c>
      <c r="L472" s="81" t="s">
        <v>472</v>
      </c>
      <c r="M472" s="239" t="s">
        <v>767</v>
      </c>
      <c r="N472" s="81" t="s">
        <v>849</v>
      </c>
      <c r="O472" s="81" t="s">
        <v>131</v>
      </c>
    </row>
    <row r="473" spans="1:15" x14ac:dyDescent="0.3">
      <c r="A473" s="183">
        <v>45681</v>
      </c>
      <c r="B473" s="81" t="s">
        <v>814</v>
      </c>
      <c r="C473" s="81" t="s">
        <v>118</v>
      </c>
      <c r="D473" s="81" t="s">
        <v>96</v>
      </c>
      <c r="E473" s="81"/>
      <c r="F473" s="81"/>
      <c r="G473" s="81"/>
      <c r="H473" s="143">
        <v>5000</v>
      </c>
      <c r="I473" s="140">
        <f t="shared" si="7"/>
        <v>1.3266118333775536</v>
      </c>
      <c r="J473" s="181">
        <v>3769</v>
      </c>
      <c r="K473" s="81" t="s">
        <v>97</v>
      </c>
      <c r="L473" s="81" t="s">
        <v>472</v>
      </c>
      <c r="M473" s="239" t="s">
        <v>767</v>
      </c>
      <c r="N473" s="81" t="s">
        <v>849</v>
      </c>
      <c r="O473" s="81" t="s">
        <v>131</v>
      </c>
    </row>
    <row r="474" spans="1:15" x14ac:dyDescent="0.3">
      <c r="A474" s="183">
        <v>45681</v>
      </c>
      <c r="B474" s="81" t="s">
        <v>814</v>
      </c>
      <c r="C474" s="81" t="s">
        <v>118</v>
      </c>
      <c r="D474" s="81" t="s">
        <v>96</v>
      </c>
      <c r="E474" s="81"/>
      <c r="F474" s="81"/>
      <c r="G474" s="81"/>
      <c r="H474" s="143">
        <v>13000</v>
      </c>
      <c r="I474" s="140">
        <f t="shared" si="7"/>
        <v>3.4491907667816397</v>
      </c>
      <c r="J474" s="181">
        <v>3769</v>
      </c>
      <c r="K474" s="81" t="s">
        <v>97</v>
      </c>
      <c r="L474" s="81" t="s">
        <v>472</v>
      </c>
      <c r="M474" s="239" t="s">
        <v>767</v>
      </c>
      <c r="N474" s="81" t="s">
        <v>849</v>
      </c>
      <c r="O474" s="81" t="s">
        <v>131</v>
      </c>
    </row>
    <row r="475" spans="1:15" x14ac:dyDescent="0.3">
      <c r="A475" s="183">
        <v>45681</v>
      </c>
      <c r="B475" s="81" t="s">
        <v>117</v>
      </c>
      <c r="C475" s="81" t="s">
        <v>117</v>
      </c>
      <c r="D475" s="81" t="s">
        <v>96</v>
      </c>
      <c r="E475" s="81"/>
      <c r="F475" s="81"/>
      <c r="G475" s="81"/>
      <c r="H475" s="143">
        <v>16000</v>
      </c>
      <c r="I475" s="140">
        <f t="shared" si="7"/>
        <v>4.2451578668081718</v>
      </c>
      <c r="J475" s="181">
        <v>3769</v>
      </c>
      <c r="K475" s="81" t="s">
        <v>97</v>
      </c>
      <c r="L475" s="81" t="s">
        <v>472</v>
      </c>
      <c r="M475" s="239" t="s">
        <v>767</v>
      </c>
      <c r="N475" s="81" t="s">
        <v>849</v>
      </c>
      <c r="O475" s="81" t="s">
        <v>131</v>
      </c>
    </row>
    <row r="476" spans="1:15" x14ac:dyDescent="0.3">
      <c r="A476" s="183">
        <v>45682</v>
      </c>
      <c r="B476" s="81" t="s">
        <v>814</v>
      </c>
      <c r="C476" s="81" t="s">
        <v>118</v>
      </c>
      <c r="D476" s="81" t="s">
        <v>96</v>
      </c>
      <c r="E476" s="81"/>
      <c r="F476" s="81"/>
      <c r="G476" s="81"/>
      <c r="H476" s="143">
        <v>20000</v>
      </c>
      <c r="I476" s="140">
        <f t="shared" si="7"/>
        <v>5.3064473335102145</v>
      </c>
      <c r="J476" s="181">
        <v>3769</v>
      </c>
      <c r="K476" s="81" t="s">
        <v>98</v>
      </c>
      <c r="L476" s="81" t="s">
        <v>463</v>
      </c>
      <c r="M476" s="239" t="s">
        <v>767</v>
      </c>
      <c r="N476" s="81" t="s">
        <v>849</v>
      </c>
      <c r="O476" s="81" t="s">
        <v>131</v>
      </c>
    </row>
    <row r="477" spans="1:15" x14ac:dyDescent="0.3">
      <c r="A477" s="183">
        <v>45682</v>
      </c>
      <c r="B477" s="81" t="s">
        <v>814</v>
      </c>
      <c r="C477" s="81" t="s">
        <v>118</v>
      </c>
      <c r="D477" s="81" t="s">
        <v>96</v>
      </c>
      <c r="E477" s="81"/>
      <c r="F477" s="81"/>
      <c r="G477" s="81"/>
      <c r="H477" s="143">
        <v>10000</v>
      </c>
      <c r="I477" s="140">
        <f t="shared" si="7"/>
        <v>2.6532236667551072</v>
      </c>
      <c r="J477" s="181">
        <v>3769</v>
      </c>
      <c r="K477" s="81" t="s">
        <v>98</v>
      </c>
      <c r="L477" s="81" t="s">
        <v>463</v>
      </c>
      <c r="M477" s="239" t="s">
        <v>767</v>
      </c>
      <c r="N477" s="81" t="s">
        <v>849</v>
      </c>
      <c r="O477" s="81" t="s">
        <v>131</v>
      </c>
    </row>
    <row r="478" spans="1:15" x14ac:dyDescent="0.3">
      <c r="A478" s="183">
        <v>45682</v>
      </c>
      <c r="B478" s="81" t="s">
        <v>814</v>
      </c>
      <c r="C478" s="81" t="s">
        <v>118</v>
      </c>
      <c r="D478" s="81" t="s">
        <v>96</v>
      </c>
      <c r="E478" s="81"/>
      <c r="F478" s="81"/>
      <c r="G478" s="81"/>
      <c r="H478" s="143">
        <v>3000</v>
      </c>
      <c r="I478" s="140">
        <f t="shared" si="7"/>
        <v>0.79596710002653226</v>
      </c>
      <c r="J478" s="181">
        <v>3769</v>
      </c>
      <c r="K478" s="81" t="s">
        <v>98</v>
      </c>
      <c r="L478" s="81" t="s">
        <v>463</v>
      </c>
      <c r="M478" s="239" t="s">
        <v>767</v>
      </c>
      <c r="N478" s="81" t="s">
        <v>849</v>
      </c>
      <c r="O478" s="81" t="s">
        <v>131</v>
      </c>
    </row>
    <row r="479" spans="1:15" x14ac:dyDescent="0.3">
      <c r="A479" s="183">
        <v>45682</v>
      </c>
      <c r="B479" s="81" t="s">
        <v>814</v>
      </c>
      <c r="C479" s="81" t="s">
        <v>118</v>
      </c>
      <c r="D479" s="81" t="s">
        <v>96</v>
      </c>
      <c r="E479" s="81"/>
      <c r="F479" s="81"/>
      <c r="G479" s="81"/>
      <c r="H479" s="143">
        <v>17000</v>
      </c>
      <c r="I479" s="140">
        <f t="shared" si="7"/>
        <v>4.5104802334836824</v>
      </c>
      <c r="J479" s="181">
        <v>3769</v>
      </c>
      <c r="K479" s="81" t="s">
        <v>98</v>
      </c>
      <c r="L479" s="81" t="s">
        <v>463</v>
      </c>
      <c r="M479" s="239" t="s">
        <v>767</v>
      </c>
      <c r="N479" s="81" t="s">
        <v>849</v>
      </c>
      <c r="O479" s="81" t="s">
        <v>131</v>
      </c>
    </row>
    <row r="480" spans="1:15" x14ac:dyDescent="0.3">
      <c r="A480" s="183">
        <v>45682</v>
      </c>
      <c r="B480" s="81" t="s">
        <v>814</v>
      </c>
      <c r="C480" s="81" t="s">
        <v>118</v>
      </c>
      <c r="D480" s="81" t="s">
        <v>96</v>
      </c>
      <c r="E480" s="81"/>
      <c r="F480" s="81"/>
      <c r="G480" s="81"/>
      <c r="H480" s="143">
        <v>20000</v>
      </c>
      <c r="I480" s="140">
        <f t="shared" si="7"/>
        <v>5.3064473335102145</v>
      </c>
      <c r="J480" s="181">
        <v>3769</v>
      </c>
      <c r="K480" s="81" t="s">
        <v>98</v>
      </c>
      <c r="L480" s="81" t="s">
        <v>463</v>
      </c>
      <c r="M480" s="239" t="s">
        <v>767</v>
      </c>
      <c r="N480" s="81" t="s">
        <v>849</v>
      </c>
      <c r="O480" s="81" t="s">
        <v>131</v>
      </c>
    </row>
    <row r="481" spans="1:15" x14ac:dyDescent="0.3">
      <c r="A481" s="183">
        <v>45682</v>
      </c>
      <c r="B481" s="81" t="s">
        <v>814</v>
      </c>
      <c r="C481" s="81" t="s">
        <v>118</v>
      </c>
      <c r="D481" s="81" t="s">
        <v>96</v>
      </c>
      <c r="E481" s="81"/>
      <c r="F481" s="81"/>
      <c r="G481" s="81"/>
      <c r="H481" s="143">
        <v>25000</v>
      </c>
      <c r="I481" s="140">
        <f t="shared" si="7"/>
        <v>6.6330591668877688</v>
      </c>
      <c r="J481" s="181">
        <v>3769</v>
      </c>
      <c r="K481" s="81" t="s">
        <v>98</v>
      </c>
      <c r="L481" s="81" t="s">
        <v>463</v>
      </c>
      <c r="M481" s="239" t="s">
        <v>767</v>
      </c>
      <c r="N481" s="81" t="s">
        <v>849</v>
      </c>
      <c r="O481" s="81" t="s">
        <v>131</v>
      </c>
    </row>
    <row r="482" spans="1:15" x14ac:dyDescent="0.3">
      <c r="A482" s="183">
        <v>45682</v>
      </c>
      <c r="B482" s="81" t="s">
        <v>117</v>
      </c>
      <c r="C482" s="81" t="s">
        <v>117</v>
      </c>
      <c r="D482" s="81" t="s">
        <v>96</v>
      </c>
      <c r="E482" s="81"/>
      <c r="F482" s="81"/>
      <c r="G482" s="81"/>
      <c r="H482" s="143">
        <v>20000</v>
      </c>
      <c r="I482" s="140">
        <f t="shared" si="7"/>
        <v>5.3064473335102145</v>
      </c>
      <c r="J482" s="181">
        <v>3769</v>
      </c>
      <c r="K482" s="81" t="s">
        <v>98</v>
      </c>
      <c r="L482" s="81" t="s">
        <v>463</v>
      </c>
      <c r="M482" s="239" t="s">
        <v>767</v>
      </c>
      <c r="N482" s="81" t="s">
        <v>849</v>
      </c>
      <c r="O482" s="81" t="s">
        <v>131</v>
      </c>
    </row>
    <row r="483" spans="1:15" x14ac:dyDescent="0.3">
      <c r="A483" s="183">
        <v>45682</v>
      </c>
      <c r="B483" s="81" t="s">
        <v>117</v>
      </c>
      <c r="C483" s="81" t="s">
        <v>117</v>
      </c>
      <c r="D483" s="81" t="s">
        <v>96</v>
      </c>
      <c r="E483" s="81"/>
      <c r="F483" s="81"/>
      <c r="G483" s="81"/>
      <c r="H483" s="143">
        <v>30000</v>
      </c>
      <c r="I483" s="140">
        <f t="shared" si="7"/>
        <v>7.9596710002653221</v>
      </c>
      <c r="J483" s="181">
        <v>3769</v>
      </c>
      <c r="K483" s="81" t="s">
        <v>98</v>
      </c>
      <c r="L483" s="81" t="s">
        <v>692</v>
      </c>
      <c r="M483" s="239" t="s">
        <v>767</v>
      </c>
      <c r="N483" s="81" t="s">
        <v>849</v>
      </c>
      <c r="O483" s="81" t="s">
        <v>131</v>
      </c>
    </row>
    <row r="484" spans="1:15" x14ac:dyDescent="0.3">
      <c r="A484" s="183">
        <v>45682</v>
      </c>
      <c r="B484" s="81" t="s">
        <v>117</v>
      </c>
      <c r="C484" s="81" t="s">
        <v>117</v>
      </c>
      <c r="D484" s="81" t="s">
        <v>96</v>
      </c>
      <c r="E484" s="81"/>
      <c r="F484" s="81"/>
      <c r="G484" s="81"/>
      <c r="H484" s="143">
        <v>20000</v>
      </c>
      <c r="I484" s="140">
        <f t="shared" si="7"/>
        <v>5.3064473335102145</v>
      </c>
      <c r="J484" s="181">
        <v>3769</v>
      </c>
      <c r="K484" s="81" t="s">
        <v>98</v>
      </c>
      <c r="L484" s="81" t="s">
        <v>692</v>
      </c>
      <c r="M484" s="239" t="s">
        <v>767</v>
      </c>
      <c r="N484" s="81" t="s">
        <v>849</v>
      </c>
      <c r="O484" s="81" t="s">
        <v>131</v>
      </c>
    </row>
    <row r="485" spans="1:15" x14ac:dyDescent="0.3">
      <c r="A485" s="183">
        <v>45682</v>
      </c>
      <c r="B485" s="81" t="s">
        <v>814</v>
      </c>
      <c r="C485" s="81" t="s">
        <v>118</v>
      </c>
      <c r="D485" s="81" t="s">
        <v>228</v>
      </c>
      <c r="E485" s="81"/>
      <c r="F485" s="81"/>
      <c r="G485" s="81"/>
      <c r="H485" s="143">
        <v>15000</v>
      </c>
      <c r="I485" s="140">
        <f t="shared" si="7"/>
        <v>3.9798355001326611</v>
      </c>
      <c r="J485" s="181">
        <v>3769</v>
      </c>
      <c r="K485" s="81" t="s">
        <v>226</v>
      </c>
      <c r="L485" s="81" t="s">
        <v>485</v>
      </c>
      <c r="M485" s="239" t="s">
        <v>767</v>
      </c>
      <c r="N485" s="81" t="s">
        <v>849</v>
      </c>
      <c r="O485" s="81" t="s">
        <v>131</v>
      </c>
    </row>
    <row r="486" spans="1:15" x14ac:dyDescent="0.3">
      <c r="A486" s="183">
        <v>45682</v>
      </c>
      <c r="B486" s="81" t="s">
        <v>814</v>
      </c>
      <c r="C486" s="81" t="s">
        <v>118</v>
      </c>
      <c r="D486" s="81" t="s">
        <v>228</v>
      </c>
      <c r="E486" s="81"/>
      <c r="F486" s="81"/>
      <c r="G486" s="81"/>
      <c r="H486" s="143">
        <v>17000</v>
      </c>
      <c r="I486" s="140">
        <f t="shared" si="7"/>
        <v>4.5104802334836824</v>
      </c>
      <c r="J486" s="181">
        <v>3769</v>
      </c>
      <c r="K486" s="81" t="s">
        <v>226</v>
      </c>
      <c r="L486" s="81" t="s">
        <v>485</v>
      </c>
      <c r="M486" s="239" t="s">
        <v>767</v>
      </c>
      <c r="N486" s="81" t="s">
        <v>849</v>
      </c>
      <c r="O486" s="81" t="s">
        <v>131</v>
      </c>
    </row>
    <row r="487" spans="1:15" x14ac:dyDescent="0.3">
      <c r="A487" s="183">
        <v>45682</v>
      </c>
      <c r="B487" s="81" t="s">
        <v>814</v>
      </c>
      <c r="C487" s="81" t="s">
        <v>118</v>
      </c>
      <c r="D487" s="81" t="s">
        <v>96</v>
      </c>
      <c r="E487" s="81"/>
      <c r="F487" s="81"/>
      <c r="G487" s="81"/>
      <c r="H487" s="143">
        <v>20000</v>
      </c>
      <c r="I487" s="140">
        <f t="shared" si="7"/>
        <v>5.3064473335102145</v>
      </c>
      <c r="J487" s="181">
        <v>3769</v>
      </c>
      <c r="K487" s="81" t="s">
        <v>154</v>
      </c>
      <c r="L487" s="81" t="s">
        <v>389</v>
      </c>
      <c r="M487" s="239" t="s">
        <v>767</v>
      </c>
      <c r="N487" s="81" t="s">
        <v>849</v>
      </c>
      <c r="O487" s="81" t="s">
        <v>131</v>
      </c>
    </row>
    <row r="488" spans="1:15" x14ac:dyDescent="0.3">
      <c r="A488" s="183">
        <v>45682</v>
      </c>
      <c r="B488" s="81" t="s">
        <v>104</v>
      </c>
      <c r="C488" s="81" t="s">
        <v>119</v>
      </c>
      <c r="D488" s="81" t="s">
        <v>96</v>
      </c>
      <c r="E488" s="81"/>
      <c r="F488" s="81"/>
      <c r="G488" s="81"/>
      <c r="H488" s="143">
        <v>10000</v>
      </c>
      <c r="I488" s="140">
        <f t="shared" si="7"/>
        <v>2.6532236667551072</v>
      </c>
      <c r="J488" s="181">
        <v>3769</v>
      </c>
      <c r="K488" s="81" t="s">
        <v>154</v>
      </c>
      <c r="L488" s="81" t="s">
        <v>389</v>
      </c>
      <c r="M488" s="239" t="s">
        <v>767</v>
      </c>
      <c r="N488" s="81" t="s">
        <v>849</v>
      </c>
      <c r="O488" s="81" t="s">
        <v>131</v>
      </c>
    </row>
    <row r="489" spans="1:15" x14ac:dyDescent="0.3">
      <c r="A489" s="183">
        <v>45682</v>
      </c>
      <c r="B489" s="81" t="s">
        <v>105</v>
      </c>
      <c r="C489" s="81" t="s">
        <v>119</v>
      </c>
      <c r="D489" s="81" t="s">
        <v>96</v>
      </c>
      <c r="E489" s="81"/>
      <c r="F489" s="81"/>
      <c r="G489" s="81"/>
      <c r="H489" s="143">
        <v>18000</v>
      </c>
      <c r="I489" s="140">
        <f t="shared" si="7"/>
        <v>4.7758026001591931</v>
      </c>
      <c r="J489" s="181">
        <v>3769</v>
      </c>
      <c r="K489" s="81" t="s">
        <v>154</v>
      </c>
      <c r="L489" s="81" t="s">
        <v>389</v>
      </c>
      <c r="M489" s="239" t="s">
        <v>767</v>
      </c>
      <c r="N489" s="81" t="s">
        <v>849</v>
      </c>
      <c r="O489" s="81" t="s">
        <v>131</v>
      </c>
    </row>
    <row r="490" spans="1:15" x14ac:dyDescent="0.3">
      <c r="A490" s="183">
        <v>45682</v>
      </c>
      <c r="B490" s="81" t="s">
        <v>106</v>
      </c>
      <c r="C490" s="81" t="s">
        <v>119</v>
      </c>
      <c r="D490" s="81" t="s">
        <v>96</v>
      </c>
      <c r="E490" s="81"/>
      <c r="F490" s="81"/>
      <c r="G490" s="81"/>
      <c r="H490" s="143">
        <v>10000</v>
      </c>
      <c r="I490" s="140">
        <f t="shared" si="7"/>
        <v>2.6532236667551072</v>
      </c>
      <c r="J490" s="181">
        <v>3769</v>
      </c>
      <c r="K490" s="81" t="s">
        <v>154</v>
      </c>
      <c r="L490" s="81" t="s">
        <v>389</v>
      </c>
      <c r="M490" s="239" t="s">
        <v>767</v>
      </c>
      <c r="N490" s="81" t="s">
        <v>849</v>
      </c>
      <c r="O490" s="81" t="s">
        <v>131</v>
      </c>
    </row>
    <row r="491" spans="1:15" x14ac:dyDescent="0.3">
      <c r="A491" s="183">
        <v>45682</v>
      </c>
      <c r="B491" s="81" t="s">
        <v>117</v>
      </c>
      <c r="C491" s="81" t="s">
        <v>117</v>
      </c>
      <c r="D491" s="81" t="s">
        <v>96</v>
      </c>
      <c r="E491" s="81"/>
      <c r="F491" s="81"/>
      <c r="G491" s="81"/>
      <c r="H491" s="143">
        <v>15000</v>
      </c>
      <c r="I491" s="140">
        <f t="shared" si="7"/>
        <v>3.9798355001326611</v>
      </c>
      <c r="J491" s="181">
        <v>3769</v>
      </c>
      <c r="K491" s="81" t="s">
        <v>154</v>
      </c>
      <c r="L491" s="81" t="s">
        <v>389</v>
      </c>
      <c r="M491" s="239" t="s">
        <v>767</v>
      </c>
      <c r="N491" s="81" t="s">
        <v>849</v>
      </c>
      <c r="O491" s="81" t="s">
        <v>131</v>
      </c>
    </row>
    <row r="492" spans="1:15" x14ac:dyDescent="0.3">
      <c r="A492" s="183">
        <v>45682</v>
      </c>
      <c r="B492" s="81" t="s">
        <v>814</v>
      </c>
      <c r="C492" s="81" t="s">
        <v>118</v>
      </c>
      <c r="D492" s="81" t="s">
        <v>96</v>
      </c>
      <c r="E492" s="81"/>
      <c r="F492" s="81"/>
      <c r="G492" s="81"/>
      <c r="H492" s="143">
        <v>15000</v>
      </c>
      <c r="I492" s="140">
        <f t="shared" si="7"/>
        <v>3.9798355001326611</v>
      </c>
      <c r="J492" s="181">
        <v>3769</v>
      </c>
      <c r="K492" s="81" t="s">
        <v>154</v>
      </c>
      <c r="L492" s="81" t="s">
        <v>389</v>
      </c>
      <c r="M492" s="239" t="s">
        <v>767</v>
      </c>
      <c r="N492" s="81" t="s">
        <v>849</v>
      </c>
      <c r="O492" s="81" t="s">
        <v>131</v>
      </c>
    </row>
    <row r="493" spans="1:15" x14ac:dyDescent="0.3">
      <c r="A493" s="183">
        <v>45682</v>
      </c>
      <c r="B493" s="81" t="s">
        <v>814</v>
      </c>
      <c r="C493" s="81" t="s">
        <v>118</v>
      </c>
      <c r="D493" s="81" t="s">
        <v>96</v>
      </c>
      <c r="E493" s="81"/>
      <c r="F493" s="81"/>
      <c r="G493" s="81"/>
      <c r="H493" s="143">
        <v>15000</v>
      </c>
      <c r="I493" s="140">
        <f t="shared" si="7"/>
        <v>3.9798355001326611</v>
      </c>
      <c r="J493" s="181">
        <v>3769</v>
      </c>
      <c r="K493" s="81" t="s">
        <v>154</v>
      </c>
      <c r="L493" s="81" t="s">
        <v>389</v>
      </c>
      <c r="M493" s="239" t="s">
        <v>767</v>
      </c>
      <c r="N493" s="81" t="s">
        <v>849</v>
      </c>
      <c r="O493" s="81" t="s">
        <v>131</v>
      </c>
    </row>
    <row r="494" spans="1:15" x14ac:dyDescent="0.3">
      <c r="A494" s="183">
        <v>45682</v>
      </c>
      <c r="B494" s="81" t="s">
        <v>653</v>
      </c>
      <c r="C494" s="81" t="s">
        <v>118</v>
      </c>
      <c r="D494" s="81" t="s">
        <v>96</v>
      </c>
      <c r="E494" s="81"/>
      <c r="F494" s="81"/>
      <c r="G494" s="81"/>
      <c r="H494" s="143">
        <v>50000</v>
      </c>
      <c r="I494" s="140">
        <f t="shared" si="7"/>
        <v>13.266118333775538</v>
      </c>
      <c r="J494" s="181">
        <v>3769</v>
      </c>
      <c r="K494" s="81" t="s">
        <v>154</v>
      </c>
      <c r="L494" s="81" t="s">
        <v>647</v>
      </c>
      <c r="M494" s="239" t="s">
        <v>767</v>
      </c>
      <c r="N494" s="81" t="s">
        <v>849</v>
      </c>
      <c r="O494" s="81" t="s">
        <v>131</v>
      </c>
    </row>
    <row r="495" spans="1:15" x14ac:dyDescent="0.3">
      <c r="A495" s="183">
        <v>45682</v>
      </c>
      <c r="B495" s="81" t="s">
        <v>123</v>
      </c>
      <c r="C495" s="81" t="s">
        <v>130</v>
      </c>
      <c r="D495" s="81" t="s">
        <v>128</v>
      </c>
      <c r="E495" s="81"/>
      <c r="F495" s="81"/>
      <c r="G495" s="81"/>
      <c r="H495" s="143">
        <v>8450</v>
      </c>
      <c r="I495" s="140">
        <f t="shared" si="7"/>
        <v>2.2419739984080658</v>
      </c>
      <c r="J495" s="181">
        <v>3769</v>
      </c>
      <c r="K495" s="81" t="s">
        <v>154</v>
      </c>
      <c r="L495" s="81" t="s">
        <v>648</v>
      </c>
      <c r="M495" s="239" t="s">
        <v>767</v>
      </c>
      <c r="N495" s="81" t="s">
        <v>845</v>
      </c>
      <c r="O495" s="81" t="s">
        <v>131</v>
      </c>
    </row>
    <row r="496" spans="1:15" x14ac:dyDescent="0.3">
      <c r="A496" s="183">
        <v>45682</v>
      </c>
      <c r="B496" s="81" t="s">
        <v>123</v>
      </c>
      <c r="C496" s="81" t="s">
        <v>130</v>
      </c>
      <c r="D496" s="81" t="s">
        <v>128</v>
      </c>
      <c r="E496" s="81"/>
      <c r="F496" s="81"/>
      <c r="G496" s="81"/>
      <c r="H496" s="143">
        <v>1000</v>
      </c>
      <c r="I496" s="140">
        <f t="shared" si="7"/>
        <v>0.26532236667551073</v>
      </c>
      <c r="J496" s="181">
        <v>3769</v>
      </c>
      <c r="K496" s="81" t="s">
        <v>154</v>
      </c>
      <c r="L496" s="81" t="s">
        <v>795</v>
      </c>
      <c r="M496" s="239" t="s">
        <v>767</v>
      </c>
      <c r="N496" s="81" t="s">
        <v>849</v>
      </c>
      <c r="O496" s="81" t="s">
        <v>131</v>
      </c>
    </row>
    <row r="497" spans="1:15" x14ac:dyDescent="0.3">
      <c r="A497" s="183">
        <v>45682</v>
      </c>
      <c r="B497" s="81" t="s">
        <v>123</v>
      </c>
      <c r="C497" s="81" t="s">
        <v>130</v>
      </c>
      <c r="D497" s="81" t="s">
        <v>128</v>
      </c>
      <c r="E497" s="81"/>
      <c r="F497" s="81"/>
      <c r="G497" s="81"/>
      <c r="H497" s="143">
        <v>1000</v>
      </c>
      <c r="I497" s="140">
        <f t="shared" si="7"/>
        <v>0.26532236667551073</v>
      </c>
      <c r="J497" s="181">
        <v>3769</v>
      </c>
      <c r="K497" s="81" t="s">
        <v>154</v>
      </c>
      <c r="L497" s="81" t="s">
        <v>795</v>
      </c>
      <c r="M497" s="239" t="s">
        <v>767</v>
      </c>
      <c r="N497" s="81" t="s">
        <v>849</v>
      </c>
      <c r="O497" s="81" t="s">
        <v>131</v>
      </c>
    </row>
    <row r="498" spans="1:15" x14ac:dyDescent="0.3">
      <c r="A498" s="183">
        <v>45684</v>
      </c>
      <c r="B498" s="188" t="s">
        <v>404</v>
      </c>
      <c r="C498" s="81" t="s">
        <v>415</v>
      </c>
      <c r="D498" s="81" t="s">
        <v>96</v>
      </c>
      <c r="E498" s="81"/>
      <c r="F498" s="81"/>
      <c r="G498" s="81"/>
      <c r="H498" s="143">
        <v>25000</v>
      </c>
      <c r="I498" s="140">
        <f t="shared" si="7"/>
        <v>6.6330591668877688</v>
      </c>
      <c r="J498" s="181">
        <v>3769</v>
      </c>
      <c r="K498" s="81" t="s">
        <v>154</v>
      </c>
      <c r="L498" s="81" t="s">
        <v>796</v>
      </c>
      <c r="M498" s="239" t="s">
        <v>767</v>
      </c>
      <c r="N498" s="81" t="s">
        <v>849</v>
      </c>
      <c r="O498" s="81" t="s">
        <v>131</v>
      </c>
    </row>
    <row r="499" spans="1:15" x14ac:dyDescent="0.3">
      <c r="A499" s="183">
        <v>45682</v>
      </c>
      <c r="B499" s="81" t="s">
        <v>104</v>
      </c>
      <c r="C499" s="81" t="s">
        <v>118</v>
      </c>
      <c r="D499" s="81" t="s">
        <v>96</v>
      </c>
      <c r="E499" s="81"/>
      <c r="F499" s="81"/>
      <c r="G499" s="81"/>
      <c r="H499" s="143">
        <v>18000</v>
      </c>
      <c r="I499" s="140">
        <f t="shared" si="7"/>
        <v>4.7758026001591931</v>
      </c>
      <c r="J499" s="181">
        <v>3769</v>
      </c>
      <c r="K499" s="81" t="s">
        <v>97</v>
      </c>
      <c r="L499" s="81" t="s">
        <v>486</v>
      </c>
      <c r="M499" s="239" t="s">
        <v>767</v>
      </c>
      <c r="N499" s="81" t="s">
        <v>849</v>
      </c>
      <c r="O499" s="81" t="s">
        <v>131</v>
      </c>
    </row>
    <row r="500" spans="1:15" x14ac:dyDescent="0.3">
      <c r="A500" s="183">
        <v>45682</v>
      </c>
      <c r="B500" s="81" t="s">
        <v>105</v>
      </c>
      <c r="C500" s="81" t="s">
        <v>118</v>
      </c>
      <c r="D500" s="81" t="s">
        <v>96</v>
      </c>
      <c r="E500" s="81"/>
      <c r="F500" s="81"/>
      <c r="G500" s="81"/>
      <c r="H500" s="143">
        <v>18000</v>
      </c>
      <c r="I500" s="140">
        <f t="shared" si="7"/>
        <v>4.7758026001591931</v>
      </c>
      <c r="J500" s="181">
        <v>3769</v>
      </c>
      <c r="K500" s="81" t="s">
        <v>97</v>
      </c>
      <c r="L500" s="81" t="s">
        <v>486</v>
      </c>
      <c r="M500" s="239" t="s">
        <v>767</v>
      </c>
      <c r="N500" s="81" t="s">
        <v>849</v>
      </c>
      <c r="O500" s="81" t="s">
        <v>131</v>
      </c>
    </row>
    <row r="501" spans="1:15" x14ac:dyDescent="0.3">
      <c r="A501" s="183">
        <v>45682</v>
      </c>
      <c r="B501" s="81" t="s">
        <v>106</v>
      </c>
      <c r="C501" s="81" t="s">
        <v>118</v>
      </c>
      <c r="D501" s="81" t="s">
        <v>96</v>
      </c>
      <c r="E501" s="81"/>
      <c r="F501" s="81"/>
      <c r="G501" s="81"/>
      <c r="H501" s="143">
        <v>16000</v>
      </c>
      <c r="I501" s="140">
        <f t="shared" si="7"/>
        <v>4.2451578668081718</v>
      </c>
      <c r="J501" s="181">
        <v>3769</v>
      </c>
      <c r="K501" s="81" t="s">
        <v>97</v>
      </c>
      <c r="L501" s="81" t="s">
        <v>486</v>
      </c>
      <c r="M501" s="239" t="s">
        <v>767</v>
      </c>
      <c r="N501" s="81" t="s">
        <v>849</v>
      </c>
      <c r="O501" s="81" t="s">
        <v>131</v>
      </c>
    </row>
    <row r="502" spans="1:15" x14ac:dyDescent="0.3">
      <c r="A502" s="183">
        <v>45682</v>
      </c>
      <c r="B502" s="81" t="s">
        <v>117</v>
      </c>
      <c r="C502" s="81" t="s">
        <v>118</v>
      </c>
      <c r="D502" s="81" t="s">
        <v>96</v>
      </c>
      <c r="E502" s="81"/>
      <c r="F502" s="81"/>
      <c r="G502" s="81"/>
      <c r="H502" s="143">
        <v>5000</v>
      </c>
      <c r="I502" s="140">
        <f t="shared" si="7"/>
        <v>1.3266118333775536</v>
      </c>
      <c r="J502" s="181">
        <v>3769</v>
      </c>
      <c r="K502" s="81" t="s">
        <v>97</v>
      </c>
      <c r="L502" s="81" t="s">
        <v>486</v>
      </c>
      <c r="M502" s="239" t="s">
        <v>767</v>
      </c>
      <c r="N502" s="81" t="s">
        <v>845</v>
      </c>
      <c r="O502" s="81" t="s">
        <v>131</v>
      </c>
    </row>
    <row r="503" spans="1:15" x14ac:dyDescent="0.3">
      <c r="A503" s="183">
        <v>45682</v>
      </c>
      <c r="B503" s="81" t="s">
        <v>814</v>
      </c>
      <c r="C503" s="81" t="s">
        <v>118</v>
      </c>
      <c r="D503" s="81" t="s">
        <v>96</v>
      </c>
      <c r="E503" s="81"/>
      <c r="F503" s="81"/>
      <c r="G503" s="81"/>
      <c r="H503" s="143">
        <v>10000</v>
      </c>
      <c r="I503" s="140">
        <f t="shared" si="7"/>
        <v>2.6532236667551072</v>
      </c>
      <c r="J503" s="181">
        <v>3769</v>
      </c>
      <c r="K503" s="81" t="s">
        <v>97</v>
      </c>
      <c r="L503" s="81" t="s">
        <v>486</v>
      </c>
      <c r="M503" s="239" t="s">
        <v>767</v>
      </c>
      <c r="N503" s="81" t="s">
        <v>849</v>
      </c>
      <c r="O503" s="81" t="s">
        <v>131</v>
      </c>
    </row>
    <row r="504" spans="1:15" x14ac:dyDescent="0.3">
      <c r="A504" s="183">
        <v>45682</v>
      </c>
      <c r="B504" s="81" t="s">
        <v>814</v>
      </c>
      <c r="C504" s="81" t="s">
        <v>118</v>
      </c>
      <c r="D504" s="81" t="s">
        <v>96</v>
      </c>
      <c r="E504" s="81"/>
      <c r="F504" s="81"/>
      <c r="G504" s="81"/>
      <c r="H504" s="143">
        <v>15000</v>
      </c>
      <c r="I504" s="140">
        <f t="shared" si="7"/>
        <v>3.9798355001326611</v>
      </c>
      <c r="J504" s="181">
        <v>3769</v>
      </c>
      <c r="K504" s="81" t="s">
        <v>97</v>
      </c>
      <c r="L504" s="81" t="s">
        <v>486</v>
      </c>
      <c r="M504" s="239" t="s">
        <v>767</v>
      </c>
      <c r="N504" s="81" t="s">
        <v>849</v>
      </c>
      <c r="O504" s="81" t="s">
        <v>131</v>
      </c>
    </row>
    <row r="505" spans="1:15" x14ac:dyDescent="0.3">
      <c r="A505" s="183">
        <v>45682</v>
      </c>
      <c r="B505" s="81" t="s">
        <v>653</v>
      </c>
      <c r="C505" s="81" t="s">
        <v>118</v>
      </c>
      <c r="D505" s="81" t="s">
        <v>96</v>
      </c>
      <c r="E505" s="81"/>
      <c r="F505" s="81"/>
      <c r="G505" s="81"/>
      <c r="H505" s="143">
        <v>55000</v>
      </c>
      <c r="I505" s="140">
        <f t="shared" si="7"/>
        <v>14.592730167153091</v>
      </c>
      <c r="J505" s="181">
        <v>3769</v>
      </c>
      <c r="K505" s="81" t="s">
        <v>97</v>
      </c>
      <c r="L505" s="81" t="s">
        <v>498</v>
      </c>
      <c r="M505" s="239" t="s">
        <v>767</v>
      </c>
      <c r="N505" s="81" t="s">
        <v>845</v>
      </c>
      <c r="O505" s="81" t="s">
        <v>131</v>
      </c>
    </row>
    <row r="506" spans="1:15" x14ac:dyDescent="0.3">
      <c r="A506" s="183">
        <v>45682</v>
      </c>
      <c r="B506" s="81" t="s">
        <v>123</v>
      </c>
      <c r="C506" s="81" t="s">
        <v>130</v>
      </c>
      <c r="D506" s="81" t="s">
        <v>128</v>
      </c>
      <c r="E506" s="81"/>
      <c r="F506" s="81"/>
      <c r="G506" s="81"/>
      <c r="H506" s="143">
        <v>20000</v>
      </c>
      <c r="I506" s="140">
        <f t="shared" si="7"/>
        <v>5.3064473335102145</v>
      </c>
      <c r="J506" s="181">
        <v>3769</v>
      </c>
      <c r="K506" s="81" t="s">
        <v>97</v>
      </c>
      <c r="L506" s="81" t="s">
        <v>486</v>
      </c>
      <c r="M506" s="239" t="s">
        <v>767</v>
      </c>
      <c r="N506" s="81" t="s">
        <v>849</v>
      </c>
      <c r="O506" s="81" t="s">
        <v>131</v>
      </c>
    </row>
    <row r="507" spans="1:15" x14ac:dyDescent="0.3">
      <c r="A507" s="183">
        <v>45682</v>
      </c>
      <c r="B507" s="81" t="s">
        <v>123</v>
      </c>
      <c r="C507" s="81" t="s">
        <v>130</v>
      </c>
      <c r="D507" s="81" t="s">
        <v>128</v>
      </c>
      <c r="E507" s="81"/>
      <c r="F507" s="81"/>
      <c r="G507" s="81"/>
      <c r="H507" s="234">
        <v>4648000</v>
      </c>
      <c r="I507" s="140">
        <f t="shared" si="7"/>
        <v>1233.218360307774</v>
      </c>
      <c r="J507" s="181">
        <v>3769</v>
      </c>
      <c r="K507" s="236" t="s">
        <v>756</v>
      </c>
      <c r="L507" s="81" t="s">
        <v>757</v>
      </c>
      <c r="M507" s="239" t="s">
        <v>767</v>
      </c>
      <c r="N507" s="81" t="s">
        <v>849</v>
      </c>
      <c r="O507" s="81" t="s">
        <v>131</v>
      </c>
    </row>
    <row r="508" spans="1:15" x14ac:dyDescent="0.3">
      <c r="A508" s="183">
        <v>45682</v>
      </c>
      <c r="B508" s="81" t="s">
        <v>123</v>
      </c>
      <c r="C508" s="81" t="s">
        <v>130</v>
      </c>
      <c r="D508" s="81" t="s">
        <v>128</v>
      </c>
      <c r="E508" s="81"/>
      <c r="F508" s="81"/>
      <c r="G508" s="81"/>
      <c r="H508" s="234">
        <v>1050000</v>
      </c>
      <c r="I508" s="140">
        <f t="shared" si="7"/>
        <v>278.58848500928627</v>
      </c>
      <c r="J508" s="181">
        <v>3769</v>
      </c>
      <c r="K508" s="236" t="s">
        <v>756</v>
      </c>
      <c r="L508" s="81" t="s">
        <v>759</v>
      </c>
      <c r="M508" s="239" t="s">
        <v>767</v>
      </c>
      <c r="N508" s="81" t="s">
        <v>849</v>
      </c>
      <c r="O508" s="81" t="s">
        <v>131</v>
      </c>
    </row>
    <row r="509" spans="1:15" x14ac:dyDescent="0.3">
      <c r="A509" s="183">
        <v>45682</v>
      </c>
      <c r="B509" s="232" t="s">
        <v>697</v>
      </c>
      <c r="C509" s="81" t="s">
        <v>755</v>
      </c>
      <c r="D509" s="81" t="s">
        <v>147</v>
      </c>
      <c r="E509" s="81"/>
      <c r="F509" s="81"/>
      <c r="G509" s="81"/>
      <c r="H509" s="234">
        <v>2002000</v>
      </c>
      <c r="I509" s="140">
        <f t="shared" si="7"/>
        <v>531.17537808437248</v>
      </c>
      <c r="J509" s="181">
        <v>3769</v>
      </c>
      <c r="K509" s="236" t="s">
        <v>756</v>
      </c>
      <c r="L509" s="81" t="s">
        <v>758</v>
      </c>
      <c r="M509" s="239" t="s">
        <v>767</v>
      </c>
      <c r="N509" s="81" t="s">
        <v>849</v>
      </c>
      <c r="O509" s="81" t="s">
        <v>131</v>
      </c>
    </row>
    <row r="510" spans="1:15" x14ac:dyDescent="0.3">
      <c r="A510" s="183">
        <v>45682</v>
      </c>
      <c r="B510" s="232" t="s">
        <v>698</v>
      </c>
      <c r="C510" s="81" t="s">
        <v>755</v>
      </c>
      <c r="D510" s="81" t="s">
        <v>148</v>
      </c>
      <c r="E510" s="81"/>
      <c r="F510" s="81"/>
      <c r="G510" s="81"/>
      <c r="H510" s="234">
        <v>1500000</v>
      </c>
      <c r="I510" s="140">
        <f t="shared" si="7"/>
        <v>397.9835500132661</v>
      </c>
      <c r="J510" s="181">
        <v>3769</v>
      </c>
      <c r="K510" s="236" t="s">
        <v>756</v>
      </c>
      <c r="L510" s="81" t="s">
        <v>760</v>
      </c>
      <c r="M510" s="239" t="s">
        <v>767</v>
      </c>
      <c r="N510" s="81" t="s">
        <v>845</v>
      </c>
      <c r="O510" s="81" t="s">
        <v>131</v>
      </c>
    </row>
    <row r="511" spans="1:15" x14ac:dyDescent="0.3">
      <c r="A511" s="183">
        <v>45682</v>
      </c>
      <c r="B511" s="237" t="s">
        <v>762</v>
      </c>
      <c r="C511" s="237" t="s">
        <v>761</v>
      </c>
      <c r="D511" s="81" t="s">
        <v>128</v>
      </c>
      <c r="E511" s="81"/>
      <c r="F511" s="81"/>
      <c r="G511" s="81"/>
      <c r="H511" s="143">
        <v>3000</v>
      </c>
      <c r="I511" s="140">
        <f t="shared" si="7"/>
        <v>0.79596710002653226</v>
      </c>
      <c r="J511" s="181">
        <v>3769</v>
      </c>
      <c r="K511" s="236" t="s">
        <v>756</v>
      </c>
      <c r="L511" s="81" t="s">
        <v>764</v>
      </c>
      <c r="M511" s="239" t="s">
        <v>767</v>
      </c>
      <c r="N511" s="81" t="s">
        <v>845</v>
      </c>
      <c r="O511" s="81" t="s">
        <v>131</v>
      </c>
    </row>
    <row r="512" spans="1:15" x14ac:dyDescent="0.3">
      <c r="A512" s="183">
        <v>45682</v>
      </c>
      <c r="B512" s="237" t="s">
        <v>763</v>
      </c>
      <c r="C512" s="237" t="s">
        <v>761</v>
      </c>
      <c r="D512" s="81" t="s">
        <v>128</v>
      </c>
      <c r="E512" s="81"/>
      <c r="F512" s="81"/>
      <c r="G512" s="81"/>
      <c r="H512" s="143">
        <v>3000</v>
      </c>
      <c r="I512" s="140">
        <f t="shared" si="7"/>
        <v>0.79596710002653226</v>
      </c>
      <c r="J512" s="181">
        <v>3769</v>
      </c>
      <c r="K512" s="236" t="s">
        <v>756</v>
      </c>
      <c r="L512" s="81" t="s">
        <v>765</v>
      </c>
      <c r="M512" s="239" t="s">
        <v>767</v>
      </c>
      <c r="N512" s="81" t="s">
        <v>845</v>
      </c>
      <c r="O512" s="81" t="s">
        <v>131</v>
      </c>
    </row>
    <row r="513" spans="1:15" x14ac:dyDescent="0.3">
      <c r="A513" s="183">
        <v>45682</v>
      </c>
      <c r="B513" s="81" t="s">
        <v>117</v>
      </c>
      <c r="C513" s="81" t="s">
        <v>117</v>
      </c>
      <c r="D513" s="81" t="s">
        <v>96</v>
      </c>
      <c r="E513" s="81"/>
      <c r="F513" s="81"/>
      <c r="G513" s="81"/>
      <c r="H513" s="143">
        <v>20000</v>
      </c>
      <c r="I513" s="140">
        <f t="shared" si="7"/>
        <v>5.3064473335102145</v>
      </c>
      <c r="J513" s="181">
        <v>3769</v>
      </c>
      <c r="K513" s="81" t="s">
        <v>97</v>
      </c>
      <c r="L513" s="81" t="s">
        <v>486</v>
      </c>
      <c r="M513" s="239" t="s">
        <v>767</v>
      </c>
      <c r="N513" s="81" t="s">
        <v>845</v>
      </c>
      <c r="O513" s="81" t="s">
        <v>131</v>
      </c>
    </row>
    <row r="514" spans="1:15" x14ac:dyDescent="0.3">
      <c r="A514" s="183">
        <v>45683</v>
      </c>
      <c r="B514" s="81" t="s">
        <v>814</v>
      </c>
      <c r="C514" s="81" t="s">
        <v>118</v>
      </c>
      <c r="D514" s="81" t="s">
        <v>96</v>
      </c>
      <c r="E514" s="81"/>
      <c r="F514" s="81"/>
      <c r="G514" s="81"/>
      <c r="H514" s="143">
        <v>15000</v>
      </c>
      <c r="I514" s="140">
        <f t="shared" si="7"/>
        <v>3.9798355001326611</v>
      </c>
      <c r="J514" s="181">
        <v>3769</v>
      </c>
      <c r="K514" s="81" t="s">
        <v>97</v>
      </c>
      <c r="L514" s="81" t="s">
        <v>487</v>
      </c>
      <c r="M514" s="239" t="s">
        <v>767</v>
      </c>
      <c r="N514" s="81" t="s">
        <v>845</v>
      </c>
      <c r="O514" s="81" t="s">
        <v>131</v>
      </c>
    </row>
    <row r="515" spans="1:15" x14ac:dyDescent="0.3">
      <c r="A515" s="183">
        <v>45683</v>
      </c>
      <c r="B515" s="81" t="s">
        <v>814</v>
      </c>
      <c r="C515" s="81" t="s">
        <v>118</v>
      </c>
      <c r="D515" s="81" t="s">
        <v>96</v>
      </c>
      <c r="E515" s="81"/>
      <c r="F515" s="81"/>
      <c r="G515" s="81"/>
      <c r="H515" s="143">
        <v>13000</v>
      </c>
      <c r="I515" s="140">
        <f t="shared" si="7"/>
        <v>3.4491907667816397</v>
      </c>
      <c r="J515" s="181">
        <v>3769</v>
      </c>
      <c r="K515" s="81" t="s">
        <v>97</v>
      </c>
      <c r="L515" s="81" t="s">
        <v>487</v>
      </c>
      <c r="M515" s="239" t="s">
        <v>767</v>
      </c>
      <c r="N515" s="81" t="s">
        <v>845</v>
      </c>
      <c r="O515" s="81" t="s">
        <v>131</v>
      </c>
    </row>
    <row r="516" spans="1:15" x14ac:dyDescent="0.3">
      <c r="A516" s="183">
        <v>45683</v>
      </c>
      <c r="B516" s="81" t="s">
        <v>814</v>
      </c>
      <c r="C516" s="81" t="s">
        <v>118</v>
      </c>
      <c r="D516" s="81" t="s">
        <v>96</v>
      </c>
      <c r="E516" s="81"/>
      <c r="F516" s="81"/>
      <c r="G516" s="81"/>
      <c r="H516" s="143">
        <v>60000</v>
      </c>
      <c r="I516" s="140">
        <f t="shared" si="7"/>
        <v>15.919342000530644</v>
      </c>
      <c r="J516" s="181">
        <v>3769</v>
      </c>
      <c r="K516" s="81" t="s">
        <v>97</v>
      </c>
      <c r="L516" s="81" t="s">
        <v>508</v>
      </c>
      <c r="M516" s="239" t="s">
        <v>767</v>
      </c>
      <c r="N516" s="81" t="s">
        <v>845</v>
      </c>
      <c r="O516" s="81" t="s">
        <v>131</v>
      </c>
    </row>
    <row r="517" spans="1:15" x14ac:dyDescent="0.3">
      <c r="A517" s="183">
        <v>45683</v>
      </c>
      <c r="B517" s="81" t="s">
        <v>814</v>
      </c>
      <c r="C517" s="81" t="s">
        <v>118</v>
      </c>
      <c r="D517" s="81" t="s">
        <v>96</v>
      </c>
      <c r="E517" s="81"/>
      <c r="F517" s="81"/>
      <c r="G517" s="81"/>
      <c r="H517" s="143">
        <v>7000</v>
      </c>
      <c r="I517" s="140">
        <f t="shared" si="7"/>
        <v>1.8572565667285752</v>
      </c>
      <c r="J517" s="181">
        <v>3769</v>
      </c>
      <c r="K517" s="81" t="s">
        <v>97</v>
      </c>
      <c r="L517" s="81" t="s">
        <v>487</v>
      </c>
      <c r="M517" s="239" t="s">
        <v>767</v>
      </c>
      <c r="N517" s="81" t="s">
        <v>845</v>
      </c>
      <c r="O517" s="81" t="s">
        <v>131</v>
      </c>
    </row>
    <row r="518" spans="1:15" x14ac:dyDescent="0.3">
      <c r="A518" s="183">
        <v>45683</v>
      </c>
      <c r="B518" s="81" t="s">
        <v>814</v>
      </c>
      <c r="C518" s="81" t="s">
        <v>118</v>
      </c>
      <c r="D518" s="81" t="s">
        <v>96</v>
      </c>
      <c r="E518" s="81"/>
      <c r="F518" s="81"/>
      <c r="G518" s="81"/>
      <c r="H518" s="143">
        <v>8000</v>
      </c>
      <c r="I518" s="140">
        <f t="shared" si="7"/>
        <v>2.1225789334040859</v>
      </c>
      <c r="J518" s="181">
        <v>3769</v>
      </c>
      <c r="K518" s="81" t="s">
        <v>97</v>
      </c>
      <c r="L518" s="81" t="s">
        <v>487</v>
      </c>
      <c r="M518" s="239" t="s">
        <v>767</v>
      </c>
      <c r="N518" s="81" t="s">
        <v>845</v>
      </c>
      <c r="O518" s="81" t="s">
        <v>131</v>
      </c>
    </row>
    <row r="519" spans="1:15" x14ac:dyDescent="0.3">
      <c r="A519" s="183">
        <v>45683</v>
      </c>
      <c r="B519" s="81" t="s">
        <v>814</v>
      </c>
      <c r="C519" s="81" t="s">
        <v>118</v>
      </c>
      <c r="D519" s="81" t="s">
        <v>96</v>
      </c>
      <c r="E519" s="81"/>
      <c r="F519" s="81"/>
      <c r="G519" s="81"/>
      <c r="H519" s="143">
        <v>8000</v>
      </c>
      <c r="I519" s="140">
        <f t="shared" si="7"/>
        <v>2.1225789334040859</v>
      </c>
      <c r="J519" s="181">
        <v>3769</v>
      </c>
      <c r="K519" s="81" t="s">
        <v>97</v>
      </c>
      <c r="L519" s="81" t="s">
        <v>487</v>
      </c>
      <c r="M519" s="239" t="s">
        <v>767</v>
      </c>
      <c r="N519" s="81" t="s">
        <v>845</v>
      </c>
      <c r="O519" s="81" t="s">
        <v>131</v>
      </c>
    </row>
    <row r="520" spans="1:15" x14ac:dyDescent="0.3">
      <c r="A520" s="183">
        <v>45683</v>
      </c>
      <c r="B520" s="81" t="s">
        <v>117</v>
      </c>
      <c r="C520" s="81" t="s">
        <v>117</v>
      </c>
      <c r="D520" s="81" t="s">
        <v>96</v>
      </c>
      <c r="E520" s="81"/>
      <c r="F520" s="81"/>
      <c r="G520" s="81"/>
      <c r="H520" s="143">
        <v>13500</v>
      </c>
      <c r="I520" s="140">
        <f t="shared" si="7"/>
        <v>3.5818519501193951</v>
      </c>
      <c r="J520" s="181">
        <v>3769</v>
      </c>
      <c r="K520" s="81" t="s">
        <v>97</v>
      </c>
      <c r="L520" s="81" t="s">
        <v>509</v>
      </c>
      <c r="M520" s="239" t="s">
        <v>767</v>
      </c>
      <c r="N520" s="81" t="s">
        <v>845</v>
      </c>
      <c r="O520" s="81" t="s">
        <v>131</v>
      </c>
    </row>
    <row r="521" spans="1:15" x14ac:dyDescent="0.3">
      <c r="A521" s="183">
        <v>45683</v>
      </c>
      <c r="B521" s="81" t="s">
        <v>117</v>
      </c>
      <c r="C521" s="81" t="s">
        <v>117</v>
      </c>
      <c r="D521" s="81" t="s">
        <v>96</v>
      </c>
      <c r="E521" s="81"/>
      <c r="F521" s="81"/>
      <c r="G521" s="81"/>
      <c r="H521" s="143">
        <v>17000</v>
      </c>
      <c r="I521" s="140">
        <f t="shared" ref="I521:I584" si="8">H521/J521</f>
        <v>4.5104802334836824</v>
      </c>
      <c r="J521" s="181">
        <v>3769</v>
      </c>
      <c r="K521" s="81" t="s">
        <v>97</v>
      </c>
      <c r="L521" s="81" t="s">
        <v>487</v>
      </c>
      <c r="M521" s="239" t="s">
        <v>767</v>
      </c>
      <c r="N521" s="81" t="s">
        <v>845</v>
      </c>
      <c r="O521" s="81" t="s">
        <v>131</v>
      </c>
    </row>
    <row r="522" spans="1:15" x14ac:dyDescent="0.3">
      <c r="A522" s="183">
        <v>45683</v>
      </c>
      <c r="B522" s="81" t="s">
        <v>117</v>
      </c>
      <c r="C522" s="81" t="s">
        <v>117</v>
      </c>
      <c r="D522" s="81" t="s">
        <v>96</v>
      </c>
      <c r="E522" s="81"/>
      <c r="F522" s="81"/>
      <c r="G522" s="81"/>
      <c r="H522" s="143">
        <v>10000</v>
      </c>
      <c r="I522" s="140">
        <f t="shared" si="8"/>
        <v>2.6532236667551072</v>
      </c>
      <c r="J522" s="181">
        <v>3769</v>
      </c>
      <c r="K522" s="81" t="s">
        <v>97</v>
      </c>
      <c r="L522" s="81" t="s">
        <v>487</v>
      </c>
      <c r="M522" s="239" t="s">
        <v>767</v>
      </c>
      <c r="N522" s="81" t="s">
        <v>845</v>
      </c>
      <c r="O522" s="81" t="s">
        <v>131</v>
      </c>
    </row>
    <row r="523" spans="1:15" x14ac:dyDescent="0.3">
      <c r="A523" s="183">
        <v>45683</v>
      </c>
      <c r="B523" s="81" t="s">
        <v>117</v>
      </c>
      <c r="C523" s="81" t="s">
        <v>117</v>
      </c>
      <c r="D523" s="81" t="s">
        <v>96</v>
      </c>
      <c r="E523" s="81"/>
      <c r="F523" s="81"/>
      <c r="G523" s="81"/>
      <c r="H523" s="143">
        <v>5000</v>
      </c>
      <c r="I523" s="140">
        <f t="shared" si="8"/>
        <v>1.3266118333775536</v>
      </c>
      <c r="J523" s="181">
        <v>3769</v>
      </c>
      <c r="K523" s="81" t="s">
        <v>97</v>
      </c>
      <c r="L523" s="81" t="s">
        <v>487</v>
      </c>
      <c r="M523" s="239" t="s">
        <v>767</v>
      </c>
      <c r="N523" s="81" t="s">
        <v>845</v>
      </c>
      <c r="O523" s="81" t="s">
        <v>131</v>
      </c>
    </row>
    <row r="524" spans="1:15" x14ac:dyDescent="0.3">
      <c r="A524" s="183">
        <v>45684</v>
      </c>
      <c r="B524" s="81" t="s">
        <v>814</v>
      </c>
      <c r="C524" s="81" t="s">
        <v>118</v>
      </c>
      <c r="D524" s="81" t="s">
        <v>96</v>
      </c>
      <c r="E524" s="81"/>
      <c r="F524" s="81"/>
      <c r="G524" s="81"/>
      <c r="H524" s="143">
        <v>18000</v>
      </c>
      <c r="I524" s="140">
        <f t="shared" si="8"/>
        <v>4.7758026001591931</v>
      </c>
      <c r="J524" s="181">
        <v>3769</v>
      </c>
      <c r="K524" s="81" t="s">
        <v>97</v>
      </c>
      <c r="L524" s="81" t="s">
        <v>495</v>
      </c>
      <c r="M524" s="239" t="s">
        <v>767</v>
      </c>
      <c r="N524" s="81" t="s">
        <v>845</v>
      </c>
      <c r="O524" s="81" t="s">
        <v>131</v>
      </c>
    </row>
    <row r="525" spans="1:15" x14ac:dyDescent="0.3">
      <c r="A525" s="183">
        <v>45684</v>
      </c>
      <c r="B525" s="81" t="s">
        <v>814</v>
      </c>
      <c r="C525" s="81" t="s">
        <v>118</v>
      </c>
      <c r="D525" s="81" t="s">
        <v>96</v>
      </c>
      <c r="E525" s="81"/>
      <c r="F525" s="81"/>
      <c r="G525" s="81"/>
      <c r="H525" s="143">
        <v>10000</v>
      </c>
      <c r="I525" s="140">
        <f t="shared" si="8"/>
        <v>2.6532236667551072</v>
      </c>
      <c r="J525" s="181">
        <v>3769</v>
      </c>
      <c r="K525" s="81" t="s">
        <v>97</v>
      </c>
      <c r="L525" s="81" t="s">
        <v>495</v>
      </c>
      <c r="M525" s="239" t="s">
        <v>767</v>
      </c>
      <c r="N525" s="81" t="s">
        <v>845</v>
      </c>
      <c r="O525" s="81" t="s">
        <v>131</v>
      </c>
    </row>
    <row r="526" spans="1:15" x14ac:dyDescent="0.3">
      <c r="A526" s="183">
        <v>45684</v>
      </c>
      <c r="B526" s="81" t="s">
        <v>814</v>
      </c>
      <c r="C526" s="81" t="s">
        <v>118</v>
      </c>
      <c r="D526" s="81" t="s">
        <v>96</v>
      </c>
      <c r="E526" s="81"/>
      <c r="F526" s="81"/>
      <c r="G526" s="81"/>
      <c r="H526" s="143">
        <v>7000</v>
      </c>
      <c r="I526" s="140">
        <f t="shared" si="8"/>
        <v>1.8572565667285752</v>
      </c>
      <c r="J526" s="181">
        <v>3769</v>
      </c>
      <c r="K526" s="81" t="s">
        <v>97</v>
      </c>
      <c r="L526" s="81" t="s">
        <v>495</v>
      </c>
      <c r="M526" s="239" t="s">
        <v>767</v>
      </c>
      <c r="N526" s="81" t="s">
        <v>845</v>
      </c>
      <c r="O526" s="81" t="s">
        <v>131</v>
      </c>
    </row>
    <row r="527" spans="1:15" x14ac:dyDescent="0.3">
      <c r="A527" s="183">
        <v>45684</v>
      </c>
      <c r="B527" s="81" t="s">
        <v>814</v>
      </c>
      <c r="C527" s="81" t="s">
        <v>118</v>
      </c>
      <c r="D527" s="81" t="s">
        <v>96</v>
      </c>
      <c r="E527" s="81"/>
      <c r="F527" s="81"/>
      <c r="G527" s="81"/>
      <c r="H527" s="143">
        <v>10000</v>
      </c>
      <c r="I527" s="140">
        <f t="shared" si="8"/>
        <v>2.6532236667551072</v>
      </c>
      <c r="J527" s="181">
        <v>3769</v>
      </c>
      <c r="K527" s="81" t="s">
        <v>97</v>
      </c>
      <c r="L527" s="81" t="s">
        <v>495</v>
      </c>
      <c r="M527" s="239" t="s">
        <v>767</v>
      </c>
      <c r="N527" s="81" t="s">
        <v>845</v>
      </c>
      <c r="O527" s="81" t="s">
        <v>131</v>
      </c>
    </row>
    <row r="528" spans="1:15" x14ac:dyDescent="0.3">
      <c r="A528" s="183">
        <v>45684</v>
      </c>
      <c r="B528" s="81" t="s">
        <v>814</v>
      </c>
      <c r="C528" s="81" t="s">
        <v>118</v>
      </c>
      <c r="D528" s="81" t="s">
        <v>96</v>
      </c>
      <c r="E528" s="81"/>
      <c r="F528" s="81"/>
      <c r="G528" s="81"/>
      <c r="H528" s="143">
        <v>14000</v>
      </c>
      <c r="I528" s="140">
        <f t="shared" si="8"/>
        <v>3.7145131334571504</v>
      </c>
      <c r="J528" s="181">
        <v>3769</v>
      </c>
      <c r="K528" s="81" t="s">
        <v>97</v>
      </c>
      <c r="L528" s="81" t="s">
        <v>495</v>
      </c>
      <c r="M528" s="239" t="s">
        <v>767</v>
      </c>
      <c r="N528" s="81" t="s">
        <v>845</v>
      </c>
      <c r="O528" s="81" t="s">
        <v>131</v>
      </c>
    </row>
    <row r="529" spans="1:15" x14ac:dyDescent="0.3">
      <c r="A529" s="183">
        <v>45684</v>
      </c>
      <c r="B529" s="81" t="s">
        <v>117</v>
      </c>
      <c r="C529" s="81" t="s">
        <v>117</v>
      </c>
      <c r="D529" s="81" t="s">
        <v>96</v>
      </c>
      <c r="E529" s="81"/>
      <c r="F529" s="81"/>
      <c r="G529" s="81"/>
      <c r="H529" s="143">
        <v>24000</v>
      </c>
      <c r="I529" s="140">
        <f t="shared" si="8"/>
        <v>6.3677368002122581</v>
      </c>
      <c r="J529" s="181">
        <v>3769</v>
      </c>
      <c r="K529" s="81" t="s">
        <v>97</v>
      </c>
      <c r="L529" s="81" t="s">
        <v>604</v>
      </c>
      <c r="M529" s="239" t="s">
        <v>767</v>
      </c>
      <c r="N529" s="81" t="s">
        <v>845</v>
      </c>
      <c r="O529" s="81" t="s">
        <v>131</v>
      </c>
    </row>
    <row r="530" spans="1:15" x14ac:dyDescent="0.3">
      <c r="A530" s="183">
        <v>45684</v>
      </c>
      <c r="B530" s="81" t="s">
        <v>117</v>
      </c>
      <c r="C530" s="81" t="s">
        <v>117</v>
      </c>
      <c r="D530" s="81" t="s">
        <v>96</v>
      </c>
      <c r="E530" s="81"/>
      <c r="F530" s="81"/>
      <c r="G530" s="81"/>
      <c r="H530" s="143">
        <v>12000</v>
      </c>
      <c r="I530" s="140">
        <f t="shared" si="8"/>
        <v>3.183868400106129</v>
      </c>
      <c r="J530" s="181">
        <v>3769</v>
      </c>
      <c r="K530" s="81" t="s">
        <v>97</v>
      </c>
      <c r="L530" s="81" t="s">
        <v>495</v>
      </c>
      <c r="M530" s="239" t="s">
        <v>767</v>
      </c>
      <c r="N530" s="81" t="s">
        <v>845</v>
      </c>
      <c r="O530" s="81" t="s">
        <v>131</v>
      </c>
    </row>
    <row r="531" spans="1:15" x14ac:dyDescent="0.3">
      <c r="A531" s="183">
        <v>45684</v>
      </c>
      <c r="B531" s="81" t="s">
        <v>117</v>
      </c>
      <c r="C531" s="81" t="s">
        <v>117</v>
      </c>
      <c r="D531" s="81" t="s">
        <v>96</v>
      </c>
      <c r="E531" s="81"/>
      <c r="F531" s="81"/>
      <c r="G531" s="81"/>
      <c r="H531" s="143">
        <v>21000</v>
      </c>
      <c r="I531" s="140">
        <f t="shared" si="8"/>
        <v>5.571769700185726</v>
      </c>
      <c r="J531" s="181">
        <v>3769</v>
      </c>
      <c r="K531" s="81" t="s">
        <v>97</v>
      </c>
      <c r="L531" s="81" t="s">
        <v>495</v>
      </c>
      <c r="M531" s="239" t="s">
        <v>767</v>
      </c>
      <c r="N531" s="81" t="s">
        <v>845</v>
      </c>
      <c r="O531" s="81" t="s">
        <v>131</v>
      </c>
    </row>
    <row r="532" spans="1:15" x14ac:dyDescent="0.3">
      <c r="A532" s="183">
        <v>45684</v>
      </c>
      <c r="B532" s="81" t="s">
        <v>814</v>
      </c>
      <c r="C532" s="81" t="s">
        <v>118</v>
      </c>
      <c r="D532" s="81" t="s">
        <v>148</v>
      </c>
      <c r="E532" s="81"/>
      <c r="F532" s="81"/>
      <c r="G532" s="81"/>
      <c r="H532" s="143">
        <v>9000</v>
      </c>
      <c r="I532" s="140">
        <f t="shared" si="8"/>
        <v>2.3879013000795966</v>
      </c>
      <c r="J532" s="181">
        <v>3769</v>
      </c>
      <c r="K532" s="81" t="s">
        <v>150</v>
      </c>
      <c r="L532" s="81" t="s">
        <v>511</v>
      </c>
      <c r="M532" s="239" t="s">
        <v>767</v>
      </c>
      <c r="N532" s="81" t="s">
        <v>845</v>
      </c>
      <c r="O532" s="81" t="s">
        <v>131</v>
      </c>
    </row>
    <row r="533" spans="1:15" x14ac:dyDescent="0.3">
      <c r="A533" s="183">
        <v>45684</v>
      </c>
      <c r="B533" s="81" t="s">
        <v>814</v>
      </c>
      <c r="C533" s="81" t="s">
        <v>118</v>
      </c>
      <c r="D533" s="81" t="s">
        <v>148</v>
      </c>
      <c r="E533" s="81"/>
      <c r="F533" s="81"/>
      <c r="G533" s="81"/>
      <c r="H533" s="143">
        <v>10000</v>
      </c>
      <c r="I533" s="140">
        <f t="shared" si="8"/>
        <v>2.6532236667551072</v>
      </c>
      <c r="J533" s="181">
        <v>3769</v>
      </c>
      <c r="K533" s="81" t="s">
        <v>150</v>
      </c>
      <c r="L533" s="81" t="s">
        <v>511</v>
      </c>
      <c r="M533" s="239" t="s">
        <v>767</v>
      </c>
      <c r="N533" s="81" t="s">
        <v>845</v>
      </c>
      <c r="O533" s="81" t="s">
        <v>131</v>
      </c>
    </row>
    <row r="534" spans="1:15" x14ac:dyDescent="0.3">
      <c r="A534" s="183">
        <v>45684</v>
      </c>
      <c r="B534" s="81" t="s">
        <v>814</v>
      </c>
      <c r="C534" s="81" t="s">
        <v>118</v>
      </c>
      <c r="D534" s="81" t="s">
        <v>228</v>
      </c>
      <c r="E534" s="81"/>
      <c r="F534" s="81"/>
      <c r="G534" s="81"/>
      <c r="H534" s="143">
        <v>15000</v>
      </c>
      <c r="I534" s="140">
        <f t="shared" si="8"/>
        <v>3.9798355001326611</v>
      </c>
      <c r="J534" s="181">
        <v>3769</v>
      </c>
      <c r="K534" s="81" t="s">
        <v>226</v>
      </c>
      <c r="L534" s="81" t="s">
        <v>512</v>
      </c>
      <c r="M534" s="239" t="s">
        <v>767</v>
      </c>
      <c r="N534" s="81" t="s">
        <v>845</v>
      </c>
      <c r="O534" s="81" t="s">
        <v>131</v>
      </c>
    </row>
    <row r="535" spans="1:15" x14ac:dyDescent="0.3">
      <c r="A535" s="183">
        <v>45684</v>
      </c>
      <c r="B535" s="81" t="s">
        <v>814</v>
      </c>
      <c r="C535" s="81" t="s">
        <v>118</v>
      </c>
      <c r="D535" s="81" t="s">
        <v>228</v>
      </c>
      <c r="E535" s="81"/>
      <c r="F535" s="81"/>
      <c r="G535" s="81"/>
      <c r="H535" s="143">
        <v>17000</v>
      </c>
      <c r="I535" s="140">
        <f t="shared" si="8"/>
        <v>4.5104802334836824</v>
      </c>
      <c r="J535" s="181">
        <v>3769</v>
      </c>
      <c r="K535" s="81" t="s">
        <v>226</v>
      </c>
      <c r="L535" s="81" t="s">
        <v>512</v>
      </c>
      <c r="M535" s="239" t="s">
        <v>767</v>
      </c>
      <c r="N535" s="81" t="s">
        <v>845</v>
      </c>
      <c r="O535" s="81" t="s">
        <v>131</v>
      </c>
    </row>
    <row r="536" spans="1:15" x14ac:dyDescent="0.3">
      <c r="A536" s="183">
        <v>45684</v>
      </c>
      <c r="B536" s="188" t="s">
        <v>401</v>
      </c>
      <c r="C536" s="81" t="s">
        <v>415</v>
      </c>
      <c r="D536" s="81" t="s">
        <v>147</v>
      </c>
      <c r="E536" s="81"/>
      <c r="F536" s="81"/>
      <c r="G536" s="81"/>
      <c r="H536" s="143">
        <v>50000</v>
      </c>
      <c r="I536" s="140">
        <f t="shared" si="8"/>
        <v>13.266118333775538</v>
      </c>
      <c r="J536" s="181">
        <v>3769</v>
      </c>
      <c r="K536" s="81" t="s">
        <v>149</v>
      </c>
      <c r="L536" s="81" t="s">
        <v>561</v>
      </c>
      <c r="M536" s="239" t="s">
        <v>767</v>
      </c>
      <c r="N536" s="81" t="s">
        <v>845</v>
      </c>
      <c r="O536" s="81" t="s">
        <v>131</v>
      </c>
    </row>
    <row r="537" spans="1:15" x14ac:dyDescent="0.3">
      <c r="A537" s="183">
        <v>45684</v>
      </c>
      <c r="B537" s="188" t="s">
        <v>402</v>
      </c>
      <c r="C537" s="81" t="s">
        <v>415</v>
      </c>
      <c r="D537" s="81" t="s">
        <v>147</v>
      </c>
      <c r="E537" s="81"/>
      <c r="F537" s="81"/>
      <c r="G537" s="81"/>
      <c r="H537" s="143">
        <v>30000</v>
      </c>
      <c r="I537" s="140">
        <f t="shared" si="8"/>
        <v>7.9596710002653221</v>
      </c>
      <c r="J537" s="181">
        <v>3769</v>
      </c>
      <c r="K537" s="81" t="s">
        <v>156</v>
      </c>
      <c r="L537" s="81" t="s">
        <v>561</v>
      </c>
      <c r="M537" s="239" t="s">
        <v>767</v>
      </c>
      <c r="N537" s="81" t="s">
        <v>845</v>
      </c>
      <c r="O537" s="81" t="s">
        <v>131</v>
      </c>
    </row>
    <row r="538" spans="1:15" x14ac:dyDescent="0.3">
      <c r="A538" s="183">
        <v>45684</v>
      </c>
      <c r="B538" s="188" t="s">
        <v>403</v>
      </c>
      <c r="C538" s="81" t="s">
        <v>415</v>
      </c>
      <c r="D538" s="81" t="s">
        <v>148</v>
      </c>
      <c r="E538" s="81"/>
      <c r="F538" s="81"/>
      <c r="G538" s="81"/>
      <c r="H538" s="143">
        <v>20000</v>
      </c>
      <c r="I538" s="140">
        <f t="shared" si="8"/>
        <v>5.3064473335102145</v>
      </c>
      <c r="J538" s="181">
        <v>3769</v>
      </c>
      <c r="K538" s="81" t="s">
        <v>150</v>
      </c>
      <c r="L538" s="81" t="s">
        <v>561</v>
      </c>
      <c r="M538" s="239" t="s">
        <v>767</v>
      </c>
      <c r="N538" s="81" t="s">
        <v>845</v>
      </c>
      <c r="O538" s="81" t="s">
        <v>131</v>
      </c>
    </row>
    <row r="539" spans="1:15" x14ac:dyDescent="0.3">
      <c r="A539" s="183">
        <v>45684</v>
      </c>
      <c r="B539" s="188" t="s">
        <v>406</v>
      </c>
      <c r="C539" s="81" t="s">
        <v>415</v>
      </c>
      <c r="D539" s="81" t="s">
        <v>96</v>
      </c>
      <c r="E539" s="81"/>
      <c r="F539" s="81"/>
      <c r="G539" s="81"/>
      <c r="H539" s="143">
        <v>25000</v>
      </c>
      <c r="I539" s="140">
        <f t="shared" si="8"/>
        <v>6.6330591668877688</v>
      </c>
      <c r="J539" s="181">
        <v>3769</v>
      </c>
      <c r="K539" s="81" t="s">
        <v>98</v>
      </c>
      <c r="L539" s="81" t="s">
        <v>561</v>
      </c>
      <c r="M539" s="239" t="s">
        <v>767</v>
      </c>
      <c r="N539" s="81" t="s">
        <v>845</v>
      </c>
      <c r="O539" s="81" t="s">
        <v>131</v>
      </c>
    </row>
    <row r="540" spans="1:15" x14ac:dyDescent="0.3">
      <c r="A540" s="183">
        <v>45684</v>
      </c>
      <c r="B540" s="188" t="s">
        <v>407</v>
      </c>
      <c r="C540" s="81" t="s">
        <v>415</v>
      </c>
      <c r="D540" s="81" t="s">
        <v>96</v>
      </c>
      <c r="E540" s="81"/>
      <c r="F540" s="81"/>
      <c r="G540" s="81"/>
      <c r="H540" s="143">
        <v>40000</v>
      </c>
      <c r="I540" s="140">
        <f t="shared" si="8"/>
        <v>10.612894667020429</v>
      </c>
      <c r="J540" s="181">
        <v>3769</v>
      </c>
      <c r="K540" s="81" t="s">
        <v>97</v>
      </c>
      <c r="L540" s="81" t="s">
        <v>561</v>
      </c>
      <c r="M540" s="239" t="s">
        <v>767</v>
      </c>
      <c r="N540" s="81" t="s">
        <v>845</v>
      </c>
      <c r="O540" s="81" t="s">
        <v>131</v>
      </c>
    </row>
    <row r="541" spans="1:15" x14ac:dyDescent="0.3">
      <c r="A541" s="183">
        <v>45684</v>
      </c>
      <c r="B541" s="188" t="s">
        <v>522</v>
      </c>
      <c r="C541" s="81" t="s">
        <v>415</v>
      </c>
      <c r="D541" s="81" t="s">
        <v>228</v>
      </c>
      <c r="E541" s="81"/>
      <c r="F541" s="81"/>
      <c r="G541" s="81"/>
      <c r="H541" s="143">
        <v>20000</v>
      </c>
      <c r="I541" s="140">
        <f t="shared" si="8"/>
        <v>5.3064473335102145</v>
      </c>
      <c r="J541" s="181">
        <v>3769</v>
      </c>
      <c r="K541" s="81" t="s">
        <v>226</v>
      </c>
      <c r="L541" s="81" t="s">
        <v>561</v>
      </c>
      <c r="M541" s="239" t="s">
        <v>767</v>
      </c>
      <c r="N541" s="81" t="s">
        <v>845</v>
      </c>
      <c r="O541" s="81" t="s">
        <v>131</v>
      </c>
    </row>
    <row r="542" spans="1:15" x14ac:dyDescent="0.3">
      <c r="A542" s="183">
        <v>45684</v>
      </c>
      <c r="B542" s="81" t="s">
        <v>814</v>
      </c>
      <c r="C542" s="81" t="s">
        <v>118</v>
      </c>
      <c r="D542" s="81" t="s">
        <v>96</v>
      </c>
      <c r="E542" s="81"/>
      <c r="F542" s="81"/>
      <c r="G542" s="81"/>
      <c r="H542" s="143">
        <v>20000</v>
      </c>
      <c r="I542" s="140">
        <f t="shared" si="8"/>
        <v>5.3064473335102145</v>
      </c>
      <c r="J542" s="181">
        <v>3769</v>
      </c>
      <c r="K542" s="81" t="s">
        <v>98</v>
      </c>
      <c r="L542" s="81" t="s">
        <v>464</v>
      </c>
      <c r="M542" s="239" t="s">
        <v>767</v>
      </c>
      <c r="N542" s="81" t="s">
        <v>845</v>
      </c>
      <c r="O542" s="81" t="s">
        <v>131</v>
      </c>
    </row>
    <row r="543" spans="1:15" x14ac:dyDescent="0.3">
      <c r="A543" s="183">
        <v>45684</v>
      </c>
      <c r="B543" s="81" t="s">
        <v>814</v>
      </c>
      <c r="C543" s="81" t="s">
        <v>118</v>
      </c>
      <c r="D543" s="81" t="s">
        <v>96</v>
      </c>
      <c r="E543" s="81"/>
      <c r="F543" s="81"/>
      <c r="G543" s="81"/>
      <c r="H543" s="143">
        <v>12000</v>
      </c>
      <c r="I543" s="140">
        <f t="shared" si="8"/>
        <v>3.183868400106129</v>
      </c>
      <c r="J543" s="181">
        <v>3769</v>
      </c>
      <c r="K543" s="81" t="s">
        <v>98</v>
      </c>
      <c r="L543" s="81" t="s">
        <v>464</v>
      </c>
      <c r="M543" s="239" t="s">
        <v>767</v>
      </c>
      <c r="N543" s="81" t="s">
        <v>845</v>
      </c>
      <c r="O543" s="81" t="s">
        <v>131</v>
      </c>
    </row>
    <row r="544" spans="1:15" x14ac:dyDescent="0.3">
      <c r="A544" s="183">
        <v>45684</v>
      </c>
      <c r="B544" s="81" t="s">
        <v>814</v>
      </c>
      <c r="C544" s="81" t="s">
        <v>118</v>
      </c>
      <c r="D544" s="81" t="s">
        <v>96</v>
      </c>
      <c r="E544" s="81"/>
      <c r="F544" s="81"/>
      <c r="G544" s="81"/>
      <c r="H544" s="143">
        <v>11000</v>
      </c>
      <c r="I544" s="140">
        <f t="shared" si="8"/>
        <v>2.9185460334306184</v>
      </c>
      <c r="J544" s="181">
        <v>3769</v>
      </c>
      <c r="K544" s="81" t="s">
        <v>98</v>
      </c>
      <c r="L544" s="81" t="s">
        <v>464</v>
      </c>
      <c r="M544" s="239" t="s">
        <v>767</v>
      </c>
      <c r="N544" s="81" t="s">
        <v>845</v>
      </c>
      <c r="O544" s="81" t="s">
        <v>131</v>
      </c>
    </row>
    <row r="545" spans="1:15" x14ac:dyDescent="0.3">
      <c r="A545" s="183">
        <v>45684</v>
      </c>
      <c r="B545" s="81" t="s">
        <v>814</v>
      </c>
      <c r="C545" s="81" t="s">
        <v>118</v>
      </c>
      <c r="D545" s="81" t="s">
        <v>96</v>
      </c>
      <c r="E545" s="81"/>
      <c r="F545" s="81"/>
      <c r="G545" s="81"/>
      <c r="H545" s="143">
        <v>15000</v>
      </c>
      <c r="I545" s="140">
        <f t="shared" si="8"/>
        <v>3.9798355001326611</v>
      </c>
      <c r="J545" s="181">
        <v>3769</v>
      </c>
      <c r="K545" s="81" t="s">
        <v>98</v>
      </c>
      <c r="L545" s="81" t="s">
        <v>464</v>
      </c>
      <c r="M545" s="239" t="s">
        <v>767</v>
      </c>
      <c r="N545" s="81" t="s">
        <v>845</v>
      </c>
      <c r="O545" s="81" t="s">
        <v>131</v>
      </c>
    </row>
    <row r="546" spans="1:15" x14ac:dyDescent="0.3">
      <c r="A546" s="183">
        <v>45684</v>
      </c>
      <c r="B546" s="81" t="s">
        <v>117</v>
      </c>
      <c r="C546" s="81" t="s">
        <v>117</v>
      </c>
      <c r="D546" s="81" t="s">
        <v>96</v>
      </c>
      <c r="E546" s="81"/>
      <c r="F546" s="81"/>
      <c r="G546" s="81"/>
      <c r="H546" s="143">
        <v>20000</v>
      </c>
      <c r="I546" s="140">
        <f t="shared" si="8"/>
        <v>5.3064473335102145</v>
      </c>
      <c r="J546" s="181">
        <v>3769</v>
      </c>
      <c r="K546" s="81" t="s">
        <v>98</v>
      </c>
      <c r="L546" s="81" t="s">
        <v>464</v>
      </c>
      <c r="M546" s="239" t="s">
        <v>767</v>
      </c>
      <c r="N546" s="81" t="s">
        <v>845</v>
      </c>
      <c r="O546" s="81" t="s">
        <v>131</v>
      </c>
    </row>
    <row r="547" spans="1:15" x14ac:dyDescent="0.3">
      <c r="A547" s="183">
        <v>45684</v>
      </c>
      <c r="B547" s="81" t="s">
        <v>771</v>
      </c>
      <c r="C547" s="81" t="s">
        <v>755</v>
      </c>
      <c r="D547" s="81" t="s">
        <v>147</v>
      </c>
      <c r="E547" s="81"/>
      <c r="F547" s="81"/>
      <c r="G547" s="81"/>
      <c r="H547" s="143">
        <v>1500000</v>
      </c>
      <c r="I547" s="140">
        <f t="shared" si="8"/>
        <v>397.9835500132661</v>
      </c>
      <c r="J547" s="181">
        <v>3769</v>
      </c>
      <c r="K547" s="81" t="s">
        <v>756</v>
      </c>
      <c r="L547" s="81" t="s">
        <v>773</v>
      </c>
      <c r="M547" s="239" t="s">
        <v>767</v>
      </c>
      <c r="N547" s="81" t="s">
        <v>845</v>
      </c>
      <c r="O547" s="81" t="s">
        <v>131</v>
      </c>
    </row>
    <row r="548" spans="1:15" x14ac:dyDescent="0.3">
      <c r="A548" s="183">
        <v>45684</v>
      </c>
      <c r="B548" s="237" t="s">
        <v>772</v>
      </c>
      <c r="C548" s="237" t="s">
        <v>761</v>
      </c>
      <c r="D548" s="81" t="s">
        <v>128</v>
      </c>
      <c r="E548" s="81"/>
      <c r="F548" s="81"/>
      <c r="G548" s="81"/>
      <c r="H548" s="143">
        <v>3000</v>
      </c>
      <c r="I548" s="140">
        <f t="shared" si="8"/>
        <v>0.79596710002653226</v>
      </c>
      <c r="J548" s="181">
        <v>3769</v>
      </c>
      <c r="K548" s="81" t="s">
        <v>756</v>
      </c>
      <c r="L548" s="81" t="s">
        <v>774</v>
      </c>
      <c r="M548" s="239" t="s">
        <v>767</v>
      </c>
      <c r="N548" s="81" t="s">
        <v>845</v>
      </c>
      <c r="O548" s="81" t="s">
        <v>131</v>
      </c>
    </row>
    <row r="549" spans="1:15" x14ac:dyDescent="0.3">
      <c r="A549" s="183">
        <v>45685</v>
      </c>
      <c r="B549" s="81" t="s">
        <v>713</v>
      </c>
      <c r="C549" s="81" t="s">
        <v>118</v>
      </c>
      <c r="D549" s="81" t="s">
        <v>96</v>
      </c>
      <c r="E549" s="81"/>
      <c r="F549" s="81"/>
      <c r="G549" s="81"/>
      <c r="H549" s="143">
        <v>50000</v>
      </c>
      <c r="I549" s="140">
        <f t="shared" si="8"/>
        <v>13.266118333775538</v>
      </c>
      <c r="J549" s="181">
        <v>3769</v>
      </c>
      <c r="K549" s="81" t="s">
        <v>98</v>
      </c>
      <c r="L549" s="81" t="s">
        <v>710</v>
      </c>
      <c r="M549" s="239" t="s">
        <v>767</v>
      </c>
      <c r="N549" s="81" t="s">
        <v>845</v>
      </c>
      <c r="O549" s="81" t="s">
        <v>131</v>
      </c>
    </row>
    <row r="550" spans="1:15" x14ac:dyDescent="0.3">
      <c r="A550" s="183">
        <v>45685</v>
      </c>
      <c r="B550" s="81" t="s">
        <v>104</v>
      </c>
      <c r="C550" s="81" t="s">
        <v>119</v>
      </c>
      <c r="D550" s="81" t="s">
        <v>96</v>
      </c>
      <c r="E550" s="81"/>
      <c r="F550" s="81"/>
      <c r="G550" s="81"/>
      <c r="H550" s="143">
        <v>5000</v>
      </c>
      <c r="I550" s="140">
        <f t="shared" si="8"/>
        <v>1.3266118333775536</v>
      </c>
      <c r="J550" s="181">
        <v>3769</v>
      </c>
      <c r="K550" s="81" t="s">
        <v>98</v>
      </c>
      <c r="L550" s="81" t="s">
        <v>465</v>
      </c>
      <c r="M550" s="239" t="s">
        <v>767</v>
      </c>
      <c r="N550" s="81" t="s">
        <v>845</v>
      </c>
      <c r="O550" s="81" t="s">
        <v>131</v>
      </c>
    </row>
    <row r="551" spans="1:15" x14ac:dyDescent="0.3">
      <c r="A551" s="183">
        <v>45685</v>
      </c>
      <c r="B551" s="81" t="s">
        <v>105</v>
      </c>
      <c r="C551" s="81" t="s">
        <v>119</v>
      </c>
      <c r="D551" s="81" t="s">
        <v>96</v>
      </c>
      <c r="E551" s="81"/>
      <c r="F551" s="81"/>
      <c r="G551" s="81"/>
      <c r="H551" s="143">
        <v>15000</v>
      </c>
      <c r="I551" s="140">
        <f t="shared" si="8"/>
        <v>3.9798355001326611</v>
      </c>
      <c r="J551" s="181">
        <v>3769</v>
      </c>
      <c r="K551" s="81" t="s">
        <v>98</v>
      </c>
      <c r="L551" s="81" t="s">
        <v>465</v>
      </c>
      <c r="M551" s="239" t="s">
        <v>767</v>
      </c>
      <c r="N551" s="81" t="s">
        <v>845</v>
      </c>
      <c r="O551" s="81" t="s">
        <v>131</v>
      </c>
    </row>
    <row r="552" spans="1:15" x14ac:dyDescent="0.3">
      <c r="A552" s="183">
        <v>45685</v>
      </c>
      <c r="B552" s="81" t="s">
        <v>106</v>
      </c>
      <c r="C552" s="81" t="s">
        <v>119</v>
      </c>
      <c r="D552" s="81" t="s">
        <v>96</v>
      </c>
      <c r="E552" s="81"/>
      <c r="F552" s="81"/>
      <c r="G552" s="81"/>
      <c r="H552" s="143">
        <v>21000</v>
      </c>
      <c r="I552" s="140">
        <f t="shared" si="8"/>
        <v>5.571769700185726</v>
      </c>
      <c r="J552" s="181">
        <v>3769</v>
      </c>
      <c r="K552" s="81" t="s">
        <v>98</v>
      </c>
      <c r="L552" s="81" t="s">
        <v>711</v>
      </c>
      <c r="M552" s="239" t="s">
        <v>767</v>
      </c>
      <c r="N552" s="81" t="s">
        <v>845</v>
      </c>
      <c r="O552" s="81" t="s">
        <v>131</v>
      </c>
    </row>
    <row r="553" spans="1:15" x14ac:dyDescent="0.3">
      <c r="A553" s="183">
        <v>45685</v>
      </c>
      <c r="B553" s="81" t="s">
        <v>103</v>
      </c>
      <c r="C553" s="81" t="s">
        <v>119</v>
      </c>
      <c r="D553" s="81" t="s">
        <v>96</v>
      </c>
      <c r="E553" s="81"/>
      <c r="F553" s="81"/>
      <c r="G553" s="81"/>
      <c r="H553" s="143">
        <v>60000</v>
      </c>
      <c r="I553" s="140">
        <f t="shared" si="8"/>
        <v>15.919342000530644</v>
      </c>
      <c r="J553" s="181">
        <v>3769</v>
      </c>
      <c r="K553" s="81" t="s">
        <v>98</v>
      </c>
      <c r="L553" s="81" t="s">
        <v>712</v>
      </c>
      <c r="M553" s="239" t="s">
        <v>767</v>
      </c>
      <c r="N553" s="81" t="s">
        <v>845</v>
      </c>
      <c r="O553" s="81" t="s">
        <v>131</v>
      </c>
    </row>
    <row r="554" spans="1:15" x14ac:dyDescent="0.3">
      <c r="A554" s="183">
        <v>45685</v>
      </c>
      <c r="B554" s="81" t="s">
        <v>814</v>
      </c>
      <c r="C554" s="81" t="s">
        <v>118</v>
      </c>
      <c r="D554" s="81" t="s">
        <v>96</v>
      </c>
      <c r="E554" s="81"/>
      <c r="F554" s="81"/>
      <c r="G554" s="81"/>
      <c r="H554" s="143">
        <v>5000</v>
      </c>
      <c r="I554" s="140">
        <f t="shared" si="8"/>
        <v>1.3266118333775536</v>
      </c>
      <c r="J554" s="181">
        <v>3769</v>
      </c>
      <c r="K554" s="81" t="s">
        <v>98</v>
      </c>
      <c r="L554" s="81" t="s">
        <v>465</v>
      </c>
      <c r="M554" s="239" t="s">
        <v>767</v>
      </c>
      <c r="N554" s="81" t="s">
        <v>845</v>
      </c>
      <c r="O554" s="81" t="s">
        <v>131</v>
      </c>
    </row>
    <row r="555" spans="1:15" x14ac:dyDescent="0.3">
      <c r="A555" s="183">
        <v>45685</v>
      </c>
      <c r="B555" s="81" t="s">
        <v>814</v>
      </c>
      <c r="C555" s="81" t="s">
        <v>118</v>
      </c>
      <c r="D555" s="81" t="s">
        <v>96</v>
      </c>
      <c r="E555" s="81"/>
      <c r="F555" s="81"/>
      <c r="G555" s="81"/>
      <c r="H555" s="143">
        <v>5000</v>
      </c>
      <c r="I555" s="140">
        <f t="shared" si="8"/>
        <v>1.3266118333775536</v>
      </c>
      <c r="J555" s="181">
        <v>3769</v>
      </c>
      <c r="K555" s="81" t="s">
        <v>98</v>
      </c>
      <c r="L555" s="81" t="s">
        <v>465</v>
      </c>
      <c r="M555" s="239" t="s">
        <v>767</v>
      </c>
      <c r="N555" s="81" t="s">
        <v>845</v>
      </c>
      <c r="O555" s="81" t="s">
        <v>131</v>
      </c>
    </row>
    <row r="556" spans="1:15" x14ac:dyDescent="0.3">
      <c r="A556" s="183">
        <v>45685</v>
      </c>
      <c r="B556" s="81" t="s">
        <v>814</v>
      </c>
      <c r="C556" s="81" t="s">
        <v>118</v>
      </c>
      <c r="D556" s="81" t="s">
        <v>96</v>
      </c>
      <c r="E556" s="81"/>
      <c r="F556" s="81"/>
      <c r="G556" s="81"/>
      <c r="H556" s="143">
        <v>15000</v>
      </c>
      <c r="I556" s="140">
        <f t="shared" si="8"/>
        <v>3.9798355001326611</v>
      </c>
      <c r="J556" s="181">
        <v>3769</v>
      </c>
      <c r="K556" s="81" t="s">
        <v>98</v>
      </c>
      <c r="L556" s="81" t="s">
        <v>465</v>
      </c>
      <c r="M556" s="239" t="s">
        <v>767</v>
      </c>
      <c r="N556" s="81" t="s">
        <v>845</v>
      </c>
      <c r="O556" s="81" t="s">
        <v>131</v>
      </c>
    </row>
    <row r="557" spans="1:15" x14ac:dyDescent="0.3">
      <c r="A557" s="183">
        <v>45685</v>
      </c>
      <c r="B557" s="81" t="s">
        <v>117</v>
      </c>
      <c r="C557" s="81" t="s">
        <v>117</v>
      </c>
      <c r="D557" s="81" t="s">
        <v>96</v>
      </c>
      <c r="E557" s="81"/>
      <c r="F557" s="81"/>
      <c r="G557" s="81"/>
      <c r="H557" s="143">
        <v>4000</v>
      </c>
      <c r="I557" s="140">
        <f t="shared" si="8"/>
        <v>1.0612894667020429</v>
      </c>
      <c r="J557" s="181">
        <v>3769</v>
      </c>
      <c r="K557" s="81" t="s">
        <v>98</v>
      </c>
      <c r="L557" s="81" t="s">
        <v>465</v>
      </c>
      <c r="M557" s="239" t="s">
        <v>767</v>
      </c>
      <c r="N557" s="81" t="s">
        <v>845</v>
      </c>
      <c r="O557" s="81" t="s">
        <v>131</v>
      </c>
    </row>
    <row r="558" spans="1:15" x14ac:dyDescent="0.3">
      <c r="A558" s="183">
        <v>45685</v>
      </c>
      <c r="B558" s="81" t="s">
        <v>117</v>
      </c>
      <c r="C558" s="81" t="s">
        <v>117</v>
      </c>
      <c r="D558" s="81" t="s">
        <v>96</v>
      </c>
      <c r="E558" s="81"/>
      <c r="F558" s="81"/>
      <c r="G558" s="81"/>
      <c r="H558" s="143">
        <v>16000</v>
      </c>
      <c r="I558" s="140">
        <f t="shared" si="8"/>
        <v>4.2451578668081718</v>
      </c>
      <c r="J558" s="181">
        <v>3769</v>
      </c>
      <c r="K558" s="81" t="s">
        <v>98</v>
      </c>
      <c r="L558" s="81" t="s">
        <v>465</v>
      </c>
      <c r="M558" s="239" t="s">
        <v>767</v>
      </c>
      <c r="N558" s="81" t="s">
        <v>845</v>
      </c>
      <c r="O558" s="81" t="s">
        <v>131</v>
      </c>
    </row>
    <row r="559" spans="1:15" x14ac:dyDescent="0.3">
      <c r="A559" s="183">
        <v>45685</v>
      </c>
      <c r="B559" s="81" t="s">
        <v>802</v>
      </c>
      <c r="C559" s="81" t="s">
        <v>562</v>
      </c>
      <c r="D559" s="81" t="s">
        <v>128</v>
      </c>
      <c r="E559" s="81"/>
      <c r="F559" s="81"/>
      <c r="G559" s="81"/>
      <c r="H559" s="143">
        <v>90000</v>
      </c>
      <c r="I559" s="140">
        <f t="shared" si="8"/>
        <v>23.879013000795968</v>
      </c>
      <c r="J559" s="181">
        <v>3769</v>
      </c>
      <c r="K559" s="81" t="s">
        <v>156</v>
      </c>
      <c r="L559" s="81" t="s">
        <v>558</v>
      </c>
      <c r="M559" s="239" t="s">
        <v>767</v>
      </c>
      <c r="N559" s="81" t="s">
        <v>845</v>
      </c>
      <c r="O559" s="81" t="s">
        <v>131</v>
      </c>
    </row>
    <row r="560" spans="1:15" x14ac:dyDescent="0.3">
      <c r="A560" s="183">
        <v>45685</v>
      </c>
      <c r="B560" s="81" t="s">
        <v>564</v>
      </c>
      <c r="C560" s="81" t="s">
        <v>565</v>
      </c>
      <c r="D560" s="81" t="s">
        <v>96</v>
      </c>
      <c r="E560" s="81"/>
      <c r="F560" s="81"/>
      <c r="G560" s="81"/>
      <c r="H560" s="143">
        <v>1550000</v>
      </c>
      <c r="I560" s="140">
        <f t="shared" si="8"/>
        <v>411.24966834704168</v>
      </c>
      <c r="J560" s="181">
        <v>3769</v>
      </c>
      <c r="K560" s="81" t="s">
        <v>149</v>
      </c>
      <c r="L560" s="81" t="s">
        <v>435</v>
      </c>
      <c r="M560" s="239" t="s">
        <v>767</v>
      </c>
      <c r="N560" s="81" t="s">
        <v>845</v>
      </c>
      <c r="O560" s="81" t="s">
        <v>131</v>
      </c>
    </row>
    <row r="561" spans="1:15" x14ac:dyDescent="0.3">
      <c r="A561" s="183">
        <v>45685</v>
      </c>
      <c r="B561" s="81" t="s">
        <v>814</v>
      </c>
      <c r="C561" s="81" t="s">
        <v>118</v>
      </c>
      <c r="D561" s="81" t="s">
        <v>228</v>
      </c>
      <c r="E561" s="81"/>
      <c r="F561" s="81"/>
      <c r="G561" s="81"/>
      <c r="H561" s="143">
        <v>15000</v>
      </c>
      <c r="I561" s="140">
        <f t="shared" si="8"/>
        <v>3.9798355001326611</v>
      </c>
      <c r="J561" s="181">
        <v>3769</v>
      </c>
      <c r="K561" s="81" t="s">
        <v>226</v>
      </c>
      <c r="L561" s="81" t="s">
        <v>549</v>
      </c>
      <c r="M561" s="239" t="s">
        <v>767</v>
      </c>
      <c r="N561" s="81" t="s">
        <v>845</v>
      </c>
      <c r="O561" s="81" t="s">
        <v>131</v>
      </c>
    </row>
    <row r="562" spans="1:15" x14ac:dyDescent="0.3">
      <c r="A562" s="183">
        <v>45685</v>
      </c>
      <c r="B562" s="81" t="s">
        <v>814</v>
      </c>
      <c r="C562" s="81" t="s">
        <v>118</v>
      </c>
      <c r="D562" s="81" t="s">
        <v>228</v>
      </c>
      <c r="E562" s="81"/>
      <c r="F562" s="81"/>
      <c r="G562" s="81"/>
      <c r="H562" s="143">
        <v>17000</v>
      </c>
      <c r="I562" s="140">
        <f t="shared" si="8"/>
        <v>4.5104802334836824</v>
      </c>
      <c r="J562" s="181">
        <v>3769</v>
      </c>
      <c r="K562" s="81" t="s">
        <v>226</v>
      </c>
      <c r="L562" s="81" t="s">
        <v>549</v>
      </c>
      <c r="M562" s="239" t="s">
        <v>767</v>
      </c>
      <c r="N562" s="81" t="s">
        <v>845</v>
      </c>
      <c r="O562" s="81" t="s">
        <v>131</v>
      </c>
    </row>
    <row r="563" spans="1:15" x14ac:dyDescent="0.3">
      <c r="A563" s="183">
        <v>45685</v>
      </c>
      <c r="B563" s="81" t="s">
        <v>814</v>
      </c>
      <c r="C563" s="81" t="s">
        <v>118</v>
      </c>
      <c r="D563" s="81" t="s">
        <v>148</v>
      </c>
      <c r="E563" s="81"/>
      <c r="F563" s="81"/>
      <c r="G563" s="81"/>
      <c r="H563" s="143">
        <v>8000</v>
      </c>
      <c r="I563" s="140">
        <f t="shared" si="8"/>
        <v>2.1225789334040859</v>
      </c>
      <c r="J563" s="181">
        <v>3769</v>
      </c>
      <c r="K563" s="81" t="s">
        <v>150</v>
      </c>
      <c r="L563" s="81" t="s">
        <v>550</v>
      </c>
      <c r="M563" s="239" t="s">
        <v>767</v>
      </c>
      <c r="N563" s="81" t="s">
        <v>845</v>
      </c>
      <c r="O563" s="81" t="s">
        <v>131</v>
      </c>
    </row>
    <row r="564" spans="1:15" x14ac:dyDescent="0.3">
      <c r="A564" s="183">
        <v>45685</v>
      </c>
      <c r="B564" s="81" t="s">
        <v>814</v>
      </c>
      <c r="C564" s="81" t="s">
        <v>118</v>
      </c>
      <c r="D564" s="81" t="s">
        <v>148</v>
      </c>
      <c r="E564" s="81"/>
      <c r="F564" s="81"/>
      <c r="G564" s="81"/>
      <c r="H564" s="143">
        <v>8000</v>
      </c>
      <c r="I564" s="140">
        <f t="shared" si="8"/>
        <v>2.1225789334040859</v>
      </c>
      <c r="J564" s="181">
        <v>3769</v>
      </c>
      <c r="K564" s="81" t="s">
        <v>150</v>
      </c>
      <c r="L564" s="81" t="s">
        <v>550</v>
      </c>
      <c r="M564" s="239" t="s">
        <v>767</v>
      </c>
      <c r="N564" s="81" t="s">
        <v>845</v>
      </c>
      <c r="O564" s="81" t="s">
        <v>131</v>
      </c>
    </row>
    <row r="565" spans="1:15" x14ac:dyDescent="0.3">
      <c r="A565" s="183">
        <v>45685</v>
      </c>
      <c r="B565" s="81" t="s">
        <v>567</v>
      </c>
      <c r="C565" s="81" t="s">
        <v>161</v>
      </c>
      <c r="D565" s="81" t="s">
        <v>128</v>
      </c>
      <c r="E565" s="81"/>
      <c r="F565" s="81"/>
      <c r="G565" s="81"/>
      <c r="H565" s="143">
        <v>75000</v>
      </c>
      <c r="I565" s="140">
        <f t="shared" si="8"/>
        <v>19.899177500663306</v>
      </c>
      <c r="J565" s="181">
        <v>3769</v>
      </c>
      <c r="K565" s="81" t="s">
        <v>149</v>
      </c>
      <c r="L565" s="81" t="s">
        <v>449</v>
      </c>
      <c r="M565" s="239" t="s">
        <v>767</v>
      </c>
      <c r="N565" s="81" t="s">
        <v>845</v>
      </c>
      <c r="O565" s="81" t="s">
        <v>131</v>
      </c>
    </row>
    <row r="566" spans="1:15" x14ac:dyDescent="0.3">
      <c r="A566" s="183">
        <v>45685</v>
      </c>
      <c r="B566" s="81" t="s">
        <v>814</v>
      </c>
      <c r="C566" s="81" t="s">
        <v>118</v>
      </c>
      <c r="D566" s="81" t="s">
        <v>96</v>
      </c>
      <c r="E566" s="81"/>
      <c r="F566" s="81"/>
      <c r="G566" s="81"/>
      <c r="H566" s="143">
        <v>18000</v>
      </c>
      <c r="I566" s="140">
        <f t="shared" si="8"/>
        <v>4.7758026001591931</v>
      </c>
      <c r="J566" s="181">
        <v>3769</v>
      </c>
      <c r="K566" s="81" t="s">
        <v>97</v>
      </c>
      <c r="L566" s="81" t="s">
        <v>603</v>
      </c>
      <c r="M566" s="239" t="s">
        <v>767</v>
      </c>
      <c r="N566" s="81" t="s">
        <v>845</v>
      </c>
      <c r="O566" s="81" t="s">
        <v>131</v>
      </c>
    </row>
    <row r="567" spans="1:15" x14ac:dyDescent="0.3">
      <c r="A567" s="183">
        <v>45685</v>
      </c>
      <c r="B567" s="81" t="s">
        <v>814</v>
      </c>
      <c r="C567" s="81" t="s">
        <v>118</v>
      </c>
      <c r="D567" s="81" t="s">
        <v>96</v>
      </c>
      <c r="E567" s="81"/>
      <c r="F567" s="81"/>
      <c r="G567" s="81"/>
      <c r="H567" s="143">
        <v>55000</v>
      </c>
      <c r="I567" s="140">
        <f t="shared" si="8"/>
        <v>14.592730167153091</v>
      </c>
      <c r="J567" s="181">
        <v>3769</v>
      </c>
      <c r="K567" s="81" t="s">
        <v>97</v>
      </c>
      <c r="L567" s="81" t="s">
        <v>654</v>
      </c>
      <c r="M567" s="239" t="s">
        <v>767</v>
      </c>
      <c r="N567" s="81" t="s">
        <v>845</v>
      </c>
      <c r="O567" s="81" t="s">
        <v>131</v>
      </c>
    </row>
    <row r="568" spans="1:15" x14ac:dyDescent="0.3">
      <c r="A568" s="183">
        <v>45685</v>
      </c>
      <c r="B568" s="81" t="s">
        <v>814</v>
      </c>
      <c r="C568" s="81" t="s">
        <v>118</v>
      </c>
      <c r="D568" s="81" t="s">
        <v>96</v>
      </c>
      <c r="E568" s="81"/>
      <c r="F568" s="81"/>
      <c r="G568" s="81"/>
      <c r="H568" s="143">
        <v>10000</v>
      </c>
      <c r="I568" s="140">
        <f t="shared" si="8"/>
        <v>2.6532236667551072</v>
      </c>
      <c r="J568" s="181">
        <v>3769</v>
      </c>
      <c r="K568" s="81" t="s">
        <v>97</v>
      </c>
      <c r="L568" s="81" t="s">
        <v>496</v>
      </c>
      <c r="M568" s="239" t="s">
        <v>767</v>
      </c>
      <c r="N568" s="81" t="s">
        <v>845</v>
      </c>
      <c r="O568" s="81" t="s">
        <v>131</v>
      </c>
    </row>
    <row r="569" spans="1:15" x14ac:dyDescent="0.3">
      <c r="A569" s="183">
        <v>45685</v>
      </c>
      <c r="B569" s="81" t="s">
        <v>103</v>
      </c>
      <c r="C569" s="81" t="s">
        <v>119</v>
      </c>
      <c r="D569" s="81" t="s">
        <v>96</v>
      </c>
      <c r="E569" s="81"/>
      <c r="F569" s="81"/>
      <c r="G569" s="81"/>
      <c r="H569" s="143">
        <v>100000</v>
      </c>
      <c r="I569" s="140">
        <f t="shared" si="8"/>
        <v>26.532236667551075</v>
      </c>
      <c r="J569" s="181">
        <v>3769</v>
      </c>
      <c r="K569" s="81" t="s">
        <v>97</v>
      </c>
      <c r="L569" s="81" t="s">
        <v>655</v>
      </c>
      <c r="M569" s="239" t="s">
        <v>767</v>
      </c>
      <c r="N569" s="81" t="s">
        <v>845</v>
      </c>
      <c r="O569" s="81" t="s">
        <v>131</v>
      </c>
    </row>
    <row r="570" spans="1:15" x14ac:dyDescent="0.3">
      <c r="A570" s="183">
        <v>45685</v>
      </c>
      <c r="B570" s="81" t="s">
        <v>104</v>
      </c>
      <c r="C570" s="81" t="s">
        <v>119</v>
      </c>
      <c r="D570" s="81" t="s">
        <v>96</v>
      </c>
      <c r="E570" s="81"/>
      <c r="F570" s="81"/>
      <c r="G570" s="81"/>
      <c r="H570" s="143">
        <v>16000</v>
      </c>
      <c r="I570" s="140">
        <f t="shared" si="8"/>
        <v>4.2451578668081718</v>
      </c>
      <c r="J570" s="181">
        <v>3769</v>
      </c>
      <c r="K570" s="81" t="s">
        <v>97</v>
      </c>
      <c r="L570" s="81" t="s">
        <v>656</v>
      </c>
      <c r="M570" s="239" t="s">
        <v>767</v>
      </c>
      <c r="N570" s="81" t="s">
        <v>845</v>
      </c>
      <c r="O570" s="81" t="s">
        <v>131</v>
      </c>
    </row>
    <row r="571" spans="1:15" x14ac:dyDescent="0.3">
      <c r="A571" s="183">
        <v>45685</v>
      </c>
      <c r="B571" s="81" t="s">
        <v>105</v>
      </c>
      <c r="C571" s="81" t="s">
        <v>119</v>
      </c>
      <c r="D571" s="81" t="s">
        <v>96</v>
      </c>
      <c r="E571" s="81"/>
      <c r="F571" s="81"/>
      <c r="G571" s="81"/>
      <c r="H571" s="143">
        <v>12000</v>
      </c>
      <c r="I571" s="140">
        <f t="shared" si="8"/>
        <v>3.183868400106129</v>
      </c>
      <c r="J571" s="181">
        <v>3769</v>
      </c>
      <c r="K571" s="81" t="s">
        <v>97</v>
      </c>
      <c r="L571" s="81" t="s">
        <v>603</v>
      </c>
      <c r="M571" s="239" t="s">
        <v>767</v>
      </c>
      <c r="N571" s="81" t="s">
        <v>845</v>
      </c>
      <c r="O571" s="81" t="s">
        <v>131</v>
      </c>
    </row>
    <row r="572" spans="1:15" x14ac:dyDescent="0.3">
      <c r="A572" s="183">
        <v>45685</v>
      </c>
      <c r="B572" s="81" t="s">
        <v>106</v>
      </c>
      <c r="C572" s="81" t="s">
        <v>119</v>
      </c>
      <c r="D572" s="81" t="s">
        <v>96</v>
      </c>
      <c r="E572" s="81"/>
      <c r="F572" s="81"/>
      <c r="G572" s="81"/>
      <c r="H572" s="143">
        <v>14000</v>
      </c>
      <c r="I572" s="140">
        <f t="shared" si="8"/>
        <v>3.7145131334571504</v>
      </c>
      <c r="J572" s="181">
        <v>3769</v>
      </c>
      <c r="K572" s="81" t="s">
        <v>97</v>
      </c>
      <c r="L572" s="81" t="s">
        <v>603</v>
      </c>
      <c r="M572" s="239" t="s">
        <v>767</v>
      </c>
      <c r="N572" s="81" t="s">
        <v>845</v>
      </c>
      <c r="O572" s="81" t="s">
        <v>131</v>
      </c>
    </row>
    <row r="573" spans="1:15" x14ac:dyDescent="0.3">
      <c r="A573" s="183">
        <v>45685</v>
      </c>
      <c r="B573" s="81" t="s">
        <v>123</v>
      </c>
      <c r="C573" s="81" t="s">
        <v>130</v>
      </c>
      <c r="D573" s="81" t="s">
        <v>128</v>
      </c>
      <c r="E573" s="81"/>
      <c r="F573" s="81"/>
      <c r="G573" s="81"/>
      <c r="H573" s="143">
        <v>1000</v>
      </c>
      <c r="I573" s="140">
        <f t="shared" si="8"/>
        <v>0.26532236667551073</v>
      </c>
      <c r="J573" s="181">
        <v>3769</v>
      </c>
      <c r="K573" s="81" t="s">
        <v>156</v>
      </c>
      <c r="L573" s="81" t="s">
        <v>690</v>
      </c>
      <c r="M573" s="239" t="s">
        <v>767</v>
      </c>
      <c r="N573" s="81" t="s">
        <v>845</v>
      </c>
      <c r="O573" s="81" t="s">
        <v>131</v>
      </c>
    </row>
    <row r="574" spans="1:15" x14ac:dyDescent="0.3">
      <c r="A574" s="183">
        <v>45685</v>
      </c>
      <c r="B574" s="81" t="s">
        <v>123</v>
      </c>
      <c r="C574" s="81" t="s">
        <v>130</v>
      </c>
      <c r="D574" s="81" t="s">
        <v>128</v>
      </c>
      <c r="E574" s="81"/>
      <c r="F574" s="81"/>
      <c r="G574" s="81"/>
      <c r="H574" s="143">
        <v>1000</v>
      </c>
      <c r="I574" s="140">
        <f t="shared" si="8"/>
        <v>0.26532236667551073</v>
      </c>
      <c r="J574" s="181">
        <v>3769</v>
      </c>
      <c r="K574" s="81" t="s">
        <v>156</v>
      </c>
      <c r="L574" s="81" t="s">
        <v>691</v>
      </c>
      <c r="M574" s="239" t="s">
        <v>767</v>
      </c>
      <c r="N574" s="81" t="s">
        <v>845</v>
      </c>
      <c r="O574" s="81" t="s">
        <v>131</v>
      </c>
    </row>
    <row r="575" spans="1:15" x14ac:dyDescent="0.3">
      <c r="A575" s="183">
        <v>45686</v>
      </c>
      <c r="B575" s="81" t="s">
        <v>814</v>
      </c>
      <c r="C575" s="81" t="s">
        <v>118</v>
      </c>
      <c r="D575" s="81" t="s">
        <v>147</v>
      </c>
      <c r="E575" s="81"/>
      <c r="F575" s="81"/>
      <c r="G575" s="81"/>
      <c r="H575" s="143">
        <v>6000</v>
      </c>
      <c r="I575" s="140">
        <f t="shared" si="8"/>
        <v>1.5919342000530645</v>
      </c>
      <c r="J575" s="181">
        <v>3769</v>
      </c>
      <c r="K575" s="81" t="s">
        <v>149</v>
      </c>
      <c r="L575" s="81" t="s">
        <v>551</v>
      </c>
      <c r="M575" s="239" t="s">
        <v>767</v>
      </c>
      <c r="N575" s="81" t="s">
        <v>845</v>
      </c>
      <c r="O575" s="81" t="s">
        <v>131</v>
      </c>
    </row>
    <row r="576" spans="1:15" x14ac:dyDescent="0.3">
      <c r="A576" s="183">
        <v>45686</v>
      </c>
      <c r="B576" s="81" t="s">
        <v>814</v>
      </c>
      <c r="C576" s="81" t="s">
        <v>118</v>
      </c>
      <c r="D576" s="81" t="s">
        <v>147</v>
      </c>
      <c r="E576" s="81"/>
      <c r="F576" s="81"/>
      <c r="G576" s="81"/>
      <c r="H576" s="143">
        <v>2000</v>
      </c>
      <c r="I576" s="140">
        <f t="shared" si="8"/>
        <v>0.53064473335102147</v>
      </c>
      <c r="J576" s="181">
        <v>3769</v>
      </c>
      <c r="K576" s="81" t="s">
        <v>149</v>
      </c>
      <c r="L576" s="81" t="s">
        <v>551</v>
      </c>
      <c r="M576" s="239" t="s">
        <v>767</v>
      </c>
      <c r="N576" s="81" t="s">
        <v>845</v>
      </c>
      <c r="O576" s="81" t="s">
        <v>131</v>
      </c>
    </row>
    <row r="577" spans="1:15" x14ac:dyDescent="0.3">
      <c r="A577" s="183">
        <v>45686</v>
      </c>
      <c r="B577" s="81" t="s">
        <v>814</v>
      </c>
      <c r="C577" s="81" t="s">
        <v>118</v>
      </c>
      <c r="D577" s="81" t="s">
        <v>147</v>
      </c>
      <c r="E577" s="81"/>
      <c r="F577" s="81"/>
      <c r="G577" s="81"/>
      <c r="H577" s="143">
        <v>3000</v>
      </c>
      <c r="I577" s="140">
        <f t="shared" si="8"/>
        <v>0.79596710002653226</v>
      </c>
      <c r="J577" s="181">
        <v>3769</v>
      </c>
      <c r="K577" s="81" t="s">
        <v>149</v>
      </c>
      <c r="L577" s="81" t="s">
        <v>551</v>
      </c>
      <c r="M577" s="239" t="s">
        <v>767</v>
      </c>
      <c r="N577" s="81" t="s">
        <v>845</v>
      </c>
      <c r="O577" s="81" t="s">
        <v>131</v>
      </c>
    </row>
    <row r="578" spans="1:15" x14ac:dyDescent="0.3">
      <c r="A578" s="183">
        <v>45686</v>
      </c>
      <c r="B578" s="81" t="s">
        <v>814</v>
      </c>
      <c r="C578" s="81" t="s">
        <v>118</v>
      </c>
      <c r="D578" s="81" t="s">
        <v>147</v>
      </c>
      <c r="E578" s="81"/>
      <c r="F578" s="81"/>
      <c r="G578" s="81"/>
      <c r="H578" s="143">
        <v>3000</v>
      </c>
      <c r="I578" s="140">
        <f t="shared" si="8"/>
        <v>0.79596710002653226</v>
      </c>
      <c r="J578" s="181">
        <v>3769</v>
      </c>
      <c r="K578" s="81" t="s">
        <v>149</v>
      </c>
      <c r="L578" s="81" t="s">
        <v>551</v>
      </c>
      <c r="M578" s="239" t="s">
        <v>767</v>
      </c>
      <c r="N578" s="81" t="s">
        <v>845</v>
      </c>
      <c r="O578" s="81" t="s">
        <v>131</v>
      </c>
    </row>
    <row r="579" spans="1:15" x14ac:dyDescent="0.3">
      <c r="A579" s="183">
        <v>45686</v>
      </c>
      <c r="B579" s="81" t="s">
        <v>814</v>
      </c>
      <c r="C579" s="81" t="s">
        <v>118</v>
      </c>
      <c r="D579" s="81" t="s">
        <v>147</v>
      </c>
      <c r="E579" s="81"/>
      <c r="F579" s="81"/>
      <c r="G579" s="81"/>
      <c r="H579" s="143">
        <v>8000</v>
      </c>
      <c r="I579" s="140">
        <f t="shared" si="8"/>
        <v>2.1225789334040859</v>
      </c>
      <c r="J579" s="181">
        <v>3769</v>
      </c>
      <c r="K579" s="81" t="s">
        <v>149</v>
      </c>
      <c r="L579" s="81" t="s">
        <v>551</v>
      </c>
      <c r="M579" s="239" t="s">
        <v>767</v>
      </c>
      <c r="N579" s="81" t="s">
        <v>845</v>
      </c>
      <c r="O579" s="81" t="s">
        <v>131</v>
      </c>
    </row>
    <row r="580" spans="1:15" x14ac:dyDescent="0.3">
      <c r="A580" s="183">
        <v>45686</v>
      </c>
      <c r="B580" s="81" t="s">
        <v>568</v>
      </c>
      <c r="C580" s="81" t="s">
        <v>119</v>
      </c>
      <c r="D580" s="81" t="s">
        <v>147</v>
      </c>
      <c r="E580" s="81"/>
      <c r="F580" s="81"/>
      <c r="G580" s="81"/>
      <c r="H580" s="143">
        <v>4000</v>
      </c>
      <c r="I580" s="140">
        <f t="shared" si="8"/>
        <v>1.0612894667020429</v>
      </c>
      <c r="J580" s="181">
        <v>3769</v>
      </c>
      <c r="K580" s="81" t="s">
        <v>149</v>
      </c>
      <c r="L580" s="81" t="s">
        <v>551</v>
      </c>
      <c r="M580" s="239" t="s">
        <v>767</v>
      </c>
      <c r="N580" s="81" t="s">
        <v>845</v>
      </c>
      <c r="O580" s="81" t="s">
        <v>131</v>
      </c>
    </row>
    <row r="581" spans="1:15" x14ac:dyDescent="0.3">
      <c r="A581" s="183">
        <v>45686</v>
      </c>
      <c r="B581" s="81" t="s">
        <v>569</v>
      </c>
      <c r="C581" s="81" t="s">
        <v>119</v>
      </c>
      <c r="D581" s="81" t="s">
        <v>147</v>
      </c>
      <c r="E581" s="81"/>
      <c r="F581" s="81"/>
      <c r="G581" s="81"/>
      <c r="H581" s="143">
        <v>30000</v>
      </c>
      <c r="I581" s="140">
        <f t="shared" si="8"/>
        <v>7.9596710002653221</v>
      </c>
      <c r="J581" s="181">
        <v>3769</v>
      </c>
      <c r="K581" s="81" t="s">
        <v>149</v>
      </c>
      <c r="L581" s="81" t="s">
        <v>551</v>
      </c>
      <c r="M581" s="239" t="s">
        <v>767</v>
      </c>
      <c r="N581" s="81" t="s">
        <v>845</v>
      </c>
      <c r="O581" s="81" t="s">
        <v>131</v>
      </c>
    </row>
    <row r="582" spans="1:15" x14ac:dyDescent="0.3">
      <c r="A582" s="183">
        <v>45686</v>
      </c>
      <c r="B582" s="81" t="s">
        <v>814</v>
      </c>
      <c r="C582" s="81" t="s">
        <v>118</v>
      </c>
      <c r="D582" s="81" t="s">
        <v>148</v>
      </c>
      <c r="E582" s="81"/>
      <c r="F582" s="81"/>
      <c r="G582" s="81"/>
      <c r="H582" s="143">
        <v>10000</v>
      </c>
      <c r="I582" s="140">
        <f t="shared" si="8"/>
        <v>2.6532236667551072</v>
      </c>
      <c r="J582" s="181">
        <v>3769</v>
      </c>
      <c r="K582" s="81" t="s">
        <v>150</v>
      </c>
      <c r="L582" s="196" t="s">
        <v>555</v>
      </c>
      <c r="M582" s="239" t="s">
        <v>767</v>
      </c>
      <c r="N582" s="81" t="s">
        <v>845</v>
      </c>
      <c r="O582" s="81" t="s">
        <v>131</v>
      </c>
    </row>
    <row r="583" spans="1:15" x14ac:dyDescent="0.3">
      <c r="A583" s="183">
        <v>45686</v>
      </c>
      <c r="B583" s="81" t="s">
        <v>814</v>
      </c>
      <c r="C583" s="81" t="s">
        <v>118</v>
      </c>
      <c r="D583" s="81" t="s">
        <v>148</v>
      </c>
      <c r="E583" s="81"/>
      <c r="F583" s="81"/>
      <c r="G583" s="81"/>
      <c r="H583" s="143">
        <v>25000</v>
      </c>
      <c r="I583" s="140">
        <f t="shared" si="8"/>
        <v>6.6330591668877688</v>
      </c>
      <c r="J583" s="181">
        <v>3769</v>
      </c>
      <c r="K583" s="81" t="s">
        <v>150</v>
      </c>
      <c r="L583" s="196" t="s">
        <v>555</v>
      </c>
      <c r="M583" s="239" t="s">
        <v>767</v>
      </c>
      <c r="N583" s="81" t="s">
        <v>845</v>
      </c>
      <c r="O583" s="81" t="s">
        <v>131</v>
      </c>
    </row>
    <row r="584" spans="1:15" x14ac:dyDescent="0.3">
      <c r="A584" s="183">
        <v>45686</v>
      </c>
      <c r="B584" s="81" t="s">
        <v>801</v>
      </c>
      <c r="C584" s="81" t="s">
        <v>200</v>
      </c>
      <c r="D584" s="81" t="s">
        <v>128</v>
      </c>
      <c r="E584" s="81"/>
      <c r="F584" s="81"/>
      <c r="G584" s="81"/>
      <c r="H584" s="143">
        <v>85000</v>
      </c>
      <c r="I584" s="140">
        <f t="shared" si="8"/>
        <v>22.552401167418413</v>
      </c>
      <c r="J584" s="181">
        <v>3769</v>
      </c>
      <c r="K584" s="81" t="s">
        <v>149</v>
      </c>
      <c r="L584" s="81" t="s">
        <v>579</v>
      </c>
      <c r="M584" s="239" t="s">
        <v>767</v>
      </c>
      <c r="N584" s="81" t="s">
        <v>845</v>
      </c>
      <c r="O584" s="81" t="s">
        <v>131</v>
      </c>
    </row>
    <row r="585" spans="1:15" x14ac:dyDescent="0.3">
      <c r="A585" s="183">
        <v>45686</v>
      </c>
      <c r="B585" s="81" t="s">
        <v>814</v>
      </c>
      <c r="C585" s="81" t="s">
        <v>118</v>
      </c>
      <c r="D585" s="81" t="s">
        <v>96</v>
      </c>
      <c r="E585" s="81"/>
      <c r="F585" s="81"/>
      <c r="G585" s="81"/>
      <c r="H585" s="143">
        <v>4000</v>
      </c>
      <c r="I585" s="140">
        <f t="shared" ref="I585:I647" si="9">H585/J585</f>
        <v>1.0612894667020429</v>
      </c>
      <c r="J585" s="181">
        <v>3769</v>
      </c>
      <c r="K585" s="81" t="s">
        <v>97</v>
      </c>
      <c r="L585" s="81" t="s">
        <v>603</v>
      </c>
      <c r="M585" s="239" t="s">
        <v>767</v>
      </c>
      <c r="N585" s="81" t="s">
        <v>845</v>
      </c>
      <c r="O585" s="81" t="s">
        <v>131</v>
      </c>
    </row>
    <row r="586" spans="1:15" x14ac:dyDescent="0.3">
      <c r="A586" s="183">
        <v>45686</v>
      </c>
      <c r="B586" s="81" t="s">
        <v>814</v>
      </c>
      <c r="C586" s="81" t="s">
        <v>118</v>
      </c>
      <c r="D586" s="81" t="s">
        <v>96</v>
      </c>
      <c r="E586" s="81"/>
      <c r="F586" s="81"/>
      <c r="G586" s="81"/>
      <c r="H586" s="143">
        <v>3000</v>
      </c>
      <c r="I586" s="140">
        <f t="shared" si="9"/>
        <v>0.79596710002653226</v>
      </c>
      <c r="J586" s="181">
        <v>3769</v>
      </c>
      <c r="K586" s="81" t="s">
        <v>97</v>
      </c>
      <c r="L586" s="81" t="s">
        <v>603</v>
      </c>
      <c r="M586" s="239" t="s">
        <v>767</v>
      </c>
      <c r="N586" s="81" t="s">
        <v>845</v>
      </c>
      <c r="O586" s="81" t="s">
        <v>131</v>
      </c>
    </row>
    <row r="587" spans="1:15" x14ac:dyDescent="0.3">
      <c r="A587" s="183">
        <v>45686</v>
      </c>
      <c r="B587" s="81" t="s">
        <v>814</v>
      </c>
      <c r="C587" s="81" t="s">
        <v>118</v>
      </c>
      <c r="D587" s="81" t="s">
        <v>96</v>
      </c>
      <c r="E587" s="81"/>
      <c r="F587" s="81"/>
      <c r="G587" s="81"/>
      <c r="H587" s="143">
        <v>10000</v>
      </c>
      <c r="I587" s="140">
        <f t="shared" si="9"/>
        <v>2.6532236667551072</v>
      </c>
      <c r="J587" s="181">
        <v>3769</v>
      </c>
      <c r="K587" s="81" t="s">
        <v>97</v>
      </c>
      <c r="L587" s="81" t="s">
        <v>603</v>
      </c>
      <c r="M587" s="239" t="s">
        <v>767</v>
      </c>
      <c r="N587" s="81" t="s">
        <v>845</v>
      </c>
      <c r="O587" s="81" t="s">
        <v>131</v>
      </c>
    </row>
    <row r="588" spans="1:15" x14ac:dyDescent="0.3">
      <c r="A588" s="183">
        <v>45686</v>
      </c>
      <c r="B588" s="81" t="s">
        <v>814</v>
      </c>
      <c r="C588" s="81" t="s">
        <v>118</v>
      </c>
      <c r="D588" s="81" t="s">
        <v>96</v>
      </c>
      <c r="E588" s="81"/>
      <c r="F588" s="81"/>
      <c r="G588" s="81"/>
      <c r="H588" s="143">
        <v>8000</v>
      </c>
      <c r="I588" s="140">
        <f t="shared" si="9"/>
        <v>2.1225789334040859</v>
      </c>
      <c r="J588" s="181">
        <v>3769</v>
      </c>
      <c r="K588" s="81" t="s">
        <v>97</v>
      </c>
      <c r="L588" s="81" t="s">
        <v>603</v>
      </c>
      <c r="M588" s="239" t="s">
        <v>767</v>
      </c>
      <c r="N588" s="81" t="s">
        <v>845</v>
      </c>
      <c r="O588" s="81" t="s">
        <v>131</v>
      </c>
    </row>
    <row r="589" spans="1:15" x14ac:dyDescent="0.3">
      <c r="A589" s="183">
        <v>45686</v>
      </c>
      <c r="B589" s="81" t="s">
        <v>814</v>
      </c>
      <c r="C589" s="81" t="s">
        <v>118</v>
      </c>
      <c r="D589" s="81" t="s">
        <v>96</v>
      </c>
      <c r="E589" s="81"/>
      <c r="F589" s="81"/>
      <c r="G589" s="81"/>
      <c r="H589" s="143">
        <v>4000</v>
      </c>
      <c r="I589" s="140">
        <f t="shared" si="9"/>
        <v>1.0612894667020429</v>
      </c>
      <c r="J589" s="181">
        <v>3769</v>
      </c>
      <c r="K589" s="81" t="s">
        <v>97</v>
      </c>
      <c r="L589" s="81" t="s">
        <v>603</v>
      </c>
      <c r="M589" s="239" t="s">
        <v>767</v>
      </c>
      <c r="N589" s="81" t="s">
        <v>845</v>
      </c>
      <c r="O589" s="81" t="s">
        <v>131</v>
      </c>
    </row>
    <row r="590" spans="1:15" x14ac:dyDescent="0.3">
      <c r="A590" s="183">
        <v>45686</v>
      </c>
      <c r="B590" s="81" t="s">
        <v>672</v>
      </c>
      <c r="C590" s="81" t="s">
        <v>118</v>
      </c>
      <c r="D590" s="81" t="s">
        <v>96</v>
      </c>
      <c r="E590" s="81"/>
      <c r="F590" s="81"/>
      <c r="G590" s="81"/>
      <c r="H590" s="143">
        <v>25000</v>
      </c>
      <c r="I590" s="140">
        <f t="shared" si="9"/>
        <v>6.6330591668877688</v>
      </c>
      <c r="J590" s="181">
        <v>3769</v>
      </c>
      <c r="K590" s="81" t="s">
        <v>97</v>
      </c>
      <c r="L590" s="81" t="s">
        <v>603</v>
      </c>
      <c r="M590" s="239" t="s">
        <v>767</v>
      </c>
      <c r="N590" s="81" t="s">
        <v>845</v>
      </c>
      <c r="O590" s="81" t="s">
        <v>131</v>
      </c>
    </row>
    <row r="591" spans="1:15" x14ac:dyDescent="0.3">
      <c r="A591" s="183">
        <v>45686</v>
      </c>
      <c r="B591" s="81" t="s">
        <v>814</v>
      </c>
      <c r="C591" s="81" t="s">
        <v>118</v>
      </c>
      <c r="D591" s="81" t="s">
        <v>96</v>
      </c>
      <c r="E591" s="81"/>
      <c r="F591" s="81"/>
      <c r="G591" s="81"/>
      <c r="H591" s="143">
        <v>3000</v>
      </c>
      <c r="I591" s="140">
        <f t="shared" si="9"/>
        <v>0.79596710002653226</v>
      </c>
      <c r="J591" s="181">
        <v>3769</v>
      </c>
      <c r="K591" s="81" t="s">
        <v>97</v>
      </c>
      <c r="L591" s="81" t="s">
        <v>603</v>
      </c>
      <c r="M591" s="239" t="s">
        <v>767</v>
      </c>
      <c r="N591" s="81" t="s">
        <v>845</v>
      </c>
      <c r="O591" s="81" t="s">
        <v>131</v>
      </c>
    </row>
    <row r="592" spans="1:15" x14ac:dyDescent="0.3">
      <c r="A592" s="183">
        <v>45686</v>
      </c>
      <c r="B592" s="81" t="s">
        <v>814</v>
      </c>
      <c r="C592" s="81" t="s">
        <v>118</v>
      </c>
      <c r="D592" s="81" t="s">
        <v>96</v>
      </c>
      <c r="E592" s="81"/>
      <c r="F592" s="81"/>
      <c r="G592" s="81"/>
      <c r="H592" s="143">
        <v>4000</v>
      </c>
      <c r="I592" s="140">
        <f t="shared" si="9"/>
        <v>1.0612894667020429</v>
      </c>
      <c r="J592" s="181">
        <v>3769</v>
      </c>
      <c r="K592" s="81" t="s">
        <v>97</v>
      </c>
      <c r="L592" s="81" t="s">
        <v>603</v>
      </c>
      <c r="M592" s="239" t="s">
        <v>767</v>
      </c>
      <c r="N592" s="81" t="s">
        <v>845</v>
      </c>
      <c r="O592" s="81" t="s">
        <v>131</v>
      </c>
    </row>
    <row r="593" spans="1:15" x14ac:dyDescent="0.3">
      <c r="A593" s="183">
        <v>45686</v>
      </c>
      <c r="B593" s="81" t="s">
        <v>814</v>
      </c>
      <c r="C593" s="81" t="s">
        <v>118</v>
      </c>
      <c r="D593" s="81" t="s">
        <v>96</v>
      </c>
      <c r="E593" s="81"/>
      <c r="F593" s="81"/>
      <c r="G593" s="81"/>
      <c r="H593" s="143">
        <v>6000</v>
      </c>
      <c r="I593" s="140">
        <f t="shared" si="9"/>
        <v>1.5919342000530645</v>
      </c>
      <c r="J593" s="181">
        <v>3769</v>
      </c>
      <c r="K593" s="81" t="s">
        <v>97</v>
      </c>
      <c r="L593" s="81" t="s">
        <v>603</v>
      </c>
      <c r="M593" s="239" t="s">
        <v>767</v>
      </c>
      <c r="N593" s="81" t="s">
        <v>845</v>
      </c>
      <c r="O593" s="81" t="s">
        <v>131</v>
      </c>
    </row>
    <row r="594" spans="1:15" x14ac:dyDescent="0.3">
      <c r="A594" s="183">
        <v>45686</v>
      </c>
      <c r="B594" s="81" t="s">
        <v>103</v>
      </c>
      <c r="C594" s="81" t="s">
        <v>119</v>
      </c>
      <c r="D594" s="81" t="s">
        <v>96</v>
      </c>
      <c r="E594" s="81"/>
      <c r="F594" s="81"/>
      <c r="G594" s="81"/>
      <c r="H594" s="143">
        <v>60000</v>
      </c>
      <c r="I594" s="140">
        <f t="shared" si="9"/>
        <v>15.919342000530644</v>
      </c>
      <c r="J594" s="181">
        <v>3769</v>
      </c>
      <c r="K594" s="81" t="s">
        <v>97</v>
      </c>
      <c r="L594" s="81" t="s">
        <v>661</v>
      </c>
      <c r="M594" s="239" t="s">
        <v>767</v>
      </c>
      <c r="N594" s="81" t="s">
        <v>845</v>
      </c>
      <c r="O594" s="81" t="s">
        <v>131</v>
      </c>
    </row>
    <row r="595" spans="1:15" x14ac:dyDescent="0.3">
      <c r="A595" s="183">
        <v>45686</v>
      </c>
      <c r="B595" s="81" t="s">
        <v>104</v>
      </c>
      <c r="C595" s="81" t="s">
        <v>119</v>
      </c>
      <c r="D595" s="81" t="s">
        <v>96</v>
      </c>
      <c r="E595" s="81"/>
      <c r="F595" s="81"/>
      <c r="G595" s="81"/>
      <c r="H595" s="143">
        <v>22000</v>
      </c>
      <c r="I595" s="140">
        <f t="shared" si="9"/>
        <v>5.8370920668612367</v>
      </c>
      <c r="J595" s="181">
        <v>3769</v>
      </c>
      <c r="K595" s="81" t="s">
        <v>97</v>
      </c>
      <c r="L595" s="81" t="s">
        <v>603</v>
      </c>
      <c r="M595" s="239" t="s">
        <v>767</v>
      </c>
      <c r="N595" s="81" t="s">
        <v>845</v>
      </c>
      <c r="O595" s="81" t="s">
        <v>131</v>
      </c>
    </row>
    <row r="596" spans="1:15" x14ac:dyDescent="0.3">
      <c r="A596" s="183">
        <v>45686</v>
      </c>
      <c r="B596" s="81" t="s">
        <v>105</v>
      </c>
      <c r="C596" s="81" t="s">
        <v>119</v>
      </c>
      <c r="D596" s="81" t="s">
        <v>96</v>
      </c>
      <c r="E596" s="81"/>
      <c r="F596" s="81"/>
      <c r="G596" s="81"/>
      <c r="H596" s="143">
        <v>22000</v>
      </c>
      <c r="I596" s="140">
        <f t="shared" si="9"/>
        <v>5.8370920668612367</v>
      </c>
      <c r="J596" s="181">
        <v>3769</v>
      </c>
      <c r="K596" s="81" t="s">
        <v>97</v>
      </c>
      <c r="L596" s="81" t="s">
        <v>603</v>
      </c>
      <c r="M596" s="239" t="s">
        <v>767</v>
      </c>
      <c r="N596" s="81" t="s">
        <v>845</v>
      </c>
      <c r="O596" s="81" t="s">
        <v>131</v>
      </c>
    </row>
    <row r="597" spans="1:15" x14ac:dyDescent="0.3">
      <c r="A597" s="183">
        <v>45686</v>
      </c>
      <c r="B597" s="81" t="s">
        <v>106</v>
      </c>
      <c r="C597" s="81" t="s">
        <v>119</v>
      </c>
      <c r="D597" s="81" t="s">
        <v>96</v>
      </c>
      <c r="E597" s="81"/>
      <c r="F597" s="81"/>
      <c r="G597" s="81"/>
      <c r="H597" s="143">
        <v>6000</v>
      </c>
      <c r="I597" s="140">
        <f t="shared" si="9"/>
        <v>1.5919342000530645</v>
      </c>
      <c r="J597" s="181">
        <v>3769</v>
      </c>
      <c r="K597" s="81" t="s">
        <v>97</v>
      </c>
      <c r="L597" s="81" t="s">
        <v>603</v>
      </c>
      <c r="M597" s="239" t="s">
        <v>767</v>
      </c>
      <c r="N597" s="81" t="s">
        <v>845</v>
      </c>
      <c r="O597" s="81" t="s">
        <v>131</v>
      </c>
    </row>
    <row r="598" spans="1:15" x14ac:dyDescent="0.3">
      <c r="A598" s="183">
        <v>45686</v>
      </c>
      <c r="B598" s="81" t="s">
        <v>117</v>
      </c>
      <c r="C598" s="81" t="s">
        <v>117</v>
      </c>
      <c r="D598" s="81" t="s">
        <v>96</v>
      </c>
      <c r="E598" s="81"/>
      <c r="F598" s="81"/>
      <c r="G598" s="81"/>
      <c r="H598" s="143">
        <v>10000</v>
      </c>
      <c r="I598" s="140">
        <f t="shared" si="9"/>
        <v>2.6532236667551072</v>
      </c>
      <c r="J598" s="181">
        <v>3769</v>
      </c>
      <c r="K598" s="81" t="s">
        <v>97</v>
      </c>
      <c r="L598" s="81" t="s">
        <v>603</v>
      </c>
      <c r="M598" s="239" t="s">
        <v>767</v>
      </c>
      <c r="N598" s="81" t="s">
        <v>845</v>
      </c>
      <c r="O598" s="81" t="s">
        <v>131</v>
      </c>
    </row>
    <row r="599" spans="1:15" x14ac:dyDescent="0.3">
      <c r="A599" s="183">
        <v>45686</v>
      </c>
      <c r="B599" s="81" t="s">
        <v>117</v>
      </c>
      <c r="C599" s="81" t="s">
        <v>117</v>
      </c>
      <c r="D599" s="81" t="s">
        <v>96</v>
      </c>
      <c r="E599" s="81"/>
      <c r="F599" s="81"/>
      <c r="G599" s="81"/>
      <c r="H599" s="143">
        <v>10000</v>
      </c>
      <c r="I599" s="140">
        <f t="shared" si="9"/>
        <v>2.6532236667551072</v>
      </c>
      <c r="J599" s="181">
        <v>3769</v>
      </c>
      <c r="K599" s="81" t="s">
        <v>97</v>
      </c>
      <c r="L599" s="81" t="s">
        <v>603</v>
      </c>
      <c r="M599" s="239" t="s">
        <v>767</v>
      </c>
      <c r="N599" s="81" t="s">
        <v>845</v>
      </c>
      <c r="O599" s="81" t="s">
        <v>131</v>
      </c>
    </row>
    <row r="600" spans="1:15" x14ac:dyDescent="0.3">
      <c r="A600" s="183">
        <v>45686</v>
      </c>
      <c r="B600" s="81" t="s">
        <v>814</v>
      </c>
      <c r="C600" s="81" t="s">
        <v>118</v>
      </c>
      <c r="D600" s="81" t="s">
        <v>96</v>
      </c>
      <c r="E600" s="81"/>
      <c r="F600" s="81"/>
      <c r="G600" s="81"/>
      <c r="H600" s="143">
        <v>5000</v>
      </c>
      <c r="I600" s="140">
        <f t="shared" si="9"/>
        <v>1.3266118333775536</v>
      </c>
      <c r="J600" s="181">
        <v>3769</v>
      </c>
      <c r="K600" s="81" t="s">
        <v>98</v>
      </c>
      <c r="L600" s="81" t="s">
        <v>465</v>
      </c>
      <c r="M600" s="239" t="s">
        <v>767</v>
      </c>
      <c r="N600" s="81" t="s">
        <v>845</v>
      </c>
      <c r="O600" s="81" t="s">
        <v>131</v>
      </c>
    </row>
    <row r="601" spans="1:15" x14ac:dyDescent="0.3">
      <c r="A601" s="183">
        <v>45686</v>
      </c>
      <c r="B601" s="81" t="s">
        <v>719</v>
      </c>
      <c r="C601" s="81" t="s">
        <v>118</v>
      </c>
      <c r="D601" s="81" t="s">
        <v>96</v>
      </c>
      <c r="E601" s="81"/>
      <c r="F601" s="81"/>
      <c r="G601" s="81"/>
      <c r="H601" s="143">
        <v>20000</v>
      </c>
      <c r="I601" s="140">
        <f t="shared" si="9"/>
        <v>5.3064473335102145</v>
      </c>
      <c r="J601" s="181">
        <v>3769</v>
      </c>
      <c r="K601" s="81" t="s">
        <v>98</v>
      </c>
      <c r="L601" s="81" t="s">
        <v>465</v>
      </c>
      <c r="M601" s="239" t="s">
        <v>767</v>
      </c>
      <c r="N601" s="81" t="s">
        <v>845</v>
      </c>
      <c r="O601" s="81" t="s">
        <v>131</v>
      </c>
    </row>
    <row r="602" spans="1:15" x14ac:dyDescent="0.3">
      <c r="A602" s="183">
        <v>45686</v>
      </c>
      <c r="B602" s="81" t="s">
        <v>814</v>
      </c>
      <c r="C602" s="81" t="s">
        <v>118</v>
      </c>
      <c r="D602" s="81" t="s">
        <v>96</v>
      </c>
      <c r="E602" s="81"/>
      <c r="F602" s="81"/>
      <c r="G602" s="81"/>
      <c r="H602" s="143">
        <v>5000</v>
      </c>
      <c r="I602" s="140">
        <f t="shared" si="9"/>
        <v>1.3266118333775536</v>
      </c>
      <c r="J602" s="181">
        <v>3769</v>
      </c>
      <c r="K602" s="81" t="s">
        <v>98</v>
      </c>
      <c r="L602" s="81" t="s">
        <v>465</v>
      </c>
      <c r="M602" s="239" t="s">
        <v>767</v>
      </c>
      <c r="N602" s="81" t="s">
        <v>845</v>
      </c>
      <c r="O602" s="81" t="s">
        <v>131</v>
      </c>
    </row>
    <row r="603" spans="1:15" x14ac:dyDescent="0.3">
      <c r="A603" s="183">
        <v>45686</v>
      </c>
      <c r="B603" s="81" t="s">
        <v>814</v>
      </c>
      <c r="C603" s="81" t="s">
        <v>118</v>
      </c>
      <c r="D603" s="81" t="s">
        <v>96</v>
      </c>
      <c r="E603" s="81"/>
      <c r="F603" s="81"/>
      <c r="G603" s="81"/>
      <c r="H603" s="143">
        <v>5000</v>
      </c>
      <c r="I603" s="140">
        <f t="shared" si="9"/>
        <v>1.3266118333775536</v>
      </c>
      <c r="J603" s="181">
        <v>3769</v>
      </c>
      <c r="K603" s="81" t="s">
        <v>98</v>
      </c>
      <c r="L603" s="81" t="s">
        <v>465</v>
      </c>
      <c r="M603" s="239" t="s">
        <v>767</v>
      </c>
      <c r="N603" s="81" t="s">
        <v>845</v>
      </c>
      <c r="O603" s="81" t="s">
        <v>131</v>
      </c>
    </row>
    <row r="604" spans="1:15" x14ac:dyDescent="0.3">
      <c r="A604" s="183">
        <v>45686</v>
      </c>
      <c r="B604" s="81" t="s">
        <v>814</v>
      </c>
      <c r="C604" s="81" t="s">
        <v>118</v>
      </c>
      <c r="D604" s="81" t="s">
        <v>96</v>
      </c>
      <c r="E604" s="81"/>
      <c r="F604" s="81"/>
      <c r="G604" s="81"/>
      <c r="H604" s="143">
        <v>9000</v>
      </c>
      <c r="I604" s="140">
        <f t="shared" si="9"/>
        <v>2.3879013000795966</v>
      </c>
      <c r="J604" s="181">
        <v>3769</v>
      </c>
      <c r="K604" s="81" t="s">
        <v>98</v>
      </c>
      <c r="L604" s="81" t="s">
        <v>465</v>
      </c>
      <c r="M604" s="239" t="s">
        <v>767</v>
      </c>
      <c r="N604" s="81" t="s">
        <v>845</v>
      </c>
      <c r="O604" s="81" t="s">
        <v>131</v>
      </c>
    </row>
    <row r="605" spans="1:15" x14ac:dyDescent="0.3">
      <c r="A605" s="183">
        <v>45686</v>
      </c>
      <c r="B605" s="81" t="s">
        <v>814</v>
      </c>
      <c r="C605" s="81" t="s">
        <v>118</v>
      </c>
      <c r="D605" s="81" t="s">
        <v>96</v>
      </c>
      <c r="E605" s="81"/>
      <c r="F605" s="81"/>
      <c r="G605" s="81"/>
      <c r="H605" s="143">
        <v>5000</v>
      </c>
      <c r="I605" s="140">
        <f t="shared" si="9"/>
        <v>1.3266118333775536</v>
      </c>
      <c r="J605" s="181">
        <v>3769</v>
      </c>
      <c r="K605" s="81" t="s">
        <v>98</v>
      </c>
      <c r="L605" s="81" t="s">
        <v>465</v>
      </c>
      <c r="M605" s="239" t="s">
        <v>767</v>
      </c>
      <c r="N605" s="81" t="s">
        <v>845</v>
      </c>
      <c r="O605" s="81" t="s">
        <v>131</v>
      </c>
    </row>
    <row r="606" spans="1:15" x14ac:dyDescent="0.3">
      <c r="A606" s="183">
        <v>45686</v>
      </c>
      <c r="B606" s="81" t="s">
        <v>117</v>
      </c>
      <c r="C606" s="81" t="s">
        <v>117</v>
      </c>
      <c r="D606" s="81" t="s">
        <v>96</v>
      </c>
      <c r="E606" s="81"/>
      <c r="F606" s="81"/>
      <c r="G606" s="81"/>
      <c r="H606" s="143">
        <v>10000</v>
      </c>
      <c r="I606" s="140">
        <f t="shared" si="9"/>
        <v>2.6532236667551072</v>
      </c>
      <c r="J606" s="181">
        <v>3769</v>
      </c>
      <c r="K606" s="81" t="s">
        <v>98</v>
      </c>
      <c r="L606" s="81" t="s">
        <v>465</v>
      </c>
      <c r="M606" s="239" t="s">
        <v>767</v>
      </c>
      <c r="N606" s="81" t="s">
        <v>845</v>
      </c>
      <c r="O606" s="81" t="s">
        <v>131</v>
      </c>
    </row>
    <row r="607" spans="1:15" x14ac:dyDescent="0.3">
      <c r="A607" s="183">
        <v>45686</v>
      </c>
      <c r="B607" s="81" t="s">
        <v>117</v>
      </c>
      <c r="C607" s="81" t="s">
        <v>117</v>
      </c>
      <c r="D607" s="81" t="s">
        <v>96</v>
      </c>
      <c r="E607" s="81"/>
      <c r="F607" s="81"/>
      <c r="G607" s="81"/>
      <c r="H607" s="143">
        <v>5000</v>
      </c>
      <c r="I607" s="140">
        <f t="shared" si="9"/>
        <v>1.3266118333775536</v>
      </c>
      <c r="J607" s="181">
        <v>3769</v>
      </c>
      <c r="K607" s="81" t="s">
        <v>98</v>
      </c>
      <c r="L607" s="81" t="s">
        <v>465</v>
      </c>
      <c r="M607" s="239" t="s">
        <v>767</v>
      </c>
      <c r="N607" s="81" t="s">
        <v>845</v>
      </c>
      <c r="O607" s="81" t="s">
        <v>131</v>
      </c>
    </row>
    <row r="608" spans="1:15" x14ac:dyDescent="0.3">
      <c r="A608" s="183">
        <v>45686</v>
      </c>
      <c r="B608" s="81" t="s">
        <v>117</v>
      </c>
      <c r="C608" s="81" t="s">
        <v>117</v>
      </c>
      <c r="D608" s="81" t="s">
        <v>96</v>
      </c>
      <c r="E608" s="81"/>
      <c r="F608" s="81"/>
      <c r="G608" s="81"/>
      <c r="H608" s="143">
        <v>5000</v>
      </c>
      <c r="I608" s="140">
        <f t="shared" si="9"/>
        <v>1.3266118333775536</v>
      </c>
      <c r="J608" s="181">
        <v>3769</v>
      </c>
      <c r="K608" s="81" t="s">
        <v>98</v>
      </c>
      <c r="L608" s="81" t="s">
        <v>465</v>
      </c>
      <c r="M608" s="239" t="s">
        <v>767</v>
      </c>
      <c r="N608" s="81" t="s">
        <v>845</v>
      </c>
      <c r="O608" s="81" t="s">
        <v>131</v>
      </c>
    </row>
    <row r="609" spans="1:15" x14ac:dyDescent="0.3">
      <c r="A609" s="183">
        <v>45686</v>
      </c>
      <c r="B609" s="81" t="s">
        <v>104</v>
      </c>
      <c r="C609" s="81" t="s">
        <v>119</v>
      </c>
      <c r="D609" s="81" t="s">
        <v>96</v>
      </c>
      <c r="E609" s="81"/>
      <c r="F609" s="81"/>
      <c r="G609" s="81"/>
      <c r="H609" s="143">
        <v>10000</v>
      </c>
      <c r="I609" s="140">
        <f t="shared" si="9"/>
        <v>2.6532236667551072</v>
      </c>
      <c r="J609" s="181">
        <v>3769</v>
      </c>
      <c r="K609" s="81" t="s">
        <v>98</v>
      </c>
      <c r="L609" s="81" t="s">
        <v>465</v>
      </c>
      <c r="M609" s="239" t="s">
        <v>767</v>
      </c>
      <c r="N609" s="81" t="s">
        <v>845</v>
      </c>
      <c r="O609" s="81" t="s">
        <v>131</v>
      </c>
    </row>
    <row r="610" spans="1:15" x14ac:dyDescent="0.3">
      <c r="A610" s="183">
        <v>45686</v>
      </c>
      <c r="B610" s="81" t="s">
        <v>105</v>
      </c>
      <c r="C610" s="81" t="s">
        <v>119</v>
      </c>
      <c r="D610" s="81" t="s">
        <v>96</v>
      </c>
      <c r="E610" s="81"/>
      <c r="F610" s="81"/>
      <c r="G610" s="81"/>
      <c r="H610" s="143">
        <v>21000</v>
      </c>
      <c r="I610" s="140">
        <f t="shared" si="9"/>
        <v>5.571769700185726</v>
      </c>
      <c r="J610" s="181">
        <v>3769</v>
      </c>
      <c r="K610" s="81" t="s">
        <v>98</v>
      </c>
      <c r="L610" s="81" t="s">
        <v>723</v>
      </c>
      <c r="M610" s="239" t="s">
        <v>767</v>
      </c>
      <c r="N610" s="81" t="s">
        <v>845</v>
      </c>
      <c r="O610" s="81" t="s">
        <v>131</v>
      </c>
    </row>
    <row r="611" spans="1:15" x14ac:dyDescent="0.3">
      <c r="A611" s="183">
        <v>45686</v>
      </c>
      <c r="B611" s="81" t="s">
        <v>106</v>
      </c>
      <c r="C611" s="81" t="s">
        <v>119</v>
      </c>
      <c r="D611" s="81" t="s">
        <v>96</v>
      </c>
      <c r="E611" s="81"/>
      <c r="F611" s="81"/>
      <c r="G611" s="81"/>
      <c r="H611" s="143">
        <v>19000</v>
      </c>
      <c r="I611" s="140">
        <f t="shared" si="9"/>
        <v>5.0411249668347038</v>
      </c>
      <c r="J611" s="181">
        <v>3769</v>
      </c>
      <c r="K611" s="81" t="s">
        <v>98</v>
      </c>
      <c r="L611" s="81" t="s">
        <v>465</v>
      </c>
      <c r="M611" s="239" t="s">
        <v>767</v>
      </c>
      <c r="N611" s="81" t="s">
        <v>845</v>
      </c>
      <c r="O611" s="81" t="s">
        <v>131</v>
      </c>
    </row>
    <row r="612" spans="1:15" x14ac:dyDescent="0.3">
      <c r="A612" s="183">
        <v>45686</v>
      </c>
      <c r="B612" s="81" t="s">
        <v>103</v>
      </c>
      <c r="C612" s="81" t="s">
        <v>119</v>
      </c>
      <c r="D612" s="81" t="s">
        <v>96</v>
      </c>
      <c r="E612" s="81"/>
      <c r="F612" s="81"/>
      <c r="G612" s="81"/>
      <c r="H612" s="143">
        <v>60000</v>
      </c>
      <c r="I612" s="140">
        <f t="shared" si="9"/>
        <v>15.919342000530644</v>
      </c>
      <c r="J612" s="181">
        <v>3769</v>
      </c>
      <c r="K612" s="81" t="s">
        <v>98</v>
      </c>
      <c r="L612" s="81" t="s">
        <v>724</v>
      </c>
      <c r="M612" s="239" t="s">
        <v>767</v>
      </c>
      <c r="N612" s="81" t="s">
        <v>845</v>
      </c>
      <c r="O612" s="81" t="s">
        <v>131</v>
      </c>
    </row>
    <row r="613" spans="1:15" x14ac:dyDescent="0.3">
      <c r="A613" s="183">
        <v>45687</v>
      </c>
      <c r="B613" s="81" t="s">
        <v>814</v>
      </c>
      <c r="C613" s="81" t="s">
        <v>118</v>
      </c>
      <c r="D613" s="81" t="s">
        <v>96</v>
      </c>
      <c r="E613" s="81"/>
      <c r="F613" s="81"/>
      <c r="G613" s="81"/>
      <c r="H613" s="143">
        <v>4000</v>
      </c>
      <c r="I613" s="140">
        <f t="shared" si="9"/>
        <v>1.0612894667020429</v>
      </c>
      <c r="J613" s="181">
        <v>3769</v>
      </c>
      <c r="K613" s="81" t="s">
        <v>97</v>
      </c>
      <c r="L613" s="81" t="s">
        <v>603</v>
      </c>
      <c r="M613" s="239" t="s">
        <v>767</v>
      </c>
      <c r="N613" s="81" t="s">
        <v>845</v>
      </c>
      <c r="O613" s="81" t="s">
        <v>131</v>
      </c>
    </row>
    <row r="614" spans="1:15" x14ac:dyDescent="0.3">
      <c r="A614" s="183">
        <v>45687</v>
      </c>
      <c r="B614" s="81" t="s">
        <v>814</v>
      </c>
      <c r="C614" s="81" t="s">
        <v>118</v>
      </c>
      <c r="D614" s="81" t="s">
        <v>96</v>
      </c>
      <c r="E614" s="81"/>
      <c r="F614" s="81"/>
      <c r="G614" s="81"/>
      <c r="H614" s="143">
        <v>4000</v>
      </c>
      <c r="I614" s="140">
        <f t="shared" si="9"/>
        <v>1.0612894667020429</v>
      </c>
      <c r="J614" s="181">
        <v>3769</v>
      </c>
      <c r="K614" s="81" t="s">
        <v>97</v>
      </c>
      <c r="L614" s="81" t="s">
        <v>603</v>
      </c>
      <c r="M614" s="239" t="s">
        <v>767</v>
      </c>
      <c r="N614" s="81" t="s">
        <v>845</v>
      </c>
      <c r="O614" s="81" t="s">
        <v>131</v>
      </c>
    </row>
    <row r="615" spans="1:15" x14ac:dyDescent="0.3">
      <c r="A615" s="183">
        <v>45687</v>
      </c>
      <c r="B615" s="81" t="s">
        <v>814</v>
      </c>
      <c r="C615" s="81" t="s">
        <v>118</v>
      </c>
      <c r="D615" s="81" t="s">
        <v>96</v>
      </c>
      <c r="E615" s="81"/>
      <c r="F615" s="81"/>
      <c r="G615" s="81"/>
      <c r="H615" s="143">
        <v>3000</v>
      </c>
      <c r="I615" s="140">
        <f t="shared" si="9"/>
        <v>0.79596710002653226</v>
      </c>
      <c r="J615" s="181">
        <v>3769</v>
      </c>
      <c r="K615" s="81" t="s">
        <v>97</v>
      </c>
      <c r="L615" s="81" t="s">
        <v>603</v>
      </c>
      <c r="M615" s="239" t="s">
        <v>767</v>
      </c>
      <c r="N615" s="81" t="s">
        <v>845</v>
      </c>
      <c r="O615" s="81" t="s">
        <v>131</v>
      </c>
    </row>
    <row r="616" spans="1:15" x14ac:dyDescent="0.3">
      <c r="A616" s="183">
        <v>45687</v>
      </c>
      <c r="B616" s="81" t="s">
        <v>677</v>
      </c>
      <c r="C616" s="81" t="s">
        <v>118</v>
      </c>
      <c r="D616" s="81" t="s">
        <v>96</v>
      </c>
      <c r="E616" s="81"/>
      <c r="F616" s="81"/>
      <c r="G616" s="81"/>
      <c r="H616" s="143">
        <v>20000</v>
      </c>
      <c r="I616" s="140">
        <f t="shared" si="9"/>
        <v>5.3064473335102145</v>
      </c>
      <c r="J616" s="181">
        <v>3769</v>
      </c>
      <c r="K616" s="81" t="s">
        <v>97</v>
      </c>
      <c r="L616" s="81" t="s">
        <v>679</v>
      </c>
      <c r="M616" s="239" t="s">
        <v>767</v>
      </c>
      <c r="N616" s="81" t="s">
        <v>845</v>
      </c>
      <c r="O616" s="81" t="s">
        <v>131</v>
      </c>
    </row>
    <row r="617" spans="1:15" x14ac:dyDescent="0.3">
      <c r="A617" s="183">
        <v>45687</v>
      </c>
      <c r="B617" s="81" t="s">
        <v>814</v>
      </c>
      <c r="C617" s="81" t="s">
        <v>118</v>
      </c>
      <c r="D617" s="81" t="s">
        <v>96</v>
      </c>
      <c r="E617" s="81"/>
      <c r="F617" s="81"/>
      <c r="G617" s="81"/>
      <c r="H617" s="143">
        <v>4000</v>
      </c>
      <c r="I617" s="140">
        <f t="shared" si="9"/>
        <v>1.0612894667020429</v>
      </c>
      <c r="J617" s="181">
        <v>3769</v>
      </c>
      <c r="K617" s="81" t="s">
        <v>97</v>
      </c>
      <c r="L617" s="81" t="s">
        <v>603</v>
      </c>
      <c r="M617" s="239" t="s">
        <v>767</v>
      </c>
      <c r="N617" s="81" t="s">
        <v>845</v>
      </c>
      <c r="O617" s="81" t="s">
        <v>131</v>
      </c>
    </row>
    <row r="618" spans="1:15" x14ac:dyDescent="0.3">
      <c r="A618" s="183">
        <v>45687</v>
      </c>
      <c r="B618" s="81" t="s">
        <v>103</v>
      </c>
      <c r="C618" s="81" t="s">
        <v>119</v>
      </c>
      <c r="D618" s="81" t="s">
        <v>96</v>
      </c>
      <c r="E618" s="81"/>
      <c r="F618" s="81"/>
      <c r="G618" s="81"/>
      <c r="H618" s="143">
        <v>50000</v>
      </c>
      <c r="I618" s="140">
        <f t="shared" si="9"/>
        <v>13.266118333775538</v>
      </c>
      <c r="J618" s="181">
        <v>3769</v>
      </c>
      <c r="K618" s="81" t="s">
        <v>97</v>
      </c>
      <c r="L618" s="81" t="s">
        <v>680</v>
      </c>
      <c r="M618" s="239" t="s">
        <v>767</v>
      </c>
      <c r="N618" s="81" t="s">
        <v>845</v>
      </c>
      <c r="O618" s="81" t="s">
        <v>131</v>
      </c>
    </row>
    <row r="619" spans="1:15" x14ac:dyDescent="0.3">
      <c r="A619" s="183">
        <v>45687</v>
      </c>
      <c r="B619" s="81" t="s">
        <v>104</v>
      </c>
      <c r="C619" s="81" t="s">
        <v>119</v>
      </c>
      <c r="D619" s="81" t="s">
        <v>96</v>
      </c>
      <c r="E619" s="81"/>
      <c r="F619" s="81"/>
      <c r="G619" s="81"/>
      <c r="H619" s="143">
        <v>17000</v>
      </c>
      <c r="I619" s="140">
        <f t="shared" si="9"/>
        <v>4.5104802334836824</v>
      </c>
      <c r="J619" s="181">
        <v>3769</v>
      </c>
      <c r="K619" s="81" t="s">
        <v>97</v>
      </c>
      <c r="L619" s="81" t="s">
        <v>603</v>
      </c>
      <c r="M619" s="239" t="s">
        <v>767</v>
      </c>
      <c r="N619" s="81" t="s">
        <v>845</v>
      </c>
      <c r="O619" s="81" t="s">
        <v>131</v>
      </c>
    </row>
    <row r="620" spans="1:15" x14ac:dyDescent="0.3">
      <c r="A620" s="183">
        <v>45687</v>
      </c>
      <c r="B620" s="81" t="s">
        <v>105</v>
      </c>
      <c r="C620" s="81" t="s">
        <v>119</v>
      </c>
      <c r="D620" s="81" t="s">
        <v>96</v>
      </c>
      <c r="E620" s="81"/>
      <c r="F620" s="81"/>
      <c r="G620" s="81"/>
      <c r="H620" s="143">
        <v>18000</v>
      </c>
      <c r="I620" s="140">
        <f t="shared" si="9"/>
        <v>4.7758026001591931</v>
      </c>
      <c r="J620" s="181">
        <v>3769</v>
      </c>
      <c r="K620" s="81" t="s">
        <v>97</v>
      </c>
      <c r="L620" s="81" t="s">
        <v>603</v>
      </c>
      <c r="M620" s="239" t="s">
        <v>767</v>
      </c>
      <c r="N620" s="81" t="s">
        <v>845</v>
      </c>
      <c r="O620" s="81" t="s">
        <v>131</v>
      </c>
    </row>
    <row r="621" spans="1:15" x14ac:dyDescent="0.3">
      <c r="A621" s="183">
        <v>45687</v>
      </c>
      <c r="B621" s="81" t="s">
        <v>106</v>
      </c>
      <c r="C621" s="81" t="s">
        <v>119</v>
      </c>
      <c r="D621" s="81" t="s">
        <v>96</v>
      </c>
      <c r="E621" s="81"/>
      <c r="F621" s="81"/>
      <c r="G621" s="81"/>
      <c r="H621" s="143">
        <v>6500</v>
      </c>
      <c r="I621" s="140">
        <f t="shared" si="9"/>
        <v>1.7245953833908199</v>
      </c>
      <c r="J621" s="181">
        <v>3769</v>
      </c>
      <c r="K621" s="81" t="s">
        <v>97</v>
      </c>
      <c r="L621" s="81" t="s">
        <v>603</v>
      </c>
      <c r="M621" s="239" t="s">
        <v>767</v>
      </c>
      <c r="N621" s="81" t="s">
        <v>845</v>
      </c>
      <c r="O621" s="81" t="s">
        <v>131</v>
      </c>
    </row>
    <row r="622" spans="1:15" x14ac:dyDescent="0.3">
      <c r="A622" s="183">
        <v>45687</v>
      </c>
      <c r="B622" s="81" t="s">
        <v>117</v>
      </c>
      <c r="C622" s="81" t="s">
        <v>117</v>
      </c>
      <c r="D622" s="81" t="s">
        <v>96</v>
      </c>
      <c r="E622" s="81"/>
      <c r="F622" s="81"/>
      <c r="G622" s="81"/>
      <c r="H622" s="143">
        <v>10000</v>
      </c>
      <c r="I622" s="140">
        <f t="shared" si="9"/>
        <v>2.6532236667551072</v>
      </c>
      <c r="J622" s="181">
        <v>3769</v>
      </c>
      <c r="K622" s="81" t="s">
        <v>97</v>
      </c>
      <c r="L622" s="81" t="s">
        <v>603</v>
      </c>
      <c r="M622" s="239" t="s">
        <v>767</v>
      </c>
      <c r="N622" s="81" t="s">
        <v>845</v>
      </c>
      <c r="O622" s="81" t="s">
        <v>131</v>
      </c>
    </row>
    <row r="623" spans="1:15" x14ac:dyDescent="0.3">
      <c r="A623" s="183">
        <v>45687</v>
      </c>
      <c r="B623" s="81" t="s">
        <v>814</v>
      </c>
      <c r="C623" s="81" t="s">
        <v>118</v>
      </c>
      <c r="D623" s="81" t="s">
        <v>148</v>
      </c>
      <c r="E623" s="81"/>
      <c r="F623" s="81"/>
      <c r="G623" s="81"/>
      <c r="H623" s="143">
        <v>8000</v>
      </c>
      <c r="I623" s="140">
        <f t="shared" si="9"/>
        <v>2.1225789334040859</v>
      </c>
      <c r="J623" s="181">
        <v>3769</v>
      </c>
      <c r="K623" s="81" t="s">
        <v>150</v>
      </c>
      <c r="L623" s="81" t="s">
        <v>566</v>
      </c>
      <c r="M623" s="239" t="s">
        <v>767</v>
      </c>
      <c r="N623" s="81" t="s">
        <v>845</v>
      </c>
      <c r="O623" s="81" t="s">
        <v>131</v>
      </c>
    </row>
    <row r="624" spans="1:15" x14ac:dyDescent="0.3">
      <c r="A624" s="183">
        <v>45687</v>
      </c>
      <c r="B624" s="81" t="s">
        <v>814</v>
      </c>
      <c r="C624" s="81" t="s">
        <v>118</v>
      </c>
      <c r="D624" s="81" t="s">
        <v>148</v>
      </c>
      <c r="E624" s="81"/>
      <c r="F624" s="81"/>
      <c r="G624" s="81"/>
      <c r="H624" s="143">
        <v>7000</v>
      </c>
      <c r="I624" s="140">
        <f t="shared" si="9"/>
        <v>1.8572565667285752</v>
      </c>
      <c r="J624" s="181">
        <v>3769</v>
      </c>
      <c r="K624" s="81" t="s">
        <v>150</v>
      </c>
      <c r="L624" s="81" t="s">
        <v>566</v>
      </c>
      <c r="M624" s="239" t="s">
        <v>767</v>
      </c>
      <c r="N624" s="81" t="s">
        <v>845</v>
      </c>
      <c r="O624" s="81" t="s">
        <v>131</v>
      </c>
    </row>
    <row r="625" spans="1:15" x14ac:dyDescent="0.3">
      <c r="A625" s="183">
        <v>45687</v>
      </c>
      <c r="B625" s="81" t="s">
        <v>814</v>
      </c>
      <c r="C625" s="81" t="s">
        <v>118</v>
      </c>
      <c r="D625" s="81" t="s">
        <v>148</v>
      </c>
      <c r="E625" s="81"/>
      <c r="F625" s="81"/>
      <c r="G625" s="81"/>
      <c r="H625" s="143">
        <v>10000</v>
      </c>
      <c r="I625" s="140">
        <f t="shared" si="9"/>
        <v>2.6532236667551072</v>
      </c>
      <c r="J625" s="181">
        <v>3769</v>
      </c>
      <c r="K625" s="81" t="s">
        <v>150</v>
      </c>
      <c r="L625" s="81" t="s">
        <v>566</v>
      </c>
      <c r="M625" s="239" t="s">
        <v>767</v>
      </c>
      <c r="N625" s="81" t="s">
        <v>845</v>
      </c>
      <c r="O625" s="81" t="s">
        <v>131</v>
      </c>
    </row>
    <row r="626" spans="1:15" x14ac:dyDescent="0.3">
      <c r="A626" s="183">
        <v>45687</v>
      </c>
      <c r="B626" s="81" t="s">
        <v>727</v>
      </c>
      <c r="C626" s="81" t="s">
        <v>118</v>
      </c>
      <c r="D626" s="81" t="s">
        <v>96</v>
      </c>
      <c r="E626" s="81"/>
      <c r="F626" s="81"/>
      <c r="G626" s="81"/>
      <c r="H626" s="143">
        <v>25000</v>
      </c>
      <c r="I626" s="140">
        <f t="shared" si="9"/>
        <v>6.6330591668877688</v>
      </c>
      <c r="J626" s="181">
        <v>3769</v>
      </c>
      <c r="K626" s="81" t="s">
        <v>98</v>
      </c>
      <c r="L626" s="81" t="s">
        <v>465</v>
      </c>
      <c r="M626" s="239" t="s">
        <v>767</v>
      </c>
      <c r="N626" s="81" t="s">
        <v>845</v>
      </c>
      <c r="O626" s="81" t="s">
        <v>131</v>
      </c>
    </row>
    <row r="627" spans="1:15" x14ac:dyDescent="0.3">
      <c r="A627" s="183">
        <v>45687</v>
      </c>
      <c r="B627" s="81" t="s">
        <v>814</v>
      </c>
      <c r="C627" s="81" t="s">
        <v>118</v>
      </c>
      <c r="D627" s="81" t="s">
        <v>96</v>
      </c>
      <c r="E627" s="81"/>
      <c r="F627" s="81"/>
      <c r="G627" s="81"/>
      <c r="H627" s="143">
        <v>5000</v>
      </c>
      <c r="I627" s="140">
        <f t="shared" si="9"/>
        <v>1.3266118333775536</v>
      </c>
      <c r="J627" s="181">
        <v>3769</v>
      </c>
      <c r="K627" s="81" t="s">
        <v>98</v>
      </c>
      <c r="L627" s="81" t="s">
        <v>465</v>
      </c>
      <c r="M627" s="239" t="s">
        <v>767</v>
      </c>
      <c r="N627" s="81" t="s">
        <v>845</v>
      </c>
      <c r="O627" s="81" t="s">
        <v>131</v>
      </c>
    </row>
    <row r="628" spans="1:15" x14ac:dyDescent="0.3">
      <c r="A628" s="183">
        <v>45687</v>
      </c>
      <c r="B628" s="81" t="s">
        <v>814</v>
      </c>
      <c r="C628" s="81" t="s">
        <v>118</v>
      </c>
      <c r="D628" s="81" t="s">
        <v>96</v>
      </c>
      <c r="E628" s="81"/>
      <c r="F628" s="81"/>
      <c r="G628" s="81"/>
      <c r="H628" s="143">
        <v>10000</v>
      </c>
      <c r="I628" s="140">
        <f t="shared" si="9"/>
        <v>2.6532236667551072</v>
      </c>
      <c r="J628" s="181">
        <v>3769</v>
      </c>
      <c r="K628" s="81" t="s">
        <v>98</v>
      </c>
      <c r="L628" s="81" t="s">
        <v>465</v>
      </c>
      <c r="M628" s="239" t="s">
        <v>767</v>
      </c>
      <c r="N628" s="81" t="s">
        <v>845</v>
      </c>
      <c r="O628" s="81" t="s">
        <v>131</v>
      </c>
    </row>
    <row r="629" spans="1:15" x14ac:dyDescent="0.3">
      <c r="A629" s="183">
        <v>45687</v>
      </c>
      <c r="B629" s="81" t="s">
        <v>814</v>
      </c>
      <c r="C629" s="81" t="s">
        <v>118</v>
      </c>
      <c r="D629" s="81" t="s">
        <v>96</v>
      </c>
      <c r="E629" s="81"/>
      <c r="F629" s="81"/>
      <c r="G629" s="81"/>
      <c r="H629" s="143">
        <v>5000</v>
      </c>
      <c r="I629" s="140">
        <f t="shared" si="9"/>
        <v>1.3266118333775536</v>
      </c>
      <c r="J629" s="181">
        <v>3769</v>
      </c>
      <c r="K629" s="81" t="s">
        <v>98</v>
      </c>
      <c r="L629" s="81" t="s">
        <v>465</v>
      </c>
      <c r="M629" s="239" t="s">
        <v>767</v>
      </c>
      <c r="N629" s="81" t="s">
        <v>845</v>
      </c>
      <c r="O629" s="81" t="s">
        <v>131</v>
      </c>
    </row>
    <row r="630" spans="1:15" x14ac:dyDescent="0.3">
      <c r="A630" s="183">
        <v>45687</v>
      </c>
      <c r="B630" s="81" t="s">
        <v>814</v>
      </c>
      <c r="C630" s="81" t="s">
        <v>118</v>
      </c>
      <c r="D630" s="81" t="s">
        <v>96</v>
      </c>
      <c r="E630" s="81"/>
      <c r="F630" s="81"/>
      <c r="G630" s="81"/>
      <c r="H630" s="143">
        <v>5000</v>
      </c>
      <c r="I630" s="140">
        <f t="shared" si="9"/>
        <v>1.3266118333775536</v>
      </c>
      <c r="J630" s="181">
        <v>3769</v>
      </c>
      <c r="K630" s="81" t="s">
        <v>98</v>
      </c>
      <c r="L630" s="81" t="s">
        <v>465</v>
      </c>
      <c r="M630" s="239" t="s">
        <v>767</v>
      </c>
      <c r="N630" s="81" t="s">
        <v>845</v>
      </c>
      <c r="O630" s="81" t="s">
        <v>131</v>
      </c>
    </row>
    <row r="631" spans="1:15" x14ac:dyDescent="0.3">
      <c r="A631" s="183">
        <v>45687</v>
      </c>
      <c r="B631" s="81" t="s">
        <v>104</v>
      </c>
      <c r="C631" s="81" t="s">
        <v>119</v>
      </c>
      <c r="D631" s="81" t="s">
        <v>96</v>
      </c>
      <c r="E631" s="81"/>
      <c r="F631" s="81"/>
      <c r="G631" s="81"/>
      <c r="H631" s="143">
        <v>8000</v>
      </c>
      <c r="I631" s="140">
        <f t="shared" si="9"/>
        <v>2.1225789334040859</v>
      </c>
      <c r="J631" s="181">
        <v>3769</v>
      </c>
      <c r="K631" s="81" t="s">
        <v>98</v>
      </c>
      <c r="L631" s="81" t="s">
        <v>465</v>
      </c>
      <c r="M631" s="239" t="s">
        <v>767</v>
      </c>
      <c r="N631" s="81" t="s">
        <v>845</v>
      </c>
      <c r="O631" s="81" t="s">
        <v>131</v>
      </c>
    </row>
    <row r="632" spans="1:15" x14ac:dyDescent="0.3">
      <c r="A632" s="183">
        <v>45687</v>
      </c>
      <c r="B632" s="81" t="s">
        <v>105</v>
      </c>
      <c r="C632" s="81" t="s">
        <v>119</v>
      </c>
      <c r="D632" s="81" t="s">
        <v>96</v>
      </c>
      <c r="E632" s="81"/>
      <c r="F632" s="81"/>
      <c r="G632" s="81"/>
      <c r="H632" s="143">
        <v>20000</v>
      </c>
      <c r="I632" s="140">
        <f t="shared" si="9"/>
        <v>5.3064473335102145</v>
      </c>
      <c r="J632" s="181">
        <v>3769</v>
      </c>
      <c r="K632" s="81" t="s">
        <v>98</v>
      </c>
      <c r="L632" s="81" t="s">
        <v>725</v>
      </c>
      <c r="M632" s="239" t="s">
        <v>767</v>
      </c>
      <c r="N632" s="81" t="s">
        <v>845</v>
      </c>
      <c r="O632" s="81" t="s">
        <v>131</v>
      </c>
    </row>
    <row r="633" spans="1:15" x14ac:dyDescent="0.3">
      <c r="A633" s="183">
        <v>45687</v>
      </c>
      <c r="B633" s="81" t="s">
        <v>106</v>
      </c>
      <c r="C633" s="81" t="s">
        <v>119</v>
      </c>
      <c r="D633" s="81" t="s">
        <v>96</v>
      </c>
      <c r="E633" s="81"/>
      <c r="F633" s="81"/>
      <c r="G633" s="81"/>
      <c r="H633" s="143">
        <v>20000</v>
      </c>
      <c r="I633" s="140">
        <f t="shared" si="9"/>
        <v>5.3064473335102145</v>
      </c>
      <c r="J633" s="181">
        <v>3769</v>
      </c>
      <c r="K633" s="81" t="s">
        <v>98</v>
      </c>
      <c r="L633" s="81" t="s">
        <v>465</v>
      </c>
      <c r="M633" s="239" t="s">
        <v>767</v>
      </c>
      <c r="N633" s="81" t="s">
        <v>845</v>
      </c>
      <c r="O633" s="81" t="s">
        <v>131</v>
      </c>
    </row>
    <row r="634" spans="1:15" x14ac:dyDescent="0.3">
      <c r="A634" s="183">
        <v>45687</v>
      </c>
      <c r="B634" s="81" t="s">
        <v>103</v>
      </c>
      <c r="C634" s="81" t="s">
        <v>119</v>
      </c>
      <c r="D634" s="81" t="s">
        <v>96</v>
      </c>
      <c r="E634" s="81"/>
      <c r="F634" s="81"/>
      <c r="G634" s="81"/>
      <c r="H634" s="143">
        <v>60000</v>
      </c>
      <c r="I634" s="140">
        <f t="shared" si="9"/>
        <v>15.919342000530644</v>
      </c>
      <c r="J634" s="181">
        <v>3769</v>
      </c>
      <c r="K634" s="81" t="s">
        <v>98</v>
      </c>
      <c r="L634" s="81" t="s">
        <v>725</v>
      </c>
      <c r="M634" s="239" t="s">
        <v>767</v>
      </c>
      <c r="N634" s="81" t="s">
        <v>845</v>
      </c>
      <c r="O634" s="81" t="s">
        <v>131</v>
      </c>
    </row>
    <row r="635" spans="1:15" x14ac:dyDescent="0.3">
      <c r="A635" s="183">
        <v>45687</v>
      </c>
      <c r="B635" s="81" t="s">
        <v>117</v>
      </c>
      <c r="C635" s="81" t="s">
        <v>117</v>
      </c>
      <c r="D635" s="81" t="s">
        <v>96</v>
      </c>
      <c r="E635" s="81"/>
      <c r="F635" s="81"/>
      <c r="G635" s="81"/>
      <c r="H635" s="143">
        <v>5000</v>
      </c>
      <c r="I635" s="140">
        <f t="shared" si="9"/>
        <v>1.3266118333775536</v>
      </c>
      <c r="J635" s="181">
        <v>3769</v>
      </c>
      <c r="K635" s="81" t="s">
        <v>98</v>
      </c>
      <c r="L635" s="81" t="s">
        <v>465</v>
      </c>
      <c r="M635" s="239" t="s">
        <v>767</v>
      </c>
      <c r="N635" s="81" t="s">
        <v>845</v>
      </c>
      <c r="O635" s="81" t="s">
        <v>131</v>
      </c>
    </row>
    <row r="636" spans="1:15" x14ac:dyDescent="0.3">
      <c r="A636" s="183">
        <v>45687</v>
      </c>
      <c r="B636" s="81" t="s">
        <v>117</v>
      </c>
      <c r="C636" s="81" t="s">
        <v>117</v>
      </c>
      <c r="D636" s="81" t="s">
        <v>96</v>
      </c>
      <c r="E636" s="81"/>
      <c r="F636" s="81"/>
      <c r="G636" s="81"/>
      <c r="H636" s="143">
        <v>10000</v>
      </c>
      <c r="I636" s="140">
        <f t="shared" si="9"/>
        <v>2.6532236667551072</v>
      </c>
      <c r="J636" s="181">
        <v>3769</v>
      </c>
      <c r="K636" s="81" t="s">
        <v>98</v>
      </c>
      <c r="L636" s="81" t="s">
        <v>465</v>
      </c>
      <c r="M636" s="239" t="s">
        <v>767</v>
      </c>
      <c r="N636" s="81" t="s">
        <v>845</v>
      </c>
      <c r="O636" s="81" t="s">
        <v>131</v>
      </c>
    </row>
    <row r="637" spans="1:15" x14ac:dyDescent="0.3">
      <c r="A637" s="183">
        <v>45687</v>
      </c>
      <c r="B637" s="81" t="s">
        <v>117</v>
      </c>
      <c r="C637" s="81" t="s">
        <v>117</v>
      </c>
      <c r="D637" s="81" t="s">
        <v>96</v>
      </c>
      <c r="E637" s="81"/>
      <c r="F637" s="81"/>
      <c r="G637" s="81"/>
      <c r="H637" s="143">
        <v>5000</v>
      </c>
      <c r="I637" s="140">
        <f t="shared" si="9"/>
        <v>1.3266118333775536</v>
      </c>
      <c r="J637" s="181">
        <v>3769</v>
      </c>
      <c r="K637" s="81" t="s">
        <v>98</v>
      </c>
      <c r="L637" s="81" t="s">
        <v>465</v>
      </c>
      <c r="M637" s="239" t="s">
        <v>767</v>
      </c>
      <c r="N637" s="81" t="s">
        <v>845</v>
      </c>
      <c r="O637" s="81" t="s">
        <v>131</v>
      </c>
    </row>
    <row r="638" spans="1:15" x14ac:dyDescent="0.3">
      <c r="A638" s="183">
        <v>45687</v>
      </c>
      <c r="B638" s="81" t="s">
        <v>814</v>
      </c>
      <c r="C638" s="81" t="s">
        <v>118</v>
      </c>
      <c r="D638" s="81" t="s">
        <v>148</v>
      </c>
      <c r="E638" s="81"/>
      <c r="F638" s="81"/>
      <c r="G638" s="81"/>
      <c r="H638" s="143">
        <v>25000</v>
      </c>
      <c r="I638" s="140">
        <f t="shared" si="9"/>
        <v>6.6330591668877688</v>
      </c>
      <c r="J638" s="181">
        <v>3769</v>
      </c>
      <c r="K638" s="81" t="s">
        <v>150</v>
      </c>
      <c r="L638" s="81" t="s">
        <v>566</v>
      </c>
      <c r="M638" s="239" t="s">
        <v>767</v>
      </c>
      <c r="N638" s="81" t="s">
        <v>845</v>
      </c>
      <c r="O638" s="81" t="s">
        <v>131</v>
      </c>
    </row>
    <row r="639" spans="1:15" x14ac:dyDescent="0.3">
      <c r="A639" s="183">
        <v>45687</v>
      </c>
      <c r="B639" s="81" t="s">
        <v>800</v>
      </c>
      <c r="C639" s="81" t="s">
        <v>200</v>
      </c>
      <c r="D639" s="81" t="s">
        <v>128</v>
      </c>
      <c r="E639" s="81"/>
      <c r="F639" s="81"/>
      <c r="G639" s="81"/>
      <c r="H639" s="143">
        <v>36000</v>
      </c>
      <c r="I639" s="140">
        <f t="shared" si="9"/>
        <v>9.5516052003183862</v>
      </c>
      <c r="J639" s="181">
        <v>3769</v>
      </c>
      <c r="K639" s="81" t="s">
        <v>149</v>
      </c>
      <c r="L639" s="81" t="s">
        <v>579</v>
      </c>
      <c r="M639" s="239" t="s">
        <v>767</v>
      </c>
      <c r="N639" s="81" t="s">
        <v>845</v>
      </c>
      <c r="O639" s="81" t="s">
        <v>131</v>
      </c>
    </row>
    <row r="640" spans="1:15" x14ac:dyDescent="0.3">
      <c r="A640" s="183">
        <v>45687</v>
      </c>
      <c r="B640" s="81" t="s">
        <v>608</v>
      </c>
      <c r="C640" s="81" t="s">
        <v>200</v>
      </c>
      <c r="D640" s="81" t="s">
        <v>128</v>
      </c>
      <c r="E640" s="81"/>
      <c r="F640" s="81"/>
      <c r="G640" s="81"/>
      <c r="H640" s="143">
        <v>36000</v>
      </c>
      <c r="I640" s="140">
        <f t="shared" si="9"/>
        <v>9.5516052003183862</v>
      </c>
      <c r="J640" s="181">
        <v>3769</v>
      </c>
      <c r="K640" s="81" t="s">
        <v>149</v>
      </c>
      <c r="L640" s="81" t="s">
        <v>609</v>
      </c>
      <c r="M640" s="239" t="s">
        <v>767</v>
      </c>
      <c r="N640" s="81" t="s">
        <v>845</v>
      </c>
      <c r="O640" s="81" t="s">
        <v>131</v>
      </c>
    </row>
    <row r="641" spans="1:15" x14ac:dyDescent="0.3">
      <c r="A641" s="183">
        <v>45687</v>
      </c>
      <c r="B641" s="81" t="s">
        <v>814</v>
      </c>
      <c r="C641" s="81" t="s">
        <v>118</v>
      </c>
      <c r="D641" s="81" t="s">
        <v>147</v>
      </c>
      <c r="E641" s="81"/>
      <c r="F641" s="81"/>
      <c r="G641" s="81"/>
      <c r="H641" s="143">
        <v>10000</v>
      </c>
      <c r="I641" s="140">
        <f t="shared" si="9"/>
        <v>2.6532236667551072</v>
      </c>
      <c r="J641" s="181">
        <v>3769</v>
      </c>
      <c r="K641" s="81" t="s">
        <v>149</v>
      </c>
      <c r="L641" s="81" t="s">
        <v>575</v>
      </c>
      <c r="M641" s="239" t="s">
        <v>767</v>
      </c>
      <c r="N641" s="81" t="s">
        <v>845</v>
      </c>
      <c r="O641" s="81" t="s">
        <v>131</v>
      </c>
    </row>
    <row r="642" spans="1:15" x14ac:dyDescent="0.3">
      <c r="A642" s="183">
        <v>45687</v>
      </c>
      <c r="B642" s="232" t="s">
        <v>701</v>
      </c>
      <c r="C642" s="81" t="s">
        <v>562</v>
      </c>
      <c r="D642" s="81" t="s">
        <v>128</v>
      </c>
      <c r="E642" s="81"/>
      <c r="F642" s="81"/>
      <c r="G642" s="81"/>
      <c r="H642" s="143">
        <v>1888000</v>
      </c>
      <c r="I642" s="140">
        <f t="shared" si="9"/>
        <v>500.92862828336428</v>
      </c>
      <c r="J642" s="181">
        <v>3769</v>
      </c>
      <c r="K642" s="81" t="s">
        <v>756</v>
      </c>
      <c r="L642" s="81" t="s">
        <v>777</v>
      </c>
      <c r="M642" s="239" t="s">
        <v>767</v>
      </c>
      <c r="N642" s="81" t="s">
        <v>845</v>
      </c>
      <c r="O642" s="81" t="s">
        <v>131</v>
      </c>
    </row>
    <row r="643" spans="1:15" x14ac:dyDescent="0.3">
      <c r="A643" s="183">
        <v>45687</v>
      </c>
      <c r="B643" s="242" t="s">
        <v>706</v>
      </c>
      <c r="C643" s="81" t="s">
        <v>761</v>
      </c>
      <c r="D643" s="81" t="s">
        <v>128</v>
      </c>
      <c r="E643" s="81"/>
      <c r="F643" s="81"/>
      <c r="G643" s="81"/>
      <c r="H643" s="143">
        <v>3000</v>
      </c>
      <c r="I643" s="140">
        <f t="shared" si="9"/>
        <v>0.79596710002653226</v>
      </c>
      <c r="J643" s="181">
        <v>3769</v>
      </c>
      <c r="K643" s="81" t="s">
        <v>756</v>
      </c>
      <c r="L643" s="81" t="s">
        <v>775</v>
      </c>
      <c r="M643" s="239" t="s">
        <v>767</v>
      </c>
      <c r="N643" s="81" t="s">
        <v>845</v>
      </c>
      <c r="O643" s="81" t="s">
        <v>131</v>
      </c>
    </row>
    <row r="644" spans="1:15" x14ac:dyDescent="0.3">
      <c r="A644" s="183">
        <v>45687</v>
      </c>
      <c r="B644" s="242" t="s">
        <v>704</v>
      </c>
      <c r="C644" s="81" t="s">
        <v>761</v>
      </c>
      <c r="D644" s="81" t="s">
        <v>128</v>
      </c>
      <c r="E644" s="81"/>
      <c r="F644" s="81"/>
      <c r="G644" s="81"/>
      <c r="H644" s="143">
        <v>3000</v>
      </c>
      <c r="I644" s="140">
        <f t="shared" si="9"/>
        <v>0.79596710002653226</v>
      </c>
      <c r="J644" s="181">
        <v>3769</v>
      </c>
      <c r="K644" s="81" t="s">
        <v>756</v>
      </c>
      <c r="L644" s="81" t="s">
        <v>776</v>
      </c>
      <c r="M644" s="239" t="s">
        <v>767</v>
      </c>
      <c r="N644" s="81" t="s">
        <v>845</v>
      </c>
      <c r="O644" s="81" t="s">
        <v>131</v>
      </c>
    </row>
    <row r="645" spans="1:15" x14ac:dyDescent="0.3">
      <c r="A645" s="183">
        <v>45687</v>
      </c>
      <c r="B645" s="81" t="s">
        <v>814</v>
      </c>
      <c r="C645" s="81" t="s">
        <v>118</v>
      </c>
      <c r="D645" s="81" t="s">
        <v>147</v>
      </c>
      <c r="E645" s="81"/>
      <c r="F645" s="81"/>
      <c r="G645" s="81"/>
      <c r="H645" s="143">
        <v>10000</v>
      </c>
      <c r="I645" s="140">
        <f t="shared" si="9"/>
        <v>2.6532236667551072</v>
      </c>
      <c r="J645" s="181">
        <v>3769</v>
      </c>
      <c r="K645" s="81" t="s">
        <v>149</v>
      </c>
      <c r="L645" s="81" t="s">
        <v>575</v>
      </c>
      <c r="M645" s="239" t="s">
        <v>767</v>
      </c>
      <c r="N645" s="81" t="s">
        <v>845</v>
      </c>
      <c r="O645" s="81" t="s">
        <v>131</v>
      </c>
    </row>
    <row r="646" spans="1:15" x14ac:dyDescent="0.3">
      <c r="A646" s="183">
        <v>45688</v>
      </c>
      <c r="B646" s="81" t="s">
        <v>599</v>
      </c>
      <c r="C646" s="81" t="s">
        <v>562</v>
      </c>
      <c r="D646" s="81" t="s">
        <v>128</v>
      </c>
      <c r="E646" s="81"/>
      <c r="F646" s="81"/>
      <c r="G646" s="81"/>
      <c r="H646" s="143">
        <v>300000</v>
      </c>
      <c r="I646" s="140">
        <f t="shared" si="9"/>
        <v>79.596710002653225</v>
      </c>
      <c r="J646" s="181">
        <v>3769</v>
      </c>
      <c r="K646" s="81" t="s">
        <v>156</v>
      </c>
      <c r="L646" s="81" t="s">
        <v>581</v>
      </c>
      <c r="M646" s="239" t="s">
        <v>767</v>
      </c>
      <c r="N646" s="81" t="s">
        <v>845</v>
      </c>
      <c r="O646" s="81" t="s">
        <v>131</v>
      </c>
    </row>
    <row r="647" spans="1:15" x14ac:dyDescent="0.3">
      <c r="A647" s="183">
        <v>45688</v>
      </c>
      <c r="B647" s="81" t="s">
        <v>814</v>
      </c>
      <c r="C647" s="81" t="s">
        <v>118</v>
      </c>
      <c r="D647" s="81" t="s">
        <v>228</v>
      </c>
      <c r="E647" s="81"/>
      <c r="F647" s="81"/>
      <c r="G647" s="81"/>
      <c r="H647" s="143">
        <v>13000</v>
      </c>
      <c r="I647" s="140">
        <f t="shared" si="9"/>
        <v>3.4491907667816397</v>
      </c>
      <c r="J647" s="181">
        <v>3769</v>
      </c>
      <c r="K647" s="81" t="s">
        <v>583</v>
      </c>
      <c r="L647" s="81" t="s">
        <v>584</v>
      </c>
      <c r="M647" s="239" t="s">
        <v>767</v>
      </c>
      <c r="N647" s="81" t="s">
        <v>845</v>
      </c>
      <c r="O647" s="81" t="s">
        <v>131</v>
      </c>
    </row>
    <row r="648" spans="1:15" x14ac:dyDescent="0.3">
      <c r="A648" s="183">
        <v>45688</v>
      </c>
      <c r="B648" s="81" t="s">
        <v>814</v>
      </c>
      <c r="C648" s="81" t="s">
        <v>118</v>
      </c>
      <c r="D648" s="81" t="s">
        <v>228</v>
      </c>
      <c r="E648" s="81"/>
      <c r="F648" s="81"/>
      <c r="G648" s="81"/>
      <c r="H648" s="143">
        <v>10000</v>
      </c>
      <c r="I648" s="140">
        <f t="shared" ref="I648:I671" si="10">H648/J648</f>
        <v>2.6532236667551072</v>
      </c>
      <c r="J648" s="181">
        <v>3769</v>
      </c>
      <c r="K648" s="81" t="s">
        <v>583</v>
      </c>
      <c r="L648" s="81" t="s">
        <v>584</v>
      </c>
      <c r="M648" s="239" t="s">
        <v>767</v>
      </c>
      <c r="N648" s="81" t="s">
        <v>845</v>
      </c>
      <c r="O648" s="81" t="s">
        <v>131</v>
      </c>
    </row>
    <row r="649" spans="1:15" x14ac:dyDescent="0.3">
      <c r="A649" s="183">
        <v>45688</v>
      </c>
      <c r="B649" s="81" t="s">
        <v>814</v>
      </c>
      <c r="C649" s="81" t="s">
        <v>118</v>
      </c>
      <c r="D649" s="81" t="s">
        <v>147</v>
      </c>
      <c r="E649" s="81"/>
      <c r="F649" s="81"/>
      <c r="G649" s="81"/>
      <c r="H649" s="143">
        <v>2000</v>
      </c>
      <c r="I649" s="140">
        <f t="shared" si="10"/>
        <v>0.53064473335102147</v>
      </c>
      <c r="J649" s="181">
        <v>3769</v>
      </c>
      <c r="K649" s="81" t="s">
        <v>149</v>
      </c>
      <c r="L649" s="81" t="s">
        <v>576</v>
      </c>
      <c r="M649" s="239" t="s">
        <v>767</v>
      </c>
      <c r="N649" s="81" t="s">
        <v>845</v>
      </c>
      <c r="O649" s="81" t="s">
        <v>131</v>
      </c>
    </row>
    <row r="650" spans="1:15" x14ac:dyDescent="0.3">
      <c r="A650" s="183">
        <v>45688</v>
      </c>
      <c r="B650" s="81" t="s">
        <v>814</v>
      </c>
      <c r="C650" s="81" t="s">
        <v>118</v>
      </c>
      <c r="D650" s="81" t="s">
        <v>147</v>
      </c>
      <c r="E650" s="81"/>
      <c r="F650" s="81"/>
      <c r="G650" s="81"/>
      <c r="H650" s="143">
        <v>2000</v>
      </c>
      <c r="I650" s="140">
        <f t="shared" si="10"/>
        <v>0.53064473335102147</v>
      </c>
      <c r="J650" s="181">
        <v>3769</v>
      </c>
      <c r="K650" s="81" t="s">
        <v>149</v>
      </c>
      <c r="L650" s="81" t="s">
        <v>576</v>
      </c>
      <c r="M650" s="239" t="s">
        <v>767</v>
      </c>
      <c r="N650" s="81" t="s">
        <v>845</v>
      </c>
      <c r="O650" s="81" t="s">
        <v>131</v>
      </c>
    </row>
    <row r="651" spans="1:15" x14ac:dyDescent="0.3">
      <c r="A651" s="183">
        <v>45688</v>
      </c>
      <c r="B651" s="81" t="s">
        <v>814</v>
      </c>
      <c r="C651" s="81" t="s">
        <v>118</v>
      </c>
      <c r="D651" s="81" t="s">
        <v>96</v>
      </c>
      <c r="E651" s="81"/>
      <c r="F651" s="81"/>
      <c r="G651" s="81"/>
      <c r="H651" s="143">
        <v>4000</v>
      </c>
      <c r="I651" s="140">
        <f t="shared" si="10"/>
        <v>1.0612894667020429</v>
      </c>
      <c r="J651" s="181">
        <v>3769</v>
      </c>
      <c r="K651" s="81" t="s">
        <v>97</v>
      </c>
      <c r="L651" s="81" t="s">
        <v>603</v>
      </c>
      <c r="M651" s="239" t="s">
        <v>767</v>
      </c>
      <c r="N651" s="81" t="s">
        <v>845</v>
      </c>
      <c r="O651" s="81" t="s">
        <v>131</v>
      </c>
    </row>
    <row r="652" spans="1:15" x14ac:dyDescent="0.3">
      <c r="A652" s="183">
        <v>45688</v>
      </c>
      <c r="B652" s="81" t="s">
        <v>814</v>
      </c>
      <c r="C652" s="81" t="s">
        <v>118</v>
      </c>
      <c r="D652" s="81" t="s">
        <v>96</v>
      </c>
      <c r="E652" s="81"/>
      <c r="F652" s="81"/>
      <c r="G652" s="81"/>
      <c r="H652" s="143">
        <v>8000</v>
      </c>
      <c r="I652" s="140">
        <f t="shared" si="10"/>
        <v>2.1225789334040859</v>
      </c>
      <c r="J652" s="181">
        <v>3769</v>
      </c>
      <c r="K652" s="81" t="s">
        <v>97</v>
      </c>
      <c r="L652" s="81" t="s">
        <v>603</v>
      </c>
      <c r="M652" s="239" t="s">
        <v>767</v>
      </c>
      <c r="N652" s="81" t="s">
        <v>845</v>
      </c>
      <c r="O652" s="81" t="s">
        <v>131</v>
      </c>
    </row>
    <row r="653" spans="1:15" x14ac:dyDescent="0.3">
      <c r="A653" s="183">
        <v>45688</v>
      </c>
      <c r="B653" s="81" t="s">
        <v>814</v>
      </c>
      <c r="C653" s="81" t="s">
        <v>118</v>
      </c>
      <c r="D653" s="81" t="s">
        <v>96</v>
      </c>
      <c r="E653" s="81"/>
      <c r="F653" s="81"/>
      <c r="G653" s="81"/>
      <c r="H653" s="143">
        <v>8000</v>
      </c>
      <c r="I653" s="140">
        <f t="shared" si="10"/>
        <v>2.1225789334040859</v>
      </c>
      <c r="J653" s="181">
        <v>3769</v>
      </c>
      <c r="K653" s="81" t="s">
        <v>97</v>
      </c>
      <c r="L653" s="81" t="s">
        <v>603</v>
      </c>
      <c r="M653" s="239" t="s">
        <v>767</v>
      </c>
      <c r="N653" s="81" t="s">
        <v>845</v>
      </c>
      <c r="O653" s="81" t="s">
        <v>131</v>
      </c>
    </row>
    <row r="654" spans="1:15" x14ac:dyDescent="0.3">
      <c r="A654" s="183">
        <v>45688</v>
      </c>
      <c r="B654" s="81" t="s">
        <v>687</v>
      </c>
      <c r="C654" s="81" t="s">
        <v>118</v>
      </c>
      <c r="D654" s="81" t="s">
        <v>96</v>
      </c>
      <c r="E654" s="81"/>
      <c r="F654" s="81"/>
      <c r="G654" s="81"/>
      <c r="H654" s="143">
        <v>50000</v>
      </c>
      <c r="I654" s="140">
        <f t="shared" si="10"/>
        <v>13.266118333775538</v>
      </c>
      <c r="J654" s="181">
        <v>3769</v>
      </c>
      <c r="K654" s="81" t="s">
        <v>97</v>
      </c>
      <c r="L654" s="81" t="s">
        <v>681</v>
      </c>
      <c r="M654" s="239" t="s">
        <v>767</v>
      </c>
      <c r="N654" s="81" t="s">
        <v>845</v>
      </c>
      <c r="O654" s="81" t="s">
        <v>131</v>
      </c>
    </row>
    <row r="655" spans="1:15" x14ac:dyDescent="0.3">
      <c r="A655" s="183">
        <v>45688</v>
      </c>
      <c r="B655" s="81" t="s">
        <v>814</v>
      </c>
      <c r="C655" s="81" t="s">
        <v>118</v>
      </c>
      <c r="D655" s="81" t="s">
        <v>96</v>
      </c>
      <c r="E655" s="81"/>
      <c r="F655" s="81"/>
      <c r="G655" s="81"/>
      <c r="H655" s="143">
        <v>10000</v>
      </c>
      <c r="I655" s="140">
        <f t="shared" si="10"/>
        <v>2.6532236667551072</v>
      </c>
      <c r="J655" s="181">
        <v>3769</v>
      </c>
      <c r="K655" s="81" t="s">
        <v>97</v>
      </c>
      <c r="L655" s="81" t="s">
        <v>603</v>
      </c>
      <c r="M655" s="239" t="s">
        <v>767</v>
      </c>
      <c r="N655" s="81" t="s">
        <v>845</v>
      </c>
      <c r="O655" s="81" t="s">
        <v>131</v>
      </c>
    </row>
    <row r="656" spans="1:15" x14ac:dyDescent="0.3">
      <c r="A656" s="183">
        <v>45688</v>
      </c>
      <c r="B656" s="81" t="s">
        <v>814</v>
      </c>
      <c r="C656" s="81" t="s">
        <v>118</v>
      </c>
      <c r="D656" s="81" t="s">
        <v>96</v>
      </c>
      <c r="E656" s="81"/>
      <c r="F656" s="81"/>
      <c r="G656" s="81"/>
      <c r="H656" s="143">
        <v>13000</v>
      </c>
      <c r="I656" s="140">
        <f t="shared" si="10"/>
        <v>3.4491907667816397</v>
      </c>
      <c r="J656" s="181">
        <v>3769</v>
      </c>
      <c r="K656" s="81" t="s">
        <v>97</v>
      </c>
      <c r="L656" s="81" t="s">
        <v>603</v>
      </c>
      <c r="M656" s="239" t="s">
        <v>767</v>
      </c>
      <c r="N656" s="81" t="s">
        <v>845</v>
      </c>
      <c r="O656" s="81" t="s">
        <v>131</v>
      </c>
    </row>
    <row r="657" spans="1:15" x14ac:dyDescent="0.3">
      <c r="A657" s="183">
        <v>45688</v>
      </c>
      <c r="B657" s="81" t="s">
        <v>117</v>
      </c>
      <c r="C657" s="81" t="s">
        <v>117</v>
      </c>
      <c r="D657" s="81" t="s">
        <v>96</v>
      </c>
      <c r="E657" s="81"/>
      <c r="F657" s="81"/>
      <c r="G657" s="81"/>
      <c r="H657" s="143">
        <v>5000</v>
      </c>
      <c r="I657" s="140">
        <f t="shared" si="10"/>
        <v>1.3266118333775536</v>
      </c>
      <c r="J657" s="181">
        <v>3769</v>
      </c>
      <c r="K657" s="81" t="s">
        <v>97</v>
      </c>
      <c r="L657" s="81" t="s">
        <v>603</v>
      </c>
      <c r="M657" s="239" t="s">
        <v>767</v>
      </c>
      <c r="N657" s="81" t="s">
        <v>845</v>
      </c>
      <c r="O657" s="81" t="s">
        <v>131</v>
      </c>
    </row>
    <row r="658" spans="1:15" x14ac:dyDescent="0.3">
      <c r="A658" s="183">
        <v>45688</v>
      </c>
      <c r="B658" s="81" t="s">
        <v>117</v>
      </c>
      <c r="C658" s="81" t="s">
        <v>117</v>
      </c>
      <c r="D658" s="81" t="s">
        <v>96</v>
      </c>
      <c r="E658" s="81"/>
      <c r="F658" s="81"/>
      <c r="G658" s="81"/>
      <c r="H658" s="143">
        <v>8000</v>
      </c>
      <c r="I658" s="140">
        <f t="shared" si="10"/>
        <v>2.1225789334040859</v>
      </c>
      <c r="J658" s="181">
        <v>3769</v>
      </c>
      <c r="K658" s="81" t="s">
        <v>97</v>
      </c>
      <c r="L658" s="81" t="s">
        <v>603</v>
      </c>
      <c r="M658" s="239" t="s">
        <v>767</v>
      </c>
      <c r="N658" s="81" t="s">
        <v>845</v>
      </c>
      <c r="O658" s="81" t="s">
        <v>131</v>
      </c>
    </row>
    <row r="659" spans="1:15" x14ac:dyDescent="0.3">
      <c r="A659" s="183">
        <v>45688</v>
      </c>
      <c r="B659" s="81" t="s">
        <v>104</v>
      </c>
      <c r="C659" s="81" t="s">
        <v>119</v>
      </c>
      <c r="D659" s="81" t="s">
        <v>96</v>
      </c>
      <c r="E659" s="81"/>
      <c r="F659" s="81"/>
      <c r="G659" s="81"/>
      <c r="H659" s="143">
        <v>12000</v>
      </c>
      <c r="I659" s="140">
        <f t="shared" si="10"/>
        <v>3.183868400106129</v>
      </c>
      <c r="J659" s="181">
        <v>3769</v>
      </c>
      <c r="K659" s="81" t="s">
        <v>97</v>
      </c>
      <c r="L659" s="81" t="s">
        <v>603</v>
      </c>
      <c r="M659" s="239" t="s">
        <v>767</v>
      </c>
      <c r="N659" s="81" t="s">
        <v>845</v>
      </c>
      <c r="O659" s="81" t="s">
        <v>131</v>
      </c>
    </row>
    <row r="660" spans="1:15" x14ac:dyDescent="0.3">
      <c r="A660" s="183">
        <v>45688</v>
      </c>
      <c r="B660" s="81" t="s">
        <v>105</v>
      </c>
      <c r="C660" s="81" t="s">
        <v>119</v>
      </c>
      <c r="D660" s="81" t="s">
        <v>96</v>
      </c>
      <c r="E660" s="81"/>
      <c r="F660" s="81"/>
      <c r="G660" s="81"/>
      <c r="H660" s="143">
        <v>18000</v>
      </c>
      <c r="I660" s="140">
        <f t="shared" si="10"/>
        <v>4.7758026001591931</v>
      </c>
      <c r="J660" s="181">
        <v>3769</v>
      </c>
      <c r="K660" s="81" t="s">
        <v>97</v>
      </c>
      <c r="L660" s="81" t="s">
        <v>603</v>
      </c>
      <c r="M660" s="239" t="s">
        <v>767</v>
      </c>
      <c r="N660" s="81" t="s">
        <v>845</v>
      </c>
      <c r="O660" s="81" t="s">
        <v>131</v>
      </c>
    </row>
    <row r="661" spans="1:15" x14ac:dyDescent="0.3">
      <c r="A661" s="183">
        <v>45688</v>
      </c>
      <c r="B661" s="81" t="s">
        <v>106</v>
      </c>
      <c r="C661" s="81" t="s">
        <v>119</v>
      </c>
      <c r="D661" s="81" t="s">
        <v>96</v>
      </c>
      <c r="E661" s="81"/>
      <c r="F661" s="81"/>
      <c r="G661" s="81"/>
      <c r="H661" s="143">
        <v>10000</v>
      </c>
      <c r="I661" s="140">
        <f t="shared" si="10"/>
        <v>2.6532236667551072</v>
      </c>
      <c r="J661" s="181">
        <v>3769</v>
      </c>
      <c r="K661" s="81" t="s">
        <v>97</v>
      </c>
      <c r="L661" s="81" t="s">
        <v>603</v>
      </c>
      <c r="M661" s="239" t="s">
        <v>767</v>
      </c>
      <c r="N661" s="81" t="s">
        <v>845</v>
      </c>
      <c r="O661" s="81" t="s">
        <v>131</v>
      </c>
    </row>
    <row r="662" spans="1:15" x14ac:dyDescent="0.3">
      <c r="A662" s="183">
        <v>45688</v>
      </c>
      <c r="B662" s="81" t="s">
        <v>123</v>
      </c>
      <c r="C662" s="81" t="s">
        <v>130</v>
      </c>
      <c r="D662" s="81" t="s">
        <v>128</v>
      </c>
      <c r="E662" s="81"/>
      <c r="F662" s="81"/>
      <c r="G662" s="81"/>
      <c r="H662" s="143">
        <v>8750</v>
      </c>
      <c r="I662" s="140">
        <f t="shared" si="10"/>
        <v>2.3215707084107189</v>
      </c>
      <c r="J662" s="181">
        <v>3769</v>
      </c>
      <c r="K662" s="81" t="s">
        <v>97</v>
      </c>
      <c r="L662" s="81" t="s">
        <v>682</v>
      </c>
      <c r="M662" s="239" t="s">
        <v>767</v>
      </c>
      <c r="N662" s="81" t="s">
        <v>845</v>
      </c>
      <c r="O662" s="81" t="s">
        <v>131</v>
      </c>
    </row>
    <row r="663" spans="1:15" x14ac:dyDescent="0.3">
      <c r="A663" s="183">
        <v>45688</v>
      </c>
      <c r="B663" s="81" t="s">
        <v>814</v>
      </c>
      <c r="C663" s="81" t="s">
        <v>118</v>
      </c>
      <c r="D663" s="81" t="s">
        <v>96</v>
      </c>
      <c r="E663" s="81"/>
      <c r="F663" s="81"/>
      <c r="G663" s="81"/>
      <c r="H663" s="143">
        <v>15000</v>
      </c>
      <c r="I663" s="140">
        <f t="shared" si="10"/>
        <v>3.9798355001326611</v>
      </c>
      <c r="J663" s="181">
        <v>3769</v>
      </c>
      <c r="K663" s="81" t="s">
        <v>98</v>
      </c>
      <c r="L663" s="81" t="s">
        <v>465</v>
      </c>
      <c r="M663" s="239" t="s">
        <v>767</v>
      </c>
      <c r="N663" s="81" t="s">
        <v>845</v>
      </c>
      <c r="O663" s="81" t="s">
        <v>131</v>
      </c>
    </row>
    <row r="664" spans="1:15" x14ac:dyDescent="0.3">
      <c r="A664" s="183">
        <v>45688</v>
      </c>
      <c r="B664" s="81" t="s">
        <v>814</v>
      </c>
      <c r="C664" s="81" t="s">
        <v>118</v>
      </c>
      <c r="D664" s="81" t="s">
        <v>96</v>
      </c>
      <c r="E664" s="81"/>
      <c r="F664" s="81"/>
      <c r="G664" s="81"/>
      <c r="H664" s="143">
        <v>60000</v>
      </c>
      <c r="I664" s="140">
        <f t="shared" si="10"/>
        <v>15.919342000530644</v>
      </c>
      <c r="J664" s="181">
        <v>3769</v>
      </c>
      <c r="K664" s="81" t="s">
        <v>98</v>
      </c>
      <c r="L664" s="81" t="s">
        <v>733</v>
      </c>
      <c r="M664" s="239" t="s">
        <v>767</v>
      </c>
      <c r="N664" s="81" t="s">
        <v>845</v>
      </c>
      <c r="O664" s="81" t="s">
        <v>131</v>
      </c>
    </row>
    <row r="665" spans="1:15" x14ac:dyDescent="0.3">
      <c r="A665" s="183">
        <v>45688</v>
      </c>
      <c r="B665" s="81" t="s">
        <v>814</v>
      </c>
      <c r="C665" s="81" t="s">
        <v>118</v>
      </c>
      <c r="D665" s="81" t="s">
        <v>96</v>
      </c>
      <c r="E665" s="81"/>
      <c r="F665" s="81"/>
      <c r="G665" s="81"/>
      <c r="H665" s="143">
        <v>20000</v>
      </c>
      <c r="I665" s="140">
        <f t="shared" si="10"/>
        <v>5.3064473335102145</v>
      </c>
      <c r="J665" s="181">
        <v>3769</v>
      </c>
      <c r="K665" s="81" t="s">
        <v>98</v>
      </c>
      <c r="L665" s="81" t="s">
        <v>465</v>
      </c>
      <c r="M665" s="239" t="s">
        <v>767</v>
      </c>
      <c r="N665" s="81" t="s">
        <v>845</v>
      </c>
      <c r="O665" s="81" t="s">
        <v>131</v>
      </c>
    </row>
    <row r="666" spans="1:15" x14ac:dyDescent="0.3">
      <c r="A666" s="183">
        <v>45688</v>
      </c>
      <c r="B666" s="81" t="s">
        <v>104</v>
      </c>
      <c r="C666" s="81" t="s">
        <v>119</v>
      </c>
      <c r="D666" s="81" t="s">
        <v>96</v>
      </c>
      <c r="E666" s="81"/>
      <c r="F666" s="81"/>
      <c r="G666" s="81"/>
      <c r="H666" s="143">
        <v>10000</v>
      </c>
      <c r="I666" s="140">
        <f t="shared" si="10"/>
        <v>2.6532236667551072</v>
      </c>
      <c r="J666" s="181">
        <v>3769</v>
      </c>
      <c r="K666" s="81" t="s">
        <v>98</v>
      </c>
      <c r="L666" s="81" t="s">
        <v>465</v>
      </c>
      <c r="M666" s="239" t="s">
        <v>767</v>
      </c>
      <c r="N666" s="81" t="s">
        <v>845</v>
      </c>
      <c r="O666" s="81" t="s">
        <v>131</v>
      </c>
    </row>
    <row r="667" spans="1:15" x14ac:dyDescent="0.3">
      <c r="A667" s="183">
        <v>45688</v>
      </c>
      <c r="B667" s="81" t="s">
        <v>105</v>
      </c>
      <c r="C667" s="81" t="s">
        <v>119</v>
      </c>
      <c r="D667" s="81" t="s">
        <v>96</v>
      </c>
      <c r="E667" s="81"/>
      <c r="F667" s="81"/>
      <c r="G667" s="81"/>
      <c r="H667" s="143">
        <v>20000</v>
      </c>
      <c r="I667" s="140">
        <f t="shared" si="10"/>
        <v>5.3064473335102145</v>
      </c>
      <c r="J667" s="181">
        <v>3769</v>
      </c>
      <c r="K667" s="81" t="s">
        <v>98</v>
      </c>
      <c r="L667" s="81" t="s">
        <v>465</v>
      </c>
      <c r="M667" s="239" t="s">
        <v>767</v>
      </c>
      <c r="N667" s="81" t="s">
        <v>845</v>
      </c>
      <c r="O667" s="81" t="s">
        <v>131</v>
      </c>
    </row>
    <row r="668" spans="1:15" x14ac:dyDescent="0.3">
      <c r="A668" s="183">
        <v>45688</v>
      </c>
      <c r="B668" s="81" t="s">
        <v>106</v>
      </c>
      <c r="C668" s="81" t="s">
        <v>119</v>
      </c>
      <c r="D668" s="81" t="s">
        <v>96</v>
      </c>
      <c r="E668" s="81"/>
      <c r="F668" s="81"/>
      <c r="G668" s="81"/>
      <c r="H668" s="143">
        <v>20000</v>
      </c>
      <c r="I668" s="140">
        <f t="shared" si="10"/>
        <v>5.3064473335102145</v>
      </c>
      <c r="J668" s="181">
        <v>3769</v>
      </c>
      <c r="K668" s="81" t="s">
        <v>98</v>
      </c>
      <c r="L668" s="81" t="s">
        <v>465</v>
      </c>
      <c r="M668" s="239" t="s">
        <v>767</v>
      </c>
      <c r="N668" s="81" t="s">
        <v>845</v>
      </c>
      <c r="O668" s="81" t="s">
        <v>131</v>
      </c>
    </row>
    <row r="669" spans="1:15" x14ac:dyDescent="0.3">
      <c r="A669" s="183">
        <v>45688</v>
      </c>
      <c r="B669" s="81" t="s">
        <v>117</v>
      </c>
      <c r="C669" s="81" t="s">
        <v>117</v>
      </c>
      <c r="D669" s="81" t="s">
        <v>96</v>
      </c>
      <c r="E669" s="81"/>
      <c r="F669" s="81"/>
      <c r="G669" s="81"/>
      <c r="H669" s="143">
        <v>10000</v>
      </c>
      <c r="I669" s="140">
        <f t="shared" si="10"/>
        <v>2.6532236667551072</v>
      </c>
      <c r="J669" s="181">
        <v>3769</v>
      </c>
      <c r="K669" s="81" t="s">
        <v>98</v>
      </c>
      <c r="L669" s="81" t="s">
        <v>465</v>
      </c>
      <c r="M669" s="239" t="s">
        <v>767</v>
      </c>
      <c r="N669" s="81" t="s">
        <v>845</v>
      </c>
      <c r="O669" s="81" t="s">
        <v>131</v>
      </c>
    </row>
    <row r="670" spans="1:15" x14ac:dyDescent="0.3">
      <c r="A670" s="183">
        <v>45688</v>
      </c>
      <c r="B670" s="81" t="s">
        <v>814</v>
      </c>
      <c r="C670" s="81" t="s">
        <v>118</v>
      </c>
      <c r="D670" s="81" t="s">
        <v>96</v>
      </c>
      <c r="E670" s="81"/>
      <c r="F670" s="81"/>
      <c r="G670" s="81"/>
      <c r="H670" s="143">
        <v>10000</v>
      </c>
      <c r="I670" s="140">
        <f t="shared" si="10"/>
        <v>2.6532236667551072</v>
      </c>
      <c r="J670" s="181">
        <v>3769</v>
      </c>
      <c r="K670" s="81" t="s">
        <v>98</v>
      </c>
      <c r="L670" s="81" t="s">
        <v>465</v>
      </c>
      <c r="M670" s="239" t="s">
        <v>767</v>
      </c>
      <c r="N670" s="81" t="s">
        <v>845</v>
      </c>
      <c r="O670" s="81" t="s">
        <v>131</v>
      </c>
    </row>
    <row r="671" spans="1:15" x14ac:dyDescent="0.3">
      <c r="A671" s="183">
        <v>45688</v>
      </c>
      <c r="B671" s="81" t="s">
        <v>123</v>
      </c>
      <c r="C671" s="81" t="s">
        <v>130</v>
      </c>
      <c r="D671" s="81" t="s">
        <v>128</v>
      </c>
      <c r="E671" s="81"/>
      <c r="F671" s="81"/>
      <c r="G671" s="81"/>
      <c r="H671" s="143">
        <v>8825</v>
      </c>
      <c r="I671" s="140">
        <f t="shared" si="10"/>
        <v>2.3414698859113825</v>
      </c>
      <c r="J671" s="181">
        <v>3769</v>
      </c>
      <c r="K671" s="81" t="s">
        <v>98</v>
      </c>
      <c r="L671" s="81" t="s">
        <v>737</v>
      </c>
      <c r="M671" s="239" t="s">
        <v>767</v>
      </c>
      <c r="N671" s="81" t="s">
        <v>845</v>
      </c>
      <c r="O671" s="81" t="s">
        <v>131</v>
      </c>
    </row>
  </sheetData>
  <autoFilter ref="A1:P671" xr:uid="{036F10AE-8235-4389-A9BF-8747BEB4DD57}"/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E856F-FD92-452C-9FC9-FFDBFF5C72D3}">
  <dimension ref="A1:Q96"/>
  <sheetViews>
    <sheetView tabSelected="1" workbookViewId="0">
      <selection activeCell="A18" sqref="A18"/>
    </sheetView>
  </sheetViews>
  <sheetFormatPr defaultRowHeight="14.4" x14ac:dyDescent="0.3"/>
  <cols>
    <col min="1" max="3" width="13.5546875" customWidth="1"/>
    <col min="4" max="4" width="16.5546875" customWidth="1"/>
    <col min="5" max="6" width="13.5546875" customWidth="1"/>
    <col min="7" max="7" width="20.77734375" customWidth="1"/>
    <col min="8" max="9" width="13.5546875" customWidth="1"/>
    <col min="10" max="10" width="14" customWidth="1"/>
    <col min="12" max="12" width="12.44140625" bestFit="1" customWidth="1"/>
    <col min="13" max="13" width="33.44140625" bestFit="1" customWidth="1"/>
    <col min="14" max="14" width="29.21875" bestFit="1" customWidth="1"/>
    <col min="15" max="15" width="15.21875" bestFit="1" customWidth="1"/>
    <col min="16" max="16" width="12.44140625" bestFit="1" customWidth="1"/>
    <col min="17" max="17" width="29.21875" bestFit="1" customWidth="1"/>
    <col min="18" max="18" width="15.21875" bestFit="1" customWidth="1"/>
  </cols>
  <sheetData>
    <row r="1" spans="1:17" ht="39.6" x14ac:dyDescent="0.3">
      <c r="A1" s="149" t="s">
        <v>71</v>
      </c>
      <c r="B1" s="150" t="s">
        <v>74</v>
      </c>
      <c r="C1" s="150" t="s">
        <v>75</v>
      </c>
      <c r="D1" s="150" t="s">
        <v>76</v>
      </c>
      <c r="E1" s="150" t="s">
        <v>77</v>
      </c>
      <c r="F1" s="150" t="s">
        <v>78</v>
      </c>
      <c r="G1" s="150" t="s">
        <v>79</v>
      </c>
      <c r="H1" s="150" t="s">
        <v>80</v>
      </c>
      <c r="I1" s="150" t="s">
        <v>72</v>
      </c>
      <c r="J1" s="159" t="s">
        <v>73</v>
      </c>
      <c r="M1" s="321" t="s">
        <v>616</v>
      </c>
      <c r="Q1" s="322" t="s">
        <v>850</v>
      </c>
    </row>
    <row r="2" spans="1:17" x14ac:dyDescent="0.3">
      <c r="A2" s="151" t="s">
        <v>844</v>
      </c>
      <c r="B2" s="152">
        <v>19979835.940000001</v>
      </c>
      <c r="C2" s="153">
        <v>5168.09</v>
      </c>
      <c r="D2" s="153">
        <f>SUM(D3:D14)</f>
        <v>0</v>
      </c>
      <c r="E2" s="153">
        <f>SUM(E3:E14)</f>
        <v>0</v>
      </c>
      <c r="F2" s="153">
        <f>SUM(F3:F14)</f>
        <v>0</v>
      </c>
      <c r="G2" s="153">
        <f>SUM(G3:G14)</f>
        <v>0</v>
      </c>
      <c r="H2" s="153">
        <f>B2+D2-F2</f>
        <v>19979835.940000001</v>
      </c>
      <c r="I2" s="153">
        <f>C2+E2-G2</f>
        <v>5168.09</v>
      </c>
      <c r="J2">
        <v>3866</v>
      </c>
      <c r="L2" s="256" t="s">
        <v>619</v>
      </c>
      <c r="M2" t="s">
        <v>882</v>
      </c>
      <c r="N2" t="s">
        <v>779</v>
      </c>
      <c r="O2" t="s">
        <v>781</v>
      </c>
    </row>
    <row r="3" spans="1:17" x14ac:dyDescent="0.3">
      <c r="A3" s="164" t="s">
        <v>81</v>
      </c>
      <c r="B3" s="160"/>
      <c r="C3" s="161"/>
      <c r="D3" s="161"/>
      <c r="E3" s="160"/>
      <c r="F3" s="162"/>
      <c r="G3" s="160"/>
      <c r="H3" s="163">
        <f>B2+D3-F3</f>
        <v>19979835.940000001</v>
      </c>
      <c r="I3" s="163">
        <f>C2+E3-G3</f>
        <v>5168.09</v>
      </c>
      <c r="L3" s="257" t="s">
        <v>849</v>
      </c>
      <c r="M3" s="319"/>
      <c r="N3" s="319">
        <v>34752610.780000001</v>
      </c>
      <c r="O3" s="319">
        <v>9220.6449403024708</v>
      </c>
    </row>
    <row r="4" spans="1:17" x14ac:dyDescent="0.3">
      <c r="A4" s="164" t="s">
        <v>82</v>
      </c>
      <c r="B4" s="160"/>
      <c r="C4" s="161"/>
      <c r="D4" s="161"/>
      <c r="E4" s="160"/>
      <c r="F4" s="162"/>
      <c r="G4" s="160"/>
      <c r="H4" s="163">
        <f>H3+D4-F4</f>
        <v>19979835.940000001</v>
      </c>
      <c r="I4" s="163">
        <f>I3+E4-G4</f>
        <v>5168.09</v>
      </c>
      <c r="L4" s="257" t="s">
        <v>620</v>
      </c>
      <c r="M4" s="319">
        <v>113244480</v>
      </c>
      <c r="N4" s="319"/>
      <c r="O4" s="319"/>
    </row>
    <row r="5" spans="1:17" x14ac:dyDescent="0.3">
      <c r="A5" s="165" t="s">
        <v>83</v>
      </c>
      <c r="B5" s="155"/>
      <c r="C5" s="155"/>
      <c r="D5" s="155"/>
      <c r="E5" s="155"/>
      <c r="F5" s="156"/>
      <c r="G5" s="155"/>
      <c r="H5" s="163">
        <f t="shared" ref="H5:H11" si="0">H4+D5-F5</f>
        <v>19979835.940000001</v>
      </c>
      <c r="I5" s="163">
        <f t="shared" ref="I5:I11" si="1">I4+E5-G5</f>
        <v>5168.09</v>
      </c>
      <c r="L5" s="257" t="s">
        <v>845</v>
      </c>
      <c r="M5" s="319"/>
      <c r="N5" s="319">
        <v>9428025</v>
      </c>
      <c r="O5" s="319">
        <v>2501.4659060758804</v>
      </c>
    </row>
    <row r="6" spans="1:17" x14ac:dyDescent="0.3">
      <c r="A6" s="164" t="s">
        <v>84</v>
      </c>
      <c r="B6" s="155"/>
      <c r="C6" s="155"/>
      <c r="D6" s="155"/>
      <c r="E6" s="155"/>
      <c r="F6" s="156"/>
      <c r="G6" s="155"/>
      <c r="H6" s="163">
        <f t="shared" si="0"/>
        <v>19979835.940000001</v>
      </c>
      <c r="I6" s="163">
        <f t="shared" si="1"/>
        <v>5168.09</v>
      </c>
      <c r="L6" s="257" t="s">
        <v>621</v>
      </c>
      <c r="M6" s="319">
        <v>113244480</v>
      </c>
      <c r="N6" s="319">
        <v>44180635.780000001</v>
      </c>
      <c r="O6" s="319">
        <v>11722.110846378351</v>
      </c>
    </row>
    <row r="7" spans="1:17" x14ac:dyDescent="0.3">
      <c r="A7" s="165" t="s">
        <v>85</v>
      </c>
      <c r="B7" s="155"/>
      <c r="C7" s="155"/>
      <c r="D7" s="155"/>
      <c r="E7" s="155"/>
      <c r="F7" s="156"/>
      <c r="G7" s="155"/>
      <c r="H7" s="163">
        <f t="shared" si="0"/>
        <v>19979835.940000001</v>
      </c>
      <c r="I7" s="163">
        <f t="shared" si="1"/>
        <v>5168.09</v>
      </c>
    </row>
    <row r="8" spans="1:17" x14ac:dyDescent="0.3">
      <c r="A8" s="154" t="s">
        <v>86</v>
      </c>
      <c r="B8" s="155"/>
      <c r="C8" s="155"/>
      <c r="D8" s="155"/>
      <c r="E8" s="155"/>
      <c r="F8" s="156"/>
      <c r="G8" s="155"/>
      <c r="H8" s="163">
        <f t="shared" si="0"/>
        <v>19979835.940000001</v>
      </c>
      <c r="I8" s="163">
        <f t="shared" si="1"/>
        <v>5168.09</v>
      </c>
    </row>
    <row r="9" spans="1:17" x14ac:dyDescent="0.3">
      <c r="A9" s="154" t="s">
        <v>87</v>
      </c>
      <c r="B9" s="155"/>
      <c r="C9" s="155"/>
      <c r="D9" s="155"/>
      <c r="E9" s="155"/>
      <c r="F9" s="156"/>
      <c r="G9" s="155"/>
      <c r="H9" s="163">
        <f t="shared" si="0"/>
        <v>19979835.940000001</v>
      </c>
      <c r="I9" s="163">
        <f t="shared" si="1"/>
        <v>5168.09</v>
      </c>
    </row>
    <row r="10" spans="1:17" x14ac:dyDescent="0.3">
      <c r="A10" s="154" t="s">
        <v>88</v>
      </c>
      <c r="B10" s="155"/>
      <c r="C10" s="155"/>
      <c r="D10" s="155"/>
      <c r="E10" s="155"/>
      <c r="F10" s="156"/>
      <c r="G10" s="155"/>
      <c r="H10" s="163">
        <f t="shared" si="0"/>
        <v>19979835.940000001</v>
      </c>
      <c r="I10" s="163">
        <f t="shared" si="1"/>
        <v>5168.09</v>
      </c>
    </row>
    <row r="11" spans="1:17" x14ac:dyDescent="0.3">
      <c r="A11" s="158" t="s">
        <v>89</v>
      </c>
      <c r="B11" s="155"/>
      <c r="C11" s="155"/>
      <c r="D11" s="155"/>
      <c r="E11" s="155"/>
      <c r="F11" s="156"/>
      <c r="G11" s="155"/>
      <c r="H11" s="163">
        <f t="shared" si="0"/>
        <v>19979835.940000001</v>
      </c>
      <c r="I11" s="163">
        <f t="shared" si="1"/>
        <v>5168.09</v>
      </c>
    </row>
    <row r="12" spans="1:17" x14ac:dyDescent="0.3">
      <c r="A12" s="154" t="s">
        <v>90</v>
      </c>
      <c r="B12" s="155"/>
      <c r="C12" s="155"/>
      <c r="D12" s="155"/>
      <c r="E12" s="155"/>
      <c r="F12" s="156"/>
      <c r="G12" s="155"/>
      <c r="H12" s="163">
        <f>H11+D12-F12</f>
        <v>19979835.940000001</v>
      </c>
      <c r="I12" s="163">
        <f>I11+E12-G12</f>
        <v>5168.09</v>
      </c>
    </row>
    <row r="13" spans="1:17" x14ac:dyDescent="0.3">
      <c r="A13" s="154" t="s">
        <v>91</v>
      </c>
      <c r="B13" s="155"/>
      <c r="C13" s="155"/>
      <c r="D13" s="155"/>
      <c r="E13" s="155"/>
      <c r="F13" s="156"/>
      <c r="G13" s="155"/>
      <c r="H13" s="163">
        <f>H12+D13-F13</f>
        <v>19979835.940000001</v>
      </c>
      <c r="I13" s="163">
        <f t="shared" ref="I13:I14" si="2">I12+E13-G13</f>
        <v>5168.09</v>
      </c>
    </row>
    <row r="14" spans="1:17" x14ac:dyDescent="0.3">
      <c r="A14" s="154" t="s">
        <v>92</v>
      </c>
      <c r="B14" s="155"/>
      <c r="C14" s="155"/>
      <c r="D14" s="155"/>
      <c r="E14" s="155"/>
      <c r="F14" s="156"/>
      <c r="G14" s="155"/>
      <c r="H14" s="163">
        <f>H13+D14-F14</f>
        <v>19979835.940000001</v>
      </c>
      <c r="I14" s="163">
        <f t="shared" si="2"/>
        <v>5168.09</v>
      </c>
    </row>
    <row r="15" spans="1:17" x14ac:dyDescent="0.3">
      <c r="A15" s="154"/>
      <c r="B15" s="155"/>
      <c r="C15" s="155"/>
      <c r="D15" s="155"/>
      <c r="E15" s="155"/>
      <c r="F15" s="156"/>
      <c r="G15" s="155"/>
      <c r="H15" s="163"/>
      <c r="I15" s="163"/>
    </row>
    <row r="16" spans="1:17" x14ac:dyDescent="0.3">
      <c r="A16" s="151" t="s">
        <v>845</v>
      </c>
      <c r="B16" s="152">
        <v>9666391.7599999998</v>
      </c>
      <c r="C16" s="153">
        <v>2500.36</v>
      </c>
      <c r="D16" s="153">
        <f>SUM(D17:D28)</f>
        <v>0</v>
      </c>
      <c r="E16" s="153">
        <f t="shared" ref="E16:G16" si="3">SUM(E17:E28)</f>
        <v>0</v>
      </c>
      <c r="F16" s="153">
        <f t="shared" si="3"/>
        <v>9428025</v>
      </c>
      <c r="G16" s="153">
        <f t="shared" si="3"/>
        <v>2501.4659060758804</v>
      </c>
      <c r="H16" s="153">
        <f>B16+D16-F16</f>
        <v>238366.75999999978</v>
      </c>
      <c r="I16" s="153">
        <f>C16+E16-G16</f>
        <v>-1.1059060758802843</v>
      </c>
    </row>
    <row r="17" spans="1:9" x14ac:dyDescent="0.3">
      <c r="A17" s="164" t="s">
        <v>81</v>
      </c>
      <c r="B17" s="160"/>
      <c r="C17" s="161"/>
      <c r="D17" s="161"/>
      <c r="E17" s="160"/>
      <c r="F17" s="162">
        <f>GETPIVOTDATA("Sum of Spent  in national currency",$L$2,"Donor","AVAAZ")</f>
        <v>9428025</v>
      </c>
      <c r="G17" s="160">
        <f>GETPIVOTDATA("Sum of Spent in $",$L$2,"Donor","AVAAZ")</f>
        <v>2501.4659060758804</v>
      </c>
      <c r="H17" s="163">
        <f>B16+D17-F17</f>
        <v>238366.75999999978</v>
      </c>
      <c r="I17" s="163">
        <f>C16+E17-G17</f>
        <v>-1.1059060758802843</v>
      </c>
    </row>
    <row r="18" spans="1:9" x14ac:dyDescent="0.3">
      <c r="A18" s="164" t="s">
        <v>82</v>
      </c>
      <c r="B18" s="160"/>
      <c r="C18" s="161"/>
      <c r="D18" s="161"/>
      <c r="E18" s="160"/>
      <c r="F18" s="162"/>
      <c r="G18" s="160"/>
      <c r="H18" s="163">
        <f>H17+D18-F18</f>
        <v>238366.75999999978</v>
      </c>
      <c r="I18" s="163">
        <f>I17+E18-G18</f>
        <v>-1.1059060758802843</v>
      </c>
    </row>
    <row r="19" spans="1:9" x14ac:dyDescent="0.3">
      <c r="A19" s="165" t="s">
        <v>83</v>
      </c>
      <c r="B19" s="155"/>
      <c r="C19" s="155"/>
      <c r="D19" s="155"/>
      <c r="E19" s="155"/>
      <c r="F19" s="156"/>
      <c r="G19" s="155"/>
      <c r="H19" s="163">
        <f t="shared" ref="H19:H28" si="4">H18+D19-F19</f>
        <v>238366.75999999978</v>
      </c>
      <c r="I19" s="163">
        <f t="shared" ref="I19:I28" si="5">I18+E19-G19</f>
        <v>-1.1059060758802843</v>
      </c>
    </row>
    <row r="20" spans="1:9" x14ac:dyDescent="0.3">
      <c r="A20" s="164" t="s">
        <v>84</v>
      </c>
      <c r="B20" s="155"/>
      <c r="C20" s="155"/>
      <c r="D20" s="155"/>
      <c r="E20" s="155"/>
      <c r="F20" s="156"/>
      <c r="G20" s="155"/>
      <c r="H20" s="163">
        <f t="shared" si="4"/>
        <v>238366.75999999978</v>
      </c>
      <c r="I20" s="163">
        <f t="shared" si="5"/>
        <v>-1.1059060758802843</v>
      </c>
    </row>
    <row r="21" spans="1:9" x14ac:dyDescent="0.3">
      <c r="A21" s="165" t="s">
        <v>85</v>
      </c>
      <c r="B21" s="155"/>
      <c r="C21" s="155"/>
      <c r="D21" s="155"/>
      <c r="E21" s="155"/>
      <c r="F21" s="156"/>
      <c r="G21" s="155"/>
      <c r="H21" s="163">
        <f t="shared" si="4"/>
        <v>238366.75999999978</v>
      </c>
      <c r="I21" s="163">
        <f t="shared" si="5"/>
        <v>-1.1059060758802843</v>
      </c>
    </row>
    <row r="22" spans="1:9" x14ac:dyDescent="0.3">
      <c r="A22" s="165" t="s">
        <v>86</v>
      </c>
      <c r="B22" s="155"/>
      <c r="C22" s="155"/>
      <c r="D22" s="155"/>
      <c r="E22" s="155"/>
      <c r="F22" s="156"/>
      <c r="G22" s="155"/>
      <c r="H22" s="163">
        <f t="shared" si="4"/>
        <v>238366.75999999978</v>
      </c>
      <c r="I22" s="163">
        <f t="shared" si="5"/>
        <v>-1.1059060758802843</v>
      </c>
    </row>
    <row r="23" spans="1:9" x14ac:dyDescent="0.3">
      <c r="A23" s="154" t="s">
        <v>87</v>
      </c>
      <c r="B23" s="155"/>
      <c r="C23" s="155"/>
      <c r="D23" s="155"/>
      <c r="E23" s="155"/>
      <c r="F23" s="156"/>
      <c r="G23" s="155"/>
      <c r="H23" s="163">
        <f t="shared" si="4"/>
        <v>238366.75999999978</v>
      </c>
      <c r="I23" s="163">
        <f t="shared" si="5"/>
        <v>-1.1059060758802843</v>
      </c>
    </row>
    <row r="24" spans="1:9" x14ac:dyDescent="0.3">
      <c r="A24" s="154" t="s">
        <v>88</v>
      </c>
      <c r="B24" s="155"/>
      <c r="C24" s="155"/>
      <c r="D24" s="155"/>
      <c r="E24" s="155"/>
      <c r="F24" s="156"/>
      <c r="G24" s="155"/>
      <c r="H24" s="163">
        <f t="shared" si="4"/>
        <v>238366.75999999978</v>
      </c>
      <c r="I24" s="163">
        <f t="shared" si="5"/>
        <v>-1.1059060758802843</v>
      </c>
    </row>
    <row r="25" spans="1:9" x14ac:dyDescent="0.3">
      <c r="A25" s="158" t="s">
        <v>89</v>
      </c>
      <c r="B25" s="155"/>
      <c r="C25" s="155"/>
      <c r="D25" s="155"/>
      <c r="E25" s="155"/>
      <c r="F25" s="156"/>
      <c r="G25" s="155"/>
      <c r="H25" s="163">
        <f t="shared" si="4"/>
        <v>238366.75999999978</v>
      </c>
      <c r="I25" s="163">
        <f t="shared" si="5"/>
        <v>-1.1059060758802843</v>
      </c>
    </row>
    <row r="26" spans="1:9" x14ac:dyDescent="0.3">
      <c r="A26" s="154" t="s">
        <v>90</v>
      </c>
      <c r="B26" s="155"/>
      <c r="C26" s="155"/>
      <c r="D26" s="155"/>
      <c r="E26" s="155"/>
      <c r="F26" s="156"/>
      <c r="G26" s="155"/>
      <c r="H26" s="163">
        <f t="shared" si="4"/>
        <v>238366.75999999978</v>
      </c>
      <c r="I26" s="163">
        <f t="shared" si="5"/>
        <v>-1.1059060758802843</v>
      </c>
    </row>
    <row r="27" spans="1:9" x14ac:dyDescent="0.3">
      <c r="A27" s="154" t="s">
        <v>91</v>
      </c>
      <c r="B27" s="155"/>
      <c r="C27" s="155"/>
      <c r="D27" s="155"/>
      <c r="E27" s="155"/>
      <c r="F27" s="156"/>
      <c r="G27" s="155"/>
      <c r="H27" s="163">
        <f t="shared" si="4"/>
        <v>238366.75999999978</v>
      </c>
      <c r="I27" s="163">
        <f t="shared" si="5"/>
        <v>-1.1059060758802843</v>
      </c>
    </row>
    <row r="28" spans="1:9" x14ac:dyDescent="0.3">
      <c r="A28" s="154" t="s">
        <v>92</v>
      </c>
      <c r="B28" s="155"/>
      <c r="C28" s="155"/>
      <c r="D28" s="155"/>
      <c r="E28" s="155"/>
      <c r="F28" s="156"/>
      <c r="G28" s="155"/>
      <c r="H28" s="163">
        <f t="shared" si="4"/>
        <v>238366.75999999978</v>
      </c>
      <c r="I28" s="163">
        <f t="shared" si="5"/>
        <v>-1.1059060758802843</v>
      </c>
    </row>
    <row r="29" spans="1:9" x14ac:dyDescent="0.3">
      <c r="A29" s="154"/>
      <c r="B29" s="155"/>
      <c r="C29" s="155"/>
      <c r="D29" s="155"/>
      <c r="E29" s="155"/>
      <c r="F29" s="156"/>
      <c r="G29" s="155"/>
      <c r="H29" s="163"/>
      <c r="I29" s="163"/>
    </row>
    <row r="30" spans="1:9" x14ac:dyDescent="0.3">
      <c r="A30" s="151" t="s">
        <v>846</v>
      </c>
      <c r="B30" s="152">
        <v>21434998.34</v>
      </c>
      <c r="C30" s="153">
        <v>5544.49</v>
      </c>
      <c r="D30" s="153">
        <f>SUM(D31:D42)</f>
        <v>0</v>
      </c>
      <c r="E30" s="153">
        <f t="shared" ref="E30:G30" si="6">SUM(E31:E42)</f>
        <v>0</v>
      </c>
      <c r="F30" s="153">
        <f>SUM(F31:F42)</f>
        <v>0</v>
      </c>
      <c r="G30" s="153">
        <f t="shared" si="6"/>
        <v>0</v>
      </c>
      <c r="H30" s="153">
        <f>B30+D30-F30</f>
        <v>21434998.34</v>
      </c>
      <c r="I30" s="153">
        <f>C30+E30-G30</f>
        <v>5544.49</v>
      </c>
    </row>
    <row r="31" spans="1:9" x14ac:dyDescent="0.3">
      <c r="A31" s="164" t="s">
        <v>81</v>
      </c>
      <c r="B31" s="155"/>
      <c r="C31" s="155"/>
      <c r="D31" s="155"/>
      <c r="E31" s="155"/>
      <c r="F31" s="156"/>
      <c r="G31" s="155"/>
      <c r="H31" s="157">
        <f>B30+D31-F31</f>
        <v>21434998.34</v>
      </c>
      <c r="I31" s="157">
        <f>C30+E31-G31</f>
        <v>5544.49</v>
      </c>
    </row>
    <row r="32" spans="1:9" x14ac:dyDescent="0.3">
      <c r="A32" s="164" t="s">
        <v>82</v>
      </c>
      <c r="B32" s="155"/>
      <c r="C32" s="155"/>
      <c r="D32" s="155"/>
      <c r="E32" s="155"/>
      <c r="F32" s="156"/>
      <c r="G32" s="155"/>
      <c r="H32" s="157">
        <f>H31+D32-F32</f>
        <v>21434998.34</v>
      </c>
      <c r="I32" s="157">
        <f>I31+E32-G32</f>
        <v>5544.49</v>
      </c>
    </row>
    <row r="33" spans="1:9" x14ac:dyDescent="0.3">
      <c r="A33" s="165" t="s">
        <v>83</v>
      </c>
      <c r="B33" s="155"/>
      <c r="C33" s="155"/>
      <c r="D33" s="155"/>
      <c r="E33" s="155"/>
      <c r="F33" s="156"/>
      <c r="G33" s="155"/>
      <c r="H33" s="157">
        <f t="shared" ref="H33:H42" si="7">H32+D33-F33</f>
        <v>21434998.34</v>
      </c>
      <c r="I33" s="157">
        <f t="shared" ref="I33:I42" si="8">I32+E33-G33</f>
        <v>5544.49</v>
      </c>
    </row>
    <row r="34" spans="1:9" x14ac:dyDescent="0.3">
      <c r="A34" s="164" t="s">
        <v>84</v>
      </c>
      <c r="B34" s="155"/>
      <c r="C34" s="155"/>
      <c r="D34" s="155"/>
      <c r="E34" s="155"/>
      <c r="F34" s="156"/>
      <c r="G34" s="155"/>
      <c r="H34" s="157">
        <f t="shared" si="7"/>
        <v>21434998.34</v>
      </c>
      <c r="I34" s="157">
        <f t="shared" si="8"/>
        <v>5544.49</v>
      </c>
    </row>
    <row r="35" spans="1:9" x14ac:dyDescent="0.3">
      <c r="A35" s="165" t="s">
        <v>85</v>
      </c>
      <c r="B35" s="155"/>
      <c r="C35" s="155"/>
      <c r="D35" s="155"/>
      <c r="E35" s="155"/>
      <c r="F35" s="156"/>
      <c r="G35" s="155"/>
      <c r="H35" s="157">
        <f t="shared" si="7"/>
        <v>21434998.34</v>
      </c>
      <c r="I35" s="157">
        <f t="shared" si="8"/>
        <v>5544.49</v>
      </c>
    </row>
    <row r="36" spans="1:9" x14ac:dyDescent="0.3">
      <c r="A36" s="165" t="s">
        <v>86</v>
      </c>
      <c r="B36" s="155"/>
      <c r="C36" s="155"/>
      <c r="D36" s="155"/>
      <c r="E36" s="155"/>
      <c r="F36" s="156"/>
      <c r="G36" s="155"/>
      <c r="H36" s="157">
        <f t="shared" si="7"/>
        <v>21434998.34</v>
      </c>
      <c r="I36" s="157">
        <f t="shared" si="8"/>
        <v>5544.49</v>
      </c>
    </row>
    <row r="37" spans="1:9" x14ac:dyDescent="0.3">
      <c r="A37" s="154" t="s">
        <v>87</v>
      </c>
      <c r="B37" s="155"/>
      <c r="C37" s="155"/>
      <c r="D37" s="155"/>
      <c r="E37" s="155"/>
      <c r="F37" s="156"/>
      <c r="G37" s="155"/>
      <c r="H37" s="157">
        <f t="shared" si="7"/>
        <v>21434998.34</v>
      </c>
      <c r="I37" s="157">
        <f t="shared" si="8"/>
        <v>5544.49</v>
      </c>
    </row>
    <row r="38" spans="1:9" x14ac:dyDescent="0.3">
      <c r="A38" s="154" t="s">
        <v>88</v>
      </c>
      <c r="B38" s="155"/>
      <c r="C38" s="155"/>
      <c r="D38" s="155"/>
      <c r="E38" s="155"/>
      <c r="F38" s="156"/>
      <c r="G38" s="155"/>
      <c r="H38" s="157">
        <f t="shared" si="7"/>
        <v>21434998.34</v>
      </c>
      <c r="I38" s="157">
        <f t="shared" si="8"/>
        <v>5544.49</v>
      </c>
    </row>
    <row r="39" spans="1:9" x14ac:dyDescent="0.3">
      <c r="A39" s="158" t="s">
        <v>89</v>
      </c>
      <c r="B39" s="155"/>
      <c r="C39" s="155"/>
      <c r="D39" s="155"/>
      <c r="E39" s="155"/>
      <c r="F39" s="156"/>
      <c r="G39" s="155"/>
      <c r="H39" s="157">
        <f t="shared" si="7"/>
        <v>21434998.34</v>
      </c>
      <c r="I39" s="157">
        <f t="shared" si="8"/>
        <v>5544.49</v>
      </c>
    </row>
    <row r="40" spans="1:9" x14ac:dyDescent="0.3">
      <c r="A40" s="154" t="s">
        <v>90</v>
      </c>
      <c r="B40" s="155"/>
      <c r="C40" s="155"/>
      <c r="D40" s="155"/>
      <c r="E40" s="155"/>
      <c r="F40" s="156"/>
      <c r="G40" s="155"/>
      <c r="H40" s="157">
        <f t="shared" si="7"/>
        <v>21434998.34</v>
      </c>
      <c r="I40" s="157">
        <f t="shared" si="8"/>
        <v>5544.49</v>
      </c>
    </row>
    <row r="41" spans="1:9" x14ac:dyDescent="0.3">
      <c r="A41" s="154" t="s">
        <v>91</v>
      </c>
      <c r="B41" s="155"/>
      <c r="C41" s="155"/>
      <c r="D41" s="155"/>
      <c r="E41" s="155"/>
      <c r="F41" s="156"/>
      <c r="G41" s="155"/>
      <c r="H41" s="157">
        <f t="shared" si="7"/>
        <v>21434998.34</v>
      </c>
      <c r="I41" s="157">
        <f t="shared" si="8"/>
        <v>5544.49</v>
      </c>
    </row>
    <row r="42" spans="1:9" x14ac:dyDescent="0.3">
      <c r="A42" s="154" t="s">
        <v>92</v>
      </c>
      <c r="B42" s="155"/>
      <c r="C42" s="155"/>
      <c r="D42" s="155"/>
      <c r="E42" s="155"/>
      <c r="F42" s="156"/>
      <c r="G42" s="155"/>
      <c r="H42" s="157">
        <f t="shared" si="7"/>
        <v>21434998.34</v>
      </c>
      <c r="I42" s="157">
        <f t="shared" si="8"/>
        <v>5544.49</v>
      </c>
    </row>
    <row r="43" spans="1:9" x14ac:dyDescent="0.3">
      <c r="A43" s="154"/>
      <c r="B43" s="155"/>
      <c r="C43" s="155"/>
      <c r="D43" s="155"/>
      <c r="E43" s="155"/>
      <c r="F43" s="156"/>
      <c r="G43" s="155"/>
      <c r="H43" s="157"/>
      <c r="I43" s="157"/>
    </row>
    <row r="44" spans="1:9" x14ac:dyDescent="0.3">
      <c r="A44" s="151" t="s">
        <v>847</v>
      </c>
      <c r="B44" s="152">
        <v>1005.16</v>
      </c>
      <c r="C44" s="153">
        <v>0.26</v>
      </c>
      <c r="D44" s="153">
        <f>SUM(D45:D56)</f>
        <v>0</v>
      </c>
      <c r="E44" s="153">
        <f t="shared" ref="E44:G44" si="9">SUM(E45:E56)</f>
        <v>0</v>
      </c>
      <c r="F44" s="153">
        <f t="shared" si="9"/>
        <v>0</v>
      </c>
      <c r="G44" s="153">
        <f t="shared" si="9"/>
        <v>0</v>
      </c>
      <c r="H44" s="153">
        <f>B44+D44-F44</f>
        <v>1005.16</v>
      </c>
      <c r="I44" s="153">
        <f>C44+E44-G44</f>
        <v>0.26</v>
      </c>
    </row>
    <row r="45" spans="1:9" x14ac:dyDescent="0.3">
      <c r="A45" s="164" t="s">
        <v>81</v>
      </c>
      <c r="B45" s="155"/>
      <c r="C45" s="155"/>
      <c r="D45" s="155"/>
      <c r="E45" s="155"/>
      <c r="F45" s="156"/>
      <c r="G45" s="155"/>
      <c r="H45" s="157">
        <f>B44+D45-F45</f>
        <v>1005.16</v>
      </c>
      <c r="I45" s="157">
        <f>C44+E45-G45</f>
        <v>0.26</v>
      </c>
    </row>
    <row r="46" spans="1:9" x14ac:dyDescent="0.3">
      <c r="A46" s="164" t="s">
        <v>82</v>
      </c>
      <c r="B46" s="155"/>
      <c r="C46" s="155"/>
      <c r="D46" s="155"/>
      <c r="E46" s="155"/>
      <c r="F46" s="156"/>
      <c r="G46" s="155"/>
      <c r="H46" s="157">
        <f>H45+D46-F46</f>
        <v>1005.16</v>
      </c>
      <c r="I46" s="157">
        <f>I45+E46-G46</f>
        <v>0.26</v>
      </c>
    </row>
    <row r="47" spans="1:9" x14ac:dyDescent="0.3">
      <c r="A47" s="165" t="s">
        <v>83</v>
      </c>
      <c r="B47" s="155"/>
      <c r="C47" s="155"/>
      <c r="D47" s="155"/>
      <c r="E47" s="155"/>
      <c r="F47" s="156"/>
      <c r="G47" s="155"/>
      <c r="H47" s="157">
        <f t="shared" ref="H47:H56" si="10">H46+D47-F47</f>
        <v>1005.16</v>
      </c>
      <c r="I47" s="157">
        <f t="shared" ref="I47:I56" si="11">I46+E47-G47</f>
        <v>0.26</v>
      </c>
    </row>
    <row r="48" spans="1:9" x14ac:dyDescent="0.3">
      <c r="A48" s="164" t="s">
        <v>84</v>
      </c>
      <c r="B48" s="155"/>
      <c r="C48" s="155"/>
      <c r="D48" s="155"/>
      <c r="E48" s="155"/>
      <c r="F48" s="156"/>
      <c r="G48" s="155"/>
      <c r="H48" s="157">
        <f t="shared" si="10"/>
        <v>1005.16</v>
      </c>
      <c r="I48" s="157">
        <f t="shared" si="11"/>
        <v>0.26</v>
      </c>
    </row>
    <row r="49" spans="1:10" x14ac:dyDescent="0.3">
      <c r="A49" s="165" t="s">
        <v>85</v>
      </c>
      <c r="B49" s="155"/>
      <c r="C49" s="155"/>
      <c r="D49" s="155"/>
      <c r="E49" s="155"/>
      <c r="F49" s="156"/>
      <c r="G49" s="155"/>
      <c r="H49" s="157">
        <f t="shared" si="10"/>
        <v>1005.16</v>
      </c>
      <c r="I49" s="157">
        <f t="shared" si="11"/>
        <v>0.26</v>
      </c>
    </row>
    <row r="50" spans="1:10" x14ac:dyDescent="0.3">
      <c r="A50" s="165" t="s">
        <v>86</v>
      </c>
      <c r="B50" s="155"/>
      <c r="C50" s="155"/>
      <c r="D50" s="155"/>
      <c r="E50" s="155"/>
      <c r="F50" s="156"/>
      <c r="G50" s="155"/>
      <c r="H50" s="157">
        <f t="shared" si="10"/>
        <v>1005.16</v>
      </c>
      <c r="I50" s="157">
        <f t="shared" si="11"/>
        <v>0.26</v>
      </c>
    </row>
    <row r="51" spans="1:10" x14ac:dyDescent="0.3">
      <c r="A51" s="154" t="s">
        <v>87</v>
      </c>
      <c r="B51" s="155"/>
      <c r="C51" s="155"/>
      <c r="D51" s="155"/>
      <c r="E51" s="155"/>
      <c r="F51" s="156"/>
      <c r="G51" s="155"/>
      <c r="H51" s="157">
        <f t="shared" si="10"/>
        <v>1005.16</v>
      </c>
      <c r="I51" s="157">
        <f t="shared" si="11"/>
        <v>0.26</v>
      </c>
    </row>
    <row r="52" spans="1:10" x14ac:dyDescent="0.3">
      <c r="A52" s="154" t="s">
        <v>88</v>
      </c>
      <c r="B52" s="155"/>
      <c r="C52" s="155"/>
      <c r="D52" s="155"/>
      <c r="E52" s="155"/>
      <c r="F52" s="156"/>
      <c r="G52" s="155"/>
      <c r="H52" s="157">
        <f t="shared" si="10"/>
        <v>1005.16</v>
      </c>
      <c r="I52" s="157">
        <f t="shared" si="11"/>
        <v>0.26</v>
      </c>
    </row>
    <row r="53" spans="1:10" x14ac:dyDescent="0.3">
      <c r="A53" s="158" t="s">
        <v>89</v>
      </c>
      <c r="B53" s="155"/>
      <c r="C53" s="155"/>
      <c r="D53" s="155"/>
      <c r="E53" s="155"/>
      <c r="F53" s="156"/>
      <c r="G53" s="155"/>
      <c r="H53" s="157">
        <f t="shared" si="10"/>
        <v>1005.16</v>
      </c>
      <c r="I53" s="157">
        <f t="shared" si="11"/>
        <v>0.26</v>
      </c>
    </row>
    <row r="54" spans="1:10" x14ac:dyDescent="0.3">
      <c r="A54" s="154" t="s">
        <v>90</v>
      </c>
      <c r="B54" s="155"/>
      <c r="C54" s="155"/>
      <c r="D54" s="155"/>
      <c r="E54" s="155"/>
      <c r="F54" s="156"/>
      <c r="G54" s="155"/>
      <c r="H54" s="157">
        <f t="shared" si="10"/>
        <v>1005.16</v>
      </c>
      <c r="I54" s="157">
        <f t="shared" si="11"/>
        <v>0.26</v>
      </c>
    </row>
    <row r="55" spans="1:10" x14ac:dyDescent="0.3">
      <c r="A55" s="154" t="s">
        <v>91</v>
      </c>
      <c r="B55" s="155"/>
      <c r="C55" s="155"/>
      <c r="D55" s="155"/>
      <c r="E55" s="155"/>
      <c r="F55" s="156"/>
      <c r="G55" s="155"/>
      <c r="H55" s="157">
        <f t="shared" si="10"/>
        <v>1005.16</v>
      </c>
      <c r="I55" s="157">
        <f t="shared" si="11"/>
        <v>0.26</v>
      </c>
    </row>
    <row r="56" spans="1:10" x14ac:dyDescent="0.3">
      <c r="A56" s="154" t="s">
        <v>92</v>
      </c>
      <c r="B56" s="155"/>
      <c r="C56" s="155"/>
      <c r="D56" s="155"/>
      <c r="E56" s="155"/>
      <c r="F56" s="156"/>
      <c r="G56" s="155"/>
      <c r="H56" s="157">
        <f t="shared" si="10"/>
        <v>1005.16</v>
      </c>
      <c r="I56" s="157">
        <f t="shared" si="11"/>
        <v>0.26</v>
      </c>
    </row>
    <row r="57" spans="1:10" x14ac:dyDescent="0.3">
      <c r="A57" s="154"/>
      <c r="B57" s="155"/>
      <c r="C57" s="155"/>
      <c r="D57" s="155"/>
      <c r="E57" s="155"/>
      <c r="F57" s="156"/>
      <c r="G57" s="155"/>
      <c r="H57" s="157"/>
      <c r="I57" s="157"/>
    </row>
    <row r="58" spans="1:10" x14ac:dyDescent="0.3">
      <c r="A58" s="151" t="s">
        <v>849</v>
      </c>
      <c r="B58" s="152">
        <v>-1200354.3400000001</v>
      </c>
      <c r="C58" s="153">
        <v>-310.49</v>
      </c>
      <c r="D58" s="153">
        <f>SUM(D59:D71)</f>
        <v>75380000</v>
      </c>
      <c r="E58" s="153">
        <f t="shared" ref="E58:F58" si="12">SUM(E59:E71)</f>
        <v>20000</v>
      </c>
      <c r="F58" s="153">
        <f t="shared" si="12"/>
        <v>34752610.780000001</v>
      </c>
      <c r="G58" s="153">
        <f>SUM(G59:G71)</f>
        <v>9220.6449403024708</v>
      </c>
      <c r="H58" s="153">
        <f>B58+D58-F58</f>
        <v>39427034.879999995</v>
      </c>
      <c r="I58" s="153">
        <f>C58+E58-G58</f>
        <v>10468.865059697528</v>
      </c>
    </row>
    <row r="59" spans="1:10" x14ac:dyDescent="0.3">
      <c r="A59" s="164" t="s">
        <v>81</v>
      </c>
      <c r="B59" s="155"/>
      <c r="C59" s="155"/>
      <c r="D59" s="155">
        <f>E59*J59</f>
        <v>75380000</v>
      </c>
      <c r="E59" s="155">
        <v>20000</v>
      </c>
      <c r="F59" s="156">
        <f>GETPIVOTDATA("Sum of Spent  in national currency",$L$2,"Donor","WILDCAT")</f>
        <v>34752610.780000001</v>
      </c>
      <c r="G59" s="155">
        <f>GETPIVOTDATA("Sum of Spent in $",$L$2,"Donor","WILDCAT")</f>
        <v>9220.6449403024708</v>
      </c>
      <c r="H59" s="157">
        <f>B58+D59-F59</f>
        <v>39427034.879999995</v>
      </c>
      <c r="I59" s="157">
        <f>C58+E59-G59</f>
        <v>10468.865059697528</v>
      </c>
      <c r="J59">
        <v>3769</v>
      </c>
    </row>
    <row r="60" spans="1:10" x14ac:dyDescent="0.3">
      <c r="A60" s="164" t="s">
        <v>82</v>
      </c>
      <c r="B60" s="155"/>
      <c r="C60" s="155"/>
      <c r="D60" s="155"/>
      <c r="E60" s="155"/>
      <c r="F60" s="156"/>
      <c r="G60" s="155"/>
      <c r="H60" s="157">
        <f>H59+D60-F60</f>
        <v>39427034.879999995</v>
      </c>
      <c r="I60" s="157">
        <f>I59+E60-G60</f>
        <v>10468.865059697528</v>
      </c>
    </row>
    <row r="61" spans="1:10" x14ac:dyDescent="0.3">
      <c r="A61" s="165" t="s">
        <v>83</v>
      </c>
      <c r="B61" s="155"/>
      <c r="C61" s="155"/>
      <c r="D61" s="155"/>
      <c r="E61" s="155"/>
      <c r="F61" s="156"/>
      <c r="G61" s="155"/>
      <c r="H61" s="157">
        <f t="shared" ref="H61:H70" si="13">H60+D61-F61</f>
        <v>39427034.879999995</v>
      </c>
      <c r="I61" s="157">
        <f t="shared" ref="I61:I70" si="14">I60+E61-G61</f>
        <v>10468.865059697528</v>
      </c>
    </row>
    <row r="62" spans="1:10" x14ac:dyDescent="0.3">
      <c r="A62" s="164" t="s">
        <v>84</v>
      </c>
      <c r="B62" s="155"/>
      <c r="C62" s="155"/>
      <c r="D62" s="155"/>
      <c r="E62" s="155"/>
      <c r="F62" s="156"/>
      <c r="G62" s="155"/>
      <c r="H62" s="157">
        <f t="shared" si="13"/>
        <v>39427034.879999995</v>
      </c>
      <c r="I62" s="157">
        <f t="shared" si="14"/>
        <v>10468.865059697528</v>
      </c>
    </row>
    <row r="63" spans="1:10" x14ac:dyDescent="0.3">
      <c r="A63" s="165" t="s">
        <v>85</v>
      </c>
      <c r="B63" s="155"/>
      <c r="C63" s="155"/>
      <c r="D63" s="155"/>
      <c r="E63" s="155"/>
      <c r="F63" s="156"/>
      <c r="G63" s="155"/>
      <c r="H63" s="157">
        <f t="shared" si="13"/>
        <v>39427034.879999995</v>
      </c>
      <c r="I63" s="157">
        <f t="shared" si="14"/>
        <v>10468.865059697528</v>
      </c>
    </row>
    <row r="64" spans="1:10" x14ac:dyDescent="0.3">
      <c r="A64" s="165" t="s">
        <v>86</v>
      </c>
      <c r="B64" s="155"/>
      <c r="C64" s="155"/>
      <c r="D64" s="155"/>
      <c r="E64" s="155"/>
      <c r="F64" s="156"/>
      <c r="G64" s="155"/>
      <c r="H64" s="157">
        <f t="shared" si="13"/>
        <v>39427034.879999995</v>
      </c>
      <c r="I64" s="157">
        <f t="shared" si="14"/>
        <v>10468.865059697528</v>
      </c>
    </row>
    <row r="65" spans="1:9" x14ac:dyDescent="0.3">
      <c r="A65" s="154" t="s">
        <v>87</v>
      </c>
      <c r="B65" s="155"/>
      <c r="C65" s="155"/>
      <c r="D65" s="155"/>
      <c r="E65" s="155"/>
      <c r="F65" s="156"/>
      <c r="G65" s="155"/>
      <c r="H65" s="157">
        <f t="shared" si="13"/>
        <v>39427034.879999995</v>
      </c>
      <c r="I65" s="157">
        <f t="shared" si="14"/>
        <v>10468.865059697528</v>
      </c>
    </row>
    <row r="66" spans="1:9" x14ac:dyDescent="0.3">
      <c r="A66" s="154" t="s">
        <v>88</v>
      </c>
      <c r="B66" s="155"/>
      <c r="C66" s="155"/>
      <c r="D66" s="155"/>
      <c r="E66" s="155"/>
      <c r="F66" s="156"/>
      <c r="G66" s="155"/>
      <c r="H66" s="157">
        <f t="shared" si="13"/>
        <v>39427034.879999995</v>
      </c>
      <c r="I66" s="157">
        <f t="shared" si="14"/>
        <v>10468.865059697528</v>
      </c>
    </row>
    <row r="67" spans="1:9" x14ac:dyDescent="0.3">
      <c r="A67" s="158" t="s">
        <v>89</v>
      </c>
      <c r="B67" s="155"/>
      <c r="C67" s="155"/>
      <c r="D67" s="155"/>
      <c r="E67" s="155"/>
      <c r="F67" s="156"/>
      <c r="G67" s="155"/>
      <c r="H67" s="157">
        <f t="shared" si="13"/>
        <v>39427034.879999995</v>
      </c>
      <c r="I67" s="157">
        <f t="shared" si="14"/>
        <v>10468.865059697528</v>
      </c>
    </row>
    <row r="68" spans="1:9" x14ac:dyDescent="0.3">
      <c r="A68" s="154" t="s">
        <v>90</v>
      </c>
      <c r="B68" s="155"/>
      <c r="C68" s="155"/>
      <c r="D68" s="155"/>
      <c r="E68" s="155"/>
      <c r="F68" s="156"/>
      <c r="G68" s="155"/>
      <c r="H68" s="157">
        <f t="shared" si="13"/>
        <v>39427034.879999995</v>
      </c>
      <c r="I68" s="157">
        <f t="shared" si="14"/>
        <v>10468.865059697528</v>
      </c>
    </row>
    <row r="69" spans="1:9" x14ac:dyDescent="0.3">
      <c r="A69" s="154" t="s">
        <v>91</v>
      </c>
      <c r="B69" s="155"/>
      <c r="C69" s="155"/>
      <c r="D69" s="155"/>
      <c r="E69" s="155"/>
      <c r="F69" s="156"/>
      <c r="G69" s="155"/>
      <c r="H69" s="157">
        <f t="shared" si="13"/>
        <v>39427034.879999995</v>
      </c>
      <c r="I69" s="157">
        <f t="shared" si="14"/>
        <v>10468.865059697528</v>
      </c>
    </row>
    <row r="70" spans="1:9" x14ac:dyDescent="0.3">
      <c r="A70" s="154" t="s">
        <v>92</v>
      </c>
      <c r="B70" s="155"/>
      <c r="C70" s="155"/>
      <c r="D70" s="155"/>
      <c r="E70" s="155"/>
      <c r="F70" s="156"/>
      <c r="G70" s="155"/>
      <c r="H70" s="157">
        <f t="shared" si="13"/>
        <v>39427034.879999995</v>
      </c>
      <c r="I70" s="157">
        <f t="shared" si="14"/>
        <v>10468.865059697528</v>
      </c>
    </row>
    <row r="71" spans="1:9" x14ac:dyDescent="0.3">
      <c r="A71" s="154"/>
      <c r="B71" s="155"/>
      <c r="C71" s="155"/>
      <c r="D71" s="155"/>
      <c r="E71" s="155"/>
      <c r="F71" s="156"/>
      <c r="G71" s="155"/>
      <c r="H71" s="157"/>
      <c r="I71" s="157"/>
    </row>
    <row r="72" spans="1:9" ht="26.4" x14ac:dyDescent="0.3">
      <c r="A72" s="151" t="s">
        <v>848</v>
      </c>
      <c r="B72" s="318">
        <v>242282.22</v>
      </c>
      <c r="C72" s="318">
        <v>62.67</v>
      </c>
      <c r="D72" s="318">
        <f>SUM(D73:D84)</f>
        <v>0</v>
      </c>
      <c r="E72" s="318">
        <f t="shared" ref="E72:F72" si="15">SUM(E73:E84)</f>
        <v>0</v>
      </c>
      <c r="F72" s="318">
        <f t="shared" si="15"/>
        <v>0</v>
      </c>
      <c r="G72" s="318">
        <f>SUM(G73:G84)</f>
        <v>0</v>
      </c>
      <c r="H72" s="318">
        <f>B72+D72-F72</f>
        <v>242282.22</v>
      </c>
      <c r="I72" s="318">
        <f>C72+E72-G72</f>
        <v>62.67</v>
      </c>
    </row>
    <row r="73" spans="1:9" x14ac:dyDescent="0.3">
      <c r="A73" s="164" t="s">
        <v>81</v>
      </c>
      <c r="B73" s="160"/>
      <c r="C73" s="161"/>
      <c r="D73" s="161"/>
      <c r="E73" s="160"/>
      <c r="F73" s="162"/>
      <c r="G73" s="160"/>
      <c r="H73" s="163">
        <f>B72+D73-F73</f>
        <v>242282.22</v>
      </c>
      <c r="I73" s="163">
        <f>C72+E73-G73</f>
        <v>62.67</v>
      </c>
    </row>
    <row r="74" spans="1:9" x14ac:dyDescent="0.3">
      <c r="A74" s="164" t="s">
        <v>82</v>
      </c>
      <c r="B74" s="160"/>
      <c r="C74" s="161"/>
      <c r="D74" s="161"/>
      <c r="E74" s="160"/>
      <c r="F74" s="162"/>
      <c r="G74" s="160"/>
      <c r="H74" s="163">
        <f>H73+D74-F74</f>
        <v>242282.22</v>
      </c>
      <c r="I74" s="163">
        <f>I73+E74-G74</f>
        <v>62.67</v>
      </c>
    </row>
    <row r="75" spans="1:9" x14ac:dyDescent="0.3">
      <c r="A75" s="165" t="s">
        <v>83</v>
      </c>
      <c r="B75" s="155"/>
      <c r="C75" s="155"/>
      <c r="D75" s="155"/>
      <c r="E75" s="155"/>
      <c r="F75" s="156"/>
      <c r="G75" s="155"/>
      <c r="H75" s="163">
        <f t="shared" ref="H75:H83" si="16">H74+D75-F75</f>
        <v>242282.22</v>
      </c>
      <c r="I75" s="163">
        <f t="shared" ref="I75:I83" si="17">I74+E75-G75</f>
        <v>62.67</v>
      </c>
    </row>
    <row r="76" spans="1:9" x14ac:dyDescent="0.3">
      <c r="A76" s="164" t="s">
        <v>84</v>
      </c>
      <c r="B76" s="155"/>
      <c r="C76" s="155"/>
      <c r="D76" s="155"/>
      <c r="E76" s="155"/>
      <c r="F76" s="156"/>
      <c r="G76" s="155"/>
      <c r="H76" s="163">
        <f t="shared" si="16"/>
        <v>242282.22</v>
      </c>
      <c r="I76" s="163">
        <f t="shared" si="17"/>
        <v>62.67</v>
      </c>
    </row>
    <row r="77" spans="1:9" x14ac:dyDescent="0.3">
      <c r="A77" s="165" t="s">
        <v>85</v>
      </c>
      <c r="B77" s="155"/>
      <c r="C77" s="155"/>
      <c r="D77" s="155"/>
      <c r="E77" s="155"/>
      <c r="F77" s="156"/>
      <c r="G77" s="155"/>
      <c r="H77" s="163">
        <f t="shared" si="16"/>
        <v>242282.22</v>
      </c>
      <c r="I77" s="163">
        <f t="shared" si="17"/>
        <v>62.67</v>
      </c>
    </row>
    <row r="78" spans="1:9" x14ac:dyDescent="0.3">
      <c r="A78" s="154" t="s">
        <v>86</v>
      </c>
      <c r="B78" s="155"/>
      <c r="C78" s="155"/>
      <c r="D78" s="155"/>
      <c r="E78" s="155"/>
      <c r="F78" s="156"/>
      <c r="G78" s="155"/>
      <c r="H78" s="163">
        <f t="shared" si="16"/>
        <v>242282.22</v>
      </c>
      <c r="I78" s="163">
        <f t="shared" si="17"/>
        <v>62.67</v>
      </c>
    </row>
    <row r="79" spans="1:9" x14ac:dyDescent="0.3">
      <c r="A79" s="154" t="s">
        <v>87</v>
      </c>
      <c r="B79" s="155"/>
      <c r="C79" s="155"/>
      <c r="D79" s="155"/>
      <c r="E79" s="155"/>
      <c r="F79" s="156"/>
      <c r="G79" s="155"/>
      <c r="H79" s="163">
        <f t="shared" si="16"/>
        <v>242282.22</v>
      </c>
      <c r="I79" s="163">
        <f t="shared" si="17"/>
        <v>62.67</v>
      </c>
    </row>
    <row r="80" spans="1:9" x14ac:dyDescent="0.3">
      <c r="A80" s="154" t="s">
        <v>88</v>
      </c>
      <c r="B80" s="155"/>
      <c r="C80" s="155"/>
      <c r="D80" s="155"/>
      <c r="E80" s="155"/>
      <c r="F80" s="156"/>
      <c r="G80" s="155"/>
      <c r="H80" s="163">
        <f t="shared" si="16"/>
        <v>242282.22</v>
      </c>
      <c r="I80" s="163">
        <f t="shared" si="17"/>
        <v>62.67</v>
      </c>
    </row>
    <row r="81" spans="1:9" x14ac:dyDescent="0.3">
      <c r="A81" s="158" t="s">
        <v>89</v>
      </c>
      <c r="B81" s="155"/>
      <c r="C81" s="155"/>
      <c r="D81" s="155"/>
      <c r="E81" s="155"/>
      <c r="F81" s="156"/>
      <c r="G81" s="155"/>
      <c r="H81" s="163">
        <f t="shared" si="16"/>
        <v>242282.22</v>
      </c>
      <c r="I81" s="163">
        <f t="shared" si="17"/>
        <v>62.67</v>
      </c>
    </row>
    <row r="82" spans="1:9" x14ac:dyDescent="0.3">
      <c r="A82" s="154" t="s">
        <v>90</v>
      </c>
      <c r="B82" s="155"/>
      <c r="C82" s="155"/>
      <c r="D82" s="155"/>
      <c r="E82" s="155"/>
      <c r="F82" s="156"/>
      <c r="G82" s="155"/>
      <c r="H82" s="163">
        <f t="shared" si="16"/>
        <v>242282.22</v>
      </c>
      <c r="I82" s="163">
        <f t="shared" si="17"/>
        <v>62.67</v>
      </c>
    </row>
    <row r="83" spans="1:9" x14ac:dyDescent="0.3">
      <c r="A83" s="154" t="s">
        <v>91</v>
      </c>
      <c r="B83" s="155"/>
      <c r="C83" s="155"/>
      <c r="D83" s="155"/>
      <c r="E83" s="155"/>
      <c r="F83" s="156"/>
      <c r="G83" s="155"/>
      <c r="H83" s="163">
        <f t="shared" si="16"/>
        <v>242282.22</v>
      </c>
      <c r="I83" s="163">
        <f t="shared" si="17"/>
        <v>62.67</v>
      </c>
    </row>
    <row r="84" spans="1:9" x14ac:dyDescent="0.3">
      <c r="A84" s="166" t="s">
        <v>92</v>
      </c>
      <c r="B84" s="167"/>
      <c r="C84" s="167"/>
      <c r="D84" s="167"/>
      <c r="E84" s="167"/>
      <c r="F84" s="168"/>
      <c r="G84" s="167"/>
      <c r="H84" s="169"/>
      <c r="I84" s="169"/>
    </row>
    <row r="85" spans="1:9" ht="15" thickBot="1" x14ac:dyDescent="0.35">
      <c r="A85" s="390" t="s">
        <v>885</v>
      </c>
      <c r="B85" s="391">
        <v>-16884299.100000001</v>
      </c>
      <c r="C85" s="391">
        <v>-4367.38</v>
      </c>
      <c r="D85" s="391"/>
      <c r="E85" s="391"/>
      <c r="F85" s="392"/>
      <c r="G85" s="391"/>
      <c r="H85" s="393">
        <f>B85</f>
        <v>-16884299.100000001</v>
      </c>
      <c r="I85" s="393">
        <f>C85</f>
        <v>-4367.38</v>
      </c>
    </row>
    <row r="86" spans="1:9" ht="15" thickBot="1" x14ac:dyDescent="0.35">
      <c r="A86" s="312" t="s">
        <v>93</v>
      </c>
      <c r="B86" s="316">
        <f>B2+B16+B30+B44+B58+B72+B85</f>
        <v>33239859.979999997</v>
      </c>
      <c r="C86" s="316">
        <f>C2+C16+C30+C44+C58+C72+C85</f>
        <v>8598</v>
      </c>
      <c r="D86" s="315">
        <f>D2+D16+D30+D44+D58+D72</f>
        <v>75380000</v>
      </c>
      <c r="E86" s="313">
        <f t="shared" ref="E86" si="18">E2+E16+E30+E44+E58+E72</f>
        <v>20000</v>
      </c>
      <c r="F86" s="314">
        <f>F2+F16+F30+F44+F58+F72</f>
        <v>44180635.780000001</v>
      </c>
      <c r="G86" s="320">
        <f>G2+G16+G30+G44+G58+G72</f>
        <v>11722.110846378351</v>
      </c>
      <c r="H86" s="314">
        <f>H2+H16+H30+H44+H58+H72+H85</f>
        <v>64439224.199999996</v>
      </c>
      <c r="I86" s="314">
        <f>I2+I16+I30+I44+I58+I72+I85</f>
        <v>16875.889153621643</v>
      </c>
    </row>
    <row r="88" spans="1:9" x14ac:dyDescent="0.3">
      <c r="F88" t="s">
        <v>94</v>
      </c>
      <c r="H88" s="317">
        <f>E96</f>
        <v>63923849.670000002</v>
      </c>
      <c r="I88" s="317">
        <f>E96/D93</f>
        <v>16960.427081453967</v>
      </c>
    </row>
    <row r="89" spans="1:9" x14ac:dyDescent="0.3">
      <c r="F89" t="s">
        <v>50</v>
      </c>
      <c r="H89" s="326">
        <f>H86-H88</f>
        <v>515374.52999999374</v>
      </c>
      <c r="I89" s="374">
        <f>I86-I88</f>
        <v>-84.537927832323476</v>
      </c>
    </row>
    <row r="91" spans="1:9" x14ac:dyDescent="0.3">
      <c r="B91" s="138" t="s">
        <v>886</v>
      </c>
      <c r="C91" s="138" t="s">
        <v>44</v>
      </c>
      <c r="D91" s="138" t="s">
        <v>887</v>
      </c>
      <c r="E91" s="138" t="s">
        <v>44</v>
      </c>
    </row>
    <row r="93" spans="1:9" x14ac:dyDescent="0.3">
      <c r="B93" t="s">
        <v>850</v>
      </c>
      <c r="C93">
        <f>'Balance USD'!I25</f>
        <v>404.43000000000029</v>
      </c>
      <c r="D93">
        <v>3769</v>
      </c>
      <c r="E93" s="317">
        <f>C93*D93</f>
        <v>1524296.6700000011</v>
      </c>
    </row>
    <row r="94" spans="1:9" x14ac:dyDescent="0.3">
      <c r="B94" t="s">
        <v>616</v>
      </c>
      <c r="E94" s="317">
        <f>' Balance UGX'!I32</f>
        <v>62399553</v>
      </c>
    </row>
    <row r="96" spans="1:9" x14ac:dyDescent="0.3">
      <c r="D96" s="138" t="s">
        <v>888</v>
      </c>
      <c r="E96" s="394">
        <f>SUM(E93:E94)</f>
        <v>63923849.670000002</v>
      </c>
    </row>
  </sheetData>
  <pageMargins left="0.7" right="0.7" top="0.78740157499999996" bottom="0.78740157499999996" header="0.3" footer="0.3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01875-1D90-4EA1-B1F8-24C4A9E2A5FF}">
  <dimension ref="A1:N4"/>
  <sheetViews>
    <sheetView workbookViewId="0">
      <selection activeCell="F17" sqref="F17"/>
    </sheetView>
  </sheetViews>
  <sheetFormatPr defaultRowHeight="14.4" x14ac:dyDescent="0.3"/>
  <cols>
    <col min="1" max="1" width="13.6640625" customWidth="1"/>
    <col min="2" max="2" width="33.6640625" customWidth="1"/>
    <col min="3" max="3" width="18.6640625" customWidth="1"/>
    <col min="4" max="4" width="19.33203125" customWidth="1"/>
    <col min="5" max="5" width="21.109375" customWidth="1"/>
    <col min="6" max="7" width="20.109375" customWidth="1"/>
    <col min="8" max="14" width="13.6640625" customWidth="1"/>
  </cols>
  <sheetData>
    <row r="1" spans="1:14" ht="28.8" x14ac:dyDescent="0.3">
      <c r="A1" s="1" t="s">
        <v>0</v>
      </c>
      <c r="B1" s="2" t="s">
        <v>1</v>
      </c>
      <c r="C1" s="2" t="s">
        <v>2</v>
      </c>
      <c r="D1" s="2" t="s">
        <v>3</v>
      </c>
      <c r="E1" s="77" t="s">
        <v>4</v>
      </c>
      <c r="F1" s="79" t="s">
        <v>5</v>
      </c>
      <c r="G1" s="79" t="s">
        <v>13</v>
      </c>
      <c r="H1" s="3" t="s">
        <v>6</v>
      </c>
      <c r="I1" s="4" t="s">
        <v>11</v>
      </c>
      <c r="J1" s="4" t="s">
        <v>7</v>
      </c>
      <c r="K1" s="4" t="s">
        <v>8</v>
      </c>
      <c r="L1" s="5" t="s">
        <v>9</v>
      </c>
      <c r="M1" s="4" t="s">
        <v>10</v>
      </c>
      <c r="N1" s="4" t="s">
        <v>69</v>
      </c>
    </row>
    <row r="2" spans="1:14" x14ac:dyDescent="0.3">
      <c r="A2" s="171">
        <v>45667</v>
      </c>
      <c r="B2" s="81" t="s">
        <v>748</v>
      </c>
      <c r="C2" s="81"/>
      <c r="D2" s="81"/>
      <c r="E2" s="143"/>
      <c r="F2" s="140">
        <f>'Bank journal'!D9</f>
        <v>15420</v>
      </c>
      <c r="G2" s="140"/>
      <c r="H2" s="181">
        <v>3672</v>
      </c>
      <c r="I2" s="81" t="s">
        <v>816</v>
      </c>
      <c r="J2" s="81" t="s">
        <v>168</v>
      </c>
      <c r="K2" s="239" t="s">
        <v>767</v>
      </c>
      <c r="L2" s="81" t="s">
        <v>849</v>
      </c>
      <c r="M2" s="81" t="s">
        <v>131</v>
      </c>
    </row>
    <row r="3" spans="1:14" x14ac:dyDescent="0.3">
      <c r="A3" s="171">
        <v>45671</v>
      </c>
      <c r="B3" s="81" t="s">
        <v>883</v>
      </c>
      <c r="C3" s="81"/>
      <c r="D3" s="81"/>
      <c r="E3" s="143"/>
      <c r="F3" s="140"/>
      <c r="G3" s="140">
        <f>'Bank journal'!E4</f>
        <v>20000</v>
      </c>
      <c r="H3" s="181"/>
      <c r="I3" s="81"/>
      <c r="J3" s="81"/>
      <c r="K3" s="239"/>
      <c r="L3" s="81"/>
      <c r="M3" s="81"/>
    </row>
    <row r="4" spans="1:14" x14ac:dyDescent="0.3">
      <c r="A4" s="183">
        <v>45671</v>
      </c>
      <c r="B4" s="373" t="s">
        <v>884</v>
      </c>
      <c r="C4" s="282"/>
      <c r="D4" s="81"/>
      <c r="E4" s="143"/>
      <c r="F4" s="140"/>
      <c r="G4" s="140">
        <f>'Bank journal'!E10+'Bank journal'!E11</f>
        <v>325.45</v>
      </c>
      <c r="H4" s="181"/>
      <c r="I4" s="81"/>
      <c r="J4" s="81"/>
      <c r="K4" s="239"/>
      <c r="L4" s="81"/>
      <c r="M4" s="81"/>
      <c r="N4" s="81"/>
    </row>
  </sheetData>
  <autoFilter ref="A1:N4" xr:uid="{036F10AE-8235-4389-A9BF-8747BEB4DD57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Data Analysis</vt:lpstr>
      <vt:lpstr>Individual costs</vt:lpstr>
      <vt:lpstr>DATA</vt:lpstr>
      <vt:lpstr>Individual received</vt:lpstr>
      <vt:lpstr>Bank journal</vt:lpstr>
      <vt:lpstr>Cash journal</vt:lpstr>
      <vt:lpstr> Balance UGX</vt:lpstr>
      <vt:lpstr>Balance USD</vt:lpstr>
      <vt:lpstr>Bank reconciliation USD</vt:lpstr>
      <vt:lpstr>Bank reconciliation UGX</vt:lpstr>
      <vt:lpstr> UGX Operational Account</vt:lpstr>
      <vt:lpstr>Cash desk closing</vt:lpstr>
      <vt:lpstr>Advances</vt:lpstr>
      <vt:lpstr>Lydia</vt:lpstr>
      <vt:lpstr>Mary</vt:lpstr>
      <vt:lpstr>Raff</vt:lpstr>
      <vt:lpstr>Babra</vt:lpstr>
      <vt:lpstr>Phillip</vt:lpstr>
      <vt:lpstr>Ashiraf</vt:lpstr>
      <vt:lpstr>i42</vt:lpstr>
      <vt:lpstr>i43</vt:lpstr>
      <vt:lpstr>i41</vt:lpstr>
      <vt:lpstr>i69</vt:lpstr>
      <vt:lpstr>i93</vt:lpstr>
      <vt:lpstr>i22</vt:lpstr>
      <vt:lpstr>i04</vt:lpstr>
      <vt:lpstr>Airtime Summary</vt:lpstr>
      <vt:lpstr>Global data </vt:lpstr>
      <vt:lpstr>Donors table UGX</vt:lpstr>
      <vt:lpstr>Global 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COORDINATOR</cp:lastModifiedBy>
  <cp:lastPrinted>2025-02-11T11:32:23Z</cp:lastPrinted>
  <dcterms:created xsi:type="dcterms:W3CDTF">2024-11-19T16:31:30Z</dcterms:created>
  <dcterms:modified xsi:type="dcterms:W3CDTF">2025-03-13T21:35:28Z</dcterms:modified>
</cp:coreProperties>
</file>