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OORDINATOR\Documents\2024 Reports\2024 Finacial  Reports\Monthly Reports\"/>
    </mc:Choice>
  </mc:AlternateContent>
  <xr:revisionPtr revIDLastSave="0" documentId="13_ncr:1_{5B4173A8-B833-4CE2-AA0E-0AEB8E0BD96B}" xr6:coauthVersionLast="47" xr6:coauthVersionMax="47" xr10:uidLastSave="{00000000-0000-0000-0000-000000000000}"/>
  <bookViews>
    <workbookView xWindow="-108" yWindow="-108" windowWidth="23256" windowHeight="12576" tabRatio="862" activeTab="6" xr2:uid="{00000000-000D-0000-FFFF-FFFF00000000}"/>
  </bookViews>
  <sheets>
    <sheet name="Data Analysis" sheetId="394" r:id="rId1"/>
    <sheet name="Personal costs" sheetId="391" r:id="rId2"/>
    <sheet name="Total Expenses" sheetId="49" r:id="rId3"/>
    <sheet name="Personal recieced" sheetId="387" r:id="rId4"/>
    <sheet name="UGX CASH BOX DECEMBER" sheetId="63" r:id="rId5"/>
    <sheet name="USD-cash box " sheetId="116" r:id="rId6"/>
    <sheet name="Balance UGX" sheetId="55" r:id="rId7"/>
    <sheet name="Balance USD" sheetId="143" r:id="rId8"/>
    <sheet name="Bank reconciliation USD" sheetId="52" r:id="rId9"/>
    <sheet name="Bank reconciliation UGX" sheetId="56" r:id="rId10"/>
    <sheet name="UGX-Operational Account" sheetId="221" r:id="rId11"/>
    <sheet name="December cashdesk closing" sheetId="176" r:id="rId12"/>
    <sheet name="Advances" sheetId="216" r:id="rId13"/>
    <sheet name="Lydia" sheetId="80" r:id="rId14"/>
    <sheet name="Rebecca" sheetId="395" r:id="rId15"/>
    <sheet name="Mary" sheetId="350" r:id="rId16"/>
    <sheet name="Raff" sheetId="367" r:id="rId17"/>
    <sheet name="Ashiraf" sheetId="362" r:id="rId18"/>
    <sheet name="i04" sheetId="299" r:id="rId19"/>
    <sheet name="i22" sheetId="368" r:id="rId20"/>
    <sheet name="i41" sheetId="374" r:id="rId21"/>
    <sheet name="i43" sheetId="381" r:id="rId22"/>
    <sheet name="i69" sheetId="355" r:id="rId23"/>
    <sheet name="i93" sheetId="373" r:id="rId24"/>
    <sheet name="Airtime summary" sheetId="194" r:id="rId25"/>
  </sheets>
  <definedNames>
    <definedName name="_xlnm._FilterDatabase" localSheetId="24" hidden="1">'Airtime summary'!$A$1:$N$31</definedName>
    <definedName name="_xlnm._FilterDatabase" localSheetId="17" hidden="1">Ashiraf!$A$1:$N$5</definedName>
    <definedName name="_xlnm._FilterDatabase" localSheetId="18" hidden="1">'i04'!$A$1:$N$137</definedName>
    <definedName name="_xlnm._FilterDatabase" localSheetId="19" hidden="1">'i22'!$A$1:$N$13</definedName>
    <definedName name="_xlnm._FilterDatabase" localSheetId="20" hidden="1">'i41'!$A$1:$N$65</definedName>
    <definedName name="_xlnm._FilterDatabase" localSheetId="21" hidden="1">'i43'!$A$1:$N$14</definedName>
    <definedName name="_xlnm._FilterDatabase" localSheetId="22" hidden="1">'i69'!$A$1:$N$125</definedName>
    <definedName name="_xlnm._FilterDatabase" localSheetId="23" hidden="1">'i93'!$A$1:$N$142</definedName>
    <definedName name="_xlnm._FilterDatabase" localSheetId="13" hidden="1">Lydia!$A$1:$N$71</definedName>
    <definedName name="_xlnm._FilterDatabase" localSheetId="15" hidden="1">Mary!$A$1:$N$13</definedName>
    <definedName name="_xlnm._FilterDatabase" localSheetId="16" hidden="1">Raff!$A$1:$N$13</definedName>
    <definedName name="_xlnm._FilterDatabase" localSheetId="14" hidden="1">Rebecca!$A$1:$N$4</definedName>
    <definedName name="_xlnm._FilterDatabase" localSheetId="2" hidden="1">'Total Expenses'!$A$2:$N$608</definedName>
    <definedName name="_xlnm._FilterDatabase" localSheetId="4" hidden="1">'UGX CASH BOX DECEMBER'!$A$2:$N$96</definedName>
    <definedName name="_xlnm._FilterDatabase" localSheetId="5" hidden="1">'USD-cash box '!$A$3:$S$4</definedName>
  </definedNames>
  <calcPr calcId="191029"/>
  <pivotCaches>
    <pivotCache cacheId="796" r:id="rId26"/>
    <pivotCache cacheId="800" r:id="rId27"/>
    <pivotCache cacheId="806" r:id="rId2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387" l="1"/>
  <c r="D7" i="387"/>
  <c r="H18" i="55"/>
  <c r="D5" i="387"/>
  <c r="I3" i="55" l="1"/>
  <c r="J3" i="55" s="1"/>
  <c r="I5" i="55"/>
  <c r="J5" i="55" s="1"/>
  <c r="I12" i="55"/>
  <c r="J12" i="55" s="1"/>
  <c r="E137" i="299"/>
  <c r="F137" i="299"/>
  <c r="G7" i="299"/>
  <c r="G8" i="299"/>
  <c r="G9" i="299" s="1"/>
  <c r="G10" i="299" s="1"/>
  <c r="G11" i="299" s="1"/>
  <c r="G12" i="299" s="1"/>
  <c r="G13" i="299" s="1"/>
  <c r="G14" i="299" s="1"/>
  <c r="G15" i="299" s="1"/>
  <c r="G16" i="299" s="1"/>
  <c r="G17" i="299" s="1"/>
  <c r="G18" i="299" s="1"/>
  <c r="G19" i="299" s="1"/>
  <c r="G20" i="299" s="1"/>
  <c r="G21" i="299" s="1"/>
  <c r="G22" i="299" s="1"/>
  <c r="G23" i="299" s="1"/>
  <c r="G24" i="299" s="1"/>
  <c r="G25" i="299" s="1"/>
  <c r="G26" i="299" s="1"/>
  <c r="G27" i="299" s="1"/>
  <c r="G28" i="299" s="1"/>
  <c r="G29" i="299" s="1"/>
  <c r="G30" i="299" s="1"/>
  <c r="G31" i="299" s="1"/>
  <c r="G32" i="299" s="1"/>
  <c r="G33" i="299" s="1"/>
  <c r="G34" i="299" s="1"/>
  <c r="G35" i="299" s="1"/>
  <c r="G36" i="299" s="1"/>
  <c r="G37" i="299" s="1"/>
  <c r="G38" i="299" s="1"/>
  <c r="G39" i="299" s="1"/>
  <c r="G40" i="299" s="1"/>
  <c r="G41" i="299" s="1"/>
  <c r="G42" i="299" s="1"/>
  <c r="G43" i="299" s="1"/>
  <c r="G44" i="299" s="1"/>
  <c r="G45" i="299" s="1"/>
  <c r="G46" i="299" s="1"/>
  <c r="G47" i="299" s="1"/>
  <c r="G48" i="299" s="1"/>
  <c r="G49" i="299" s="1"/>
  <c r="G50" i="299" s="1"/>
  <c r="G51" i="299" s="1"/>
  <c r="G52" i="299" s="1"/>
  <c r="G53" i="299" s="1"/>
  <c r="G54" i="299" s="1"/>
  <c r="G55" i="299" s="1"/>
  <c r="G56" i="299" s="1"/>
  <c r="G57" i="299" s="1"/>
  <c r="G58" i="299" s="1"/>
  <c r="G59" i="299" s="1"/>
  <c r="G60" i="299" s="1"/>
  <c r="G61" i="299" s="1"/>
  <c r="G62" i="299" s="1"/>
  <c r="G63" i="299" s="1"/>
  <c r="G64" i="299" s="1"/>
  <c r="G65" i="299" s="1"/>
  <c r="G66" i="299" s="1"/>
  <c r="G67" i="299" s="1"/>
  <c r="G68" i="299" s="1"/>
  <c r="G69" i="299" s="1"/>
  <c r="G70" i="299" s="1"/>
  <c r="G71" i="299" s="1"/>
  <c r="G72" i="299" s="1"/>
  <c r="G73" i="299" s="1"/>
  <c r="G74" i="299" s="1"/>
  <c r="G75" i="299" s="1"/>
  <c r="G76" i="299" s="1"/>
  <c r="G77" i="299" s="1"/>
  <c r="G78" i="299" s="1"/>
  <c r="G79" i="299" s="1"/>
  <c r="G80" i="299" s="1"/>
  <c r="G81" i="299" s="1"/>
  <c r="G82" i="299" s="1"/>
  <c r="G83" i="299" s="1"/>
  <c r="G84" i="299" s="1"/>
  <c r="G85" i="299" s="1"/>
  <c r="G86" i="299" s="1"/>
  <c r="G87" i="299" s="1"/>
  <c r="G88" i="299" s="1"/>
  <c r="G89" i="299" s="1"/>
  <c r="G90" i="299" s="1"/>
  <c r="G91" i="299" s="1"/>
  <c r="G92" i="299" s="1"/>
  <c r="G93" i="299" s="1"/>
  <c r="G94" i="299" s="1"/>
  <c r="G95" i="299" s="1"/>
  <c r="G96" i="299" s="1"/>
  <c r="G97" i="299" s="1"/>
  <c r="G98" i="299" s="1"/>
  <c r="G99" i="299" s="1"/>
  <c r="G100" i="299" s="1"/>
  <c r="G101" i="299" s="1"/>
  <c r="G102" i="299" s="1"/>
  <c r="G103" i="299" s="1"/>
  <c r="G104" i="299" s="1"/>
  <c r="G105" i="299" s="1"/>
  <c r="G106" i="299" s="1"/>
  <c r="G107" i="299" s="1"/>
  <c r="G108" i="299" s="1"/>
  <c r="G109" i="299" s="1"/>
  <c r="G110" i="299" s="1"/>
  <c r="G111" i="299" s="1"/>
  <c r="G112" i="299" s="1"/>
  <c r="G113" i="299" s="1"/>
  <c r="G114" i="299" s="1"/>
  <c r="G115" i="299" s="1"/>
  <c r="G116" i="299" s="1"/>
  <c r="G117" i="299" s="1"/>
  <c r="G118" i="299" s="1"/>
  <c r="G119" i="299" s="1"/>
  <c r="G120" i="299" s="1"/>
  <c r="G121" i="299" s="1"/>
  <c r="G122" i="299" s="1"/>
  <c r="G123" i="299" s="1"/>
  <c r="G124" i="299" s="1"/>
  <c r="G125" i="299" s="1"/>
  <c r="G126" i="299" s="1"/>
  <c r="G127" i="299" s="1"/>
  <c r="G128" i="299" s="1"/>
  <c r="G129" i="299" s="1"/>
  <c r="G130" i="299" s="1"/>
  <c r="G131" i="299" s="1"/>
  <c r="G132" i="299" s="1"/>
  <c r="G133" i="299" s="1"/>
  <c r="G134" i="299" s="1"/>
  <c r="G135" i="299" s="1"/>
  <c r="G136" i="299" s="1"/>
  <c r="G6" i="299"/>
  <c r="G5" i="299"/>
  <c r="H14" i="55"/>
  <c r="I14" i="55"/>
  <c r="G586" i="49"/>
  <c r="G111" i="49"/>
  <c r="G598" i="49"/>
  <c r="G129" i="49"/>
  <c r="H8" i="55"/>
  <c r="F27" i="55"/>
  <c r="G21" i="55"/>
  <c r="F21" i="55"/>
  <c r="G20" i="55"/>
  <c r="H12" i="55"/>
  <c r="H13" i="55"/>
  <c r="I16" i="55"/>
  <c r="I15" i="55"/>
  <c r="H16" i="55"/>
  <c r="J16" i="55" s="1"/>
  <c r="H15" i="55"/>
  <c r="J15" i="55" s="1"/>
  <c r="H3" i="55"/>
  <c r="C3" i="55"/>
  <c r="G6" i="395"/>
  <c r="G5" i="395"/>
  <c r="F7" i="395"/>
  <c r="G7" i="395" s="1"/>
  <c r="E7" i="395"/>
  <c r="E21" i="55"/>
  <c r="E27" i="55"/>
  <c r="G137" i="299" l="1"/>
  <c r="G17" i="381"/>
  <c r="G60" i="80"/>
  <c r="G61" i="80" s="1"/>
  <c r="G62" i="80" s="1"/>
  <c r="G320" i="49"/>
  <c r="D5" i="55"/>
  <c r="E5" i="55"/>
  <c r="C13" i="55"/>
  <c r="C2" i="55"/>
  <c r="C14" i="55"/>
  <c r="C11" i="55"/>
  <c r="C9" i="55"/>
  <c r="C8" i="55"/>
  <c r="C7" i="55"/>
  <c r="E6" i="55"/>
  <c r="E13" i="55"/>
  <c r="E4" i="55"/>
  <c r="E7" i="55"/>
  <c r="M4" i="55"/>
  <c r="M2" i="55"/>
  <c r="E11" i="55"/>
  <c r="E8" i="55"/>
  <c r="M8" i="55"/>
  <c r="M10" i="55"/>
  <c r="M5" i="55"/>
  <c r="E2" i="55"/>
  <c r="M9" i="55"/>
  <c r="M7" i="55"/>
  <c r="E10" i="55"/>
  <c r="M6" i="55"/>
  <c r="C16" i="387"/>
  <c r="E9" i="55"/>
  <c r="M11" i="55"/>
  <c r="D7" i="55" l="1"/>
  <c r="I7" i="55" s="1"/>
  <c r="J7" i="55" s="1"/>
  <c r="D27" i="55"/>
  <c r="G427" i="49"/>
  <c r="G428" i="49"/>
  <c r="G429" i="49"/>
  <c r="G430" i="49"/>
  <c r="G431" i="49"/>
  <c r="G432" i="49"/>
  <c r="G433" i="49"/>
  <c r="G434" i="49"/>
  <c r="G541" i="49"/>
  <c r="G542" i="49"/>
  <c r="G472" i="49"/>
  <c r="G470" i="49"/>
  <c r="G471" i="49"/>
  <c r="G383" i="49"/>
  <c r="G329" i="49"/>
  <c r="G331" i="49"/>
  <c r="G332" i="49"/>
  <c r="G330" i="49"/>
  <c r="G282" i="49"/>
  <c r="G205" i="49"/>
  <c r="G204" i="49"/>
  <c r="G436" i="49"/>
  <c r="G435" i="49"/>
  <c r="G415" i="49"/>
  <c r="G416" i="49"/>
  <c r="G380" i="49"/>
  <c r="G381" i="49"/>
  <c r="G382" i="49"/>
  <c r="G283" i="49"/>
  <c r="G284" i="49"/>
  <c r="G285" i="49"/>
  <c r="G286" i="49"/>
  <c r="G287" i="49"/>
  <c r="G288" i="49"/>
  <c r="G278" i="49"/>
  <c r="G279" i="49"/>
  <c r="G280" i="49"/>
  <c r="G281" i="49"/>
  <c r="D11" i="387"/>
  <c r="D8" i="387"/>
  <c r="D10" i="387"/>
  <c r="D9" i="387"/>
  <c r="D13" i="387"/>
  <c r="D4" i="387"/>
  <c r="D12" i="387"/>
  <c r="D8" i="55" l="1"/>
  <c r="I8" i="55" s="1"/>
  <c r="D6" i="55"/>
  <c r="I6" i="55" s="1"/>
  <c r="D10" i="55"/>
  <c r="I10" i="55" s="1"/>
  <c r="D4" i="55"/>
  <c r="I4" i="55" s="1"/>
  <c r="D13" i="55"/>
  <c r="D9" i="55"/>
  <c r="I9" i="55" s="1"/>
  <c r="D11" i="55"/>
  <c r="I11" i="55" s="1"/>
  <c r="G555" i="49"/>
  <c r="G556" i="49"/>
  <c r="G557" i="49"/>
  <c r="G558" i="49"/>
  <c r="G559" i="49"/>
  <c r="G489" i="49"/>
  <c r="G490" i="49"/>
  <c r="G491" i="49"/>
  <c r="G492" i="49"/>
  <c r="G493" i="49"/>
  <c r="G437" i="49"/>
  <c r="G438" i="49"/>
  <c r="G439" i="49"/>
  <c r="G440" i="49"/>
  <c r="G441" i="49"/>
  <c r="G384" i="49"/>
  <c r="G516" i="49"/>
  <c r="G517" i="49"/>
  <c r="G518" i="49"/>
  <c r="G245" i="49"/>
  <c r="G519" i="49"/>
  <c r="G520" i="49"/>
  <c r="G521" i="49"/>
  <c r="G522" i="49"/>
  <c r="G523" i="49"/>
  <c r="G442" i="49"/>
  <c r="G443" i="49"/>
  <c r="G444" i="49"/>
  <c r="G445" i="49"/>
  <c r="G446" i="49"/>
  <c r="G447" i="49"/>
  <c r="G448" i="49"/>
  <c r="G449" i="49"/>
  <c r="G450" i="49"/>
  <c r="G451" i="49"/>
  <c r="G507" i="49"/>
  <c r="G508" i="49"/>
  <c r="G509" i="49"/>
  <c r="G510" i="49"/>
  <c r="G511" i="49"/>
  <c r="G512" i="49"/>
  <c r="G513" i="49"/>
  <c r="G514" i="49"/>
  <c r="G515" i="49"/>
  <c r="G544" i="49"/>
  <c r="G545" i="49"/>
  <c r="G546" i="49"/>
  <c r="G547" i="49"/>
  <c r="G548" i="49"/>
  <c r="G549" i="49"/>
  <c r="G550" i="49"/>
  <c r="G551" i="49"/>
  <c r="G552" i="49"/>
  <c r="G553" i="49"/>
  <c r="G554" i="49"/>
  <c r="G560" i="49"/>
  <c r="G561" i="49"/>
  <c r="G562" i="49"/>
  <c r="G563" i="49"/>
  <c r="G564" i="49"/>
  <c r="G565" i="49"/>
  <c r="G566" i="49"/>
  <c r="G567" i="49"/>
  <c r="G568" i="49"/>
  <c r="G569" i="49"/>
  <c r="G570" i="49"/>
  <c r="G571" i="49"/>
  <c r="G572" i="49"/>
  <c r="G573" i="49"/>
  <c r="G574" i="49"/>
  <c r="G575" i="49"/>
  <c r="G576" i="49"/>
  <c r="G577" i="49"/>
  <c r="G524" i="49"/>
  <c r="G525" i="49"/>
  <c r="G526" i="49"/>
  <c r="G527" i="49"/>
  <c r="G528" i="49"/>
  <c r="G529" i="49"/>
  <c r="G530" i="49"/>
  <c r="G531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60" i="49"/>
  <c r="G461" i="49"/>
  <c r="G462" i="49"/>
  <c r="G463" i="49"/>
  <c r="G464" i="49"/>
  <c r="G465" i="49"/>
  <c r="G466" i="49"/>
  <c r="G467" i="49"/>
  <c r="G468" i="49"/>
  <c r="G469" i="49"/>
  <c r="F18" i="381"/>
  <c r="E18" i="381"/>
  <c r="G5" i="381"/>
  <c r="G6" i="381" s="1"/>
  <c r="G7" i="381" s="1"/>
  <c r="G8" i="381" s="1"/>
  <c r="D2" i="55"/>
  <c r="I13" i="55" l="1"/>
  <c r="J13" i="55" s="1"/>
  <c r="G9" i="381"/>
  <c r="G10" i="381" s="1"/>
  <c r="G11" i="381" s="1"/>
  <c r="G12" i="381" s="1"/>
  <c r="G13" i="381" s="1"/>
  <c r="G14" i="381" s="1"/>
  <c r="G15" i="381" s="1"/>
  <c r="G16" i="381" s="1"/>
  <c r="G18" i="381"/>
  <c r="G318" i="49" l="1"/>
  <c r="G319" i="49"/>
  <c r="G321" i="49"/>
  <c r="G322" i="49"/>
  <c r="G323" i="49"/>
  <c r="G324" i="49"/>
  <c r="G325" i="49"/>
  <c r="G326" i="49"/>
  <c r="G327" i="49"/>
  <c r="G328" i="49"/>
  <c r="G313" i="49" l="1"/>
  <c r="G314" i="49"/>
  <c r="G315" i="49"/>
  <c r="G316" i="49"/>
  <c r="G317" i="49"/>
  <c r="G202" i="49"/>
  <c r="G203" i="49"/>
  <c r="G206" i="49"/>
  <c r="G211" i="49" l="1"/>
  <c r="G212" i="49"/>
  <c r="G107" i="49"/>
  <c r="G108" i="49"/>
  <c r="G182" i="49"/>
  <c r="G183" i="49"/>
  <c r="G42" i="49"/>
  <c r="G43" i="49"/>
  <c r="G44" i="49"/>
  <c r="G168" i="49"/>
  <c r="G169" i="49"/>
  <c r="G170" i="49"/>
  <c r="G223" i="49"/>
  <c r="G52" i="49"/>
  <c r="G53" i="49"/>
  <c r="G198" i="49" l="1"/>
  <c r="G199" i="49"/>
  <c r="G200" i="49"/>
  <c r="G201" i="49"/>
  <c r="G73" i="49"/>
  <c r="G74" i="49"/>
  <c r="G75" i="49"/>
  <c r="G76" i="49"/>
  <c r="G77" i="49"/>
  <c r="G78" i="49"/>
  <c r="G79" i="49"/>
  <c r="G5" i="194"/>
  <c r="G6" i="194" s="1"/>
  <c r="G7" i="194" s="1"/>
  <c r="G8" i="194" s="1"/>
  <c r="G9" i="194" s="1"/>
  <c r="G10" i="194" s="1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G25" i="194" s="1"/>
  <c r="G26" i="194" s="1"/>
  <c r="G27" i="194" s="1"/>
  <c r="G28" i="194" s="1"/>
  <c r="G29" i="194" s="1"/>
  <c r="G30" i="194" s="1"/>
  <c r="G19" i="49"/>
  <c r="G5" i="80"/>
  <c r="G207" i="49" l="1"/>
  <c r="G208" i="49"/>
  <c r="G209" i="49"/>
  <c r="G210" i="49"/>
  <c r="G213" i="49"/>
  <c r="G216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10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45" i="49"/>
  <c r="G46" i="49"/>
  <c r="G47" i="49"/>
  <c r="G48" i="49"/>
  <c r="G49" i="49"/>
  <c r="G50" i="49"/>
  <c r="G51" i="49"/>
  <c r="G54" i="49"/>
  <c r="G55" i="49"/>
  <c r="G172" i="49"/>
  <c r="G173" i="49"/>
  <c r="G174" i="49"/>
  <c r="G175" i="49"/>
  <c r="G176" i="49"/>
  <c r="G177" i="49"/>
  <c r="G178" i="49"/>
  <c r="G179" i="49"/>
  <c r="G180" i="49"/>
  <c r="G181" i="49"/>
  <c r="G184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9" i="49"/>
  <c r="G34" i="49"/>
  <c r="G35" i="49"/>
  <c r="G36" i="49"/>
  <c r="G37" i="49"/>
  <c r="G38" i="49"/>
  <c r="G39" i="49"/>
  <c r="G40" i="49"/>
  <c r="G41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18" i="49" l="1"/>
  <c r="G341" i="49" l="1"/>
  <c r="G220" i="49"/>
  <c r="G340" i="49"/>
  <c r="G131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128" i="49"/>
  <c r="G130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71" i="49"/>
  <c r="G217" i="49"/>
  <c r="G218" i="49"/>
  <c r="G219" i="49"/>
  <c r="G221" i="49"/>
  <c r="G222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33" i="49"/>
  <c r="G334" i="49"/>
  <c r="G335" i="49"/>
  <c r="G336" i="49"/>
  <c r="G337" i="49"/>
  <c r="G338" i="49"/>
  <c r="G339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7" i="49"/>
  <c r="G418" i="49"/>
  <c r="G419" i="49"/>
  <c r="G420" i="49"/>
  <c r="G421" i="49"/>
  <c r="G422" i="49"/>
  <c r="G423" i="49"/>
  <c r="G424" i="49"/>
  <c r="G425" i="49"/>
  <c r="G426" i="49"/>
  <c r="G452" i="49"/>
  <c r="G453" i="49"/>
  <c r="G454" i="49"/>
  <c r="G455" i="49"/>
  <c r="G456" i="49"/>
  <c r="G457" i="49"/>
  <c r="G458" i="49"/>
  <c r="G459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32" i="49"/>
  <c r="G533" i="49"/>
  <c r="G534" i="49"/>
  <c r="G535" i="49"/>
  <c r="G536" i="49"/>
  <c r="G537" i="49"/>
  <c r="G538" i="49"/>
  <c r="G539" i="49"/>
  <c r="G540" i="49"/>
  <c r="G543" i="49"/>
  <c r="G578" i="49"/>
  <c r="G579" i="49"/>
  <c r="G580" i="49"/>
  <c r="G581" i="49"/>
  <c r="G582" i="49"/>
  <c r="G583" i="49"/>
  <c r="G584" i="49"/>
  <c r="G585" i="49"/>
  <c r="G587" i="49"/>
  <c r="G588" i="49"/>
  <c r="G589" i="49"/>
  <c r="G590" i="49"/>
  <c r="G591" i="49"/>
  <c r="G592" i="49"/>
  <c r="G593" i="49"/>
  <c r="G594" i="49"/>
  <c r="G595" i="49"/>
  <c r="G596" i="49"/>
  <c r="G597" i="49"/>
  <c r="G599" i="49"/>
  <c r="G600" i="49"/>
  <c r="G601" i="49"/>
  <c r="G602" i="49"/>
  <c r="G603" i="49"/>
  <c r="G604" i="49"/>
  <c r="G605" i="49"/>
  <c r="G606" i="49"/>
  <c r="G607" i="49"/>
  <c r="G3" i="49"/>
  <c r="E608" i="49"/>
  <c r="C10" i="55"/>
  <c r="F31" i="194"/>
  <c r="E31" i="194"/>
  <c r="G31" i="194" l="1"/>
  <c r="G608" i="49"/>
  <c r="F96" i="63" l="1"/>
  <c r="E96" i="63"/>
  <c r="F66" i="374"/>
  <c r="E66" i="374"/>
  <c r="G5" i="374"/>
  <c r="G6" i="374" s="1"/>
  <c r="G7" i="374" s="1"/>
  <c r="G8" i="374" s="1"/>
  <c r="G9" i="374" s="1"/>
  <c r="G10" i="374" s="1"/>
  <c r="G11" i="374" s="1"/>
  <c r="G12" i="374" s="1"/>
  <c r="G13" i="374" s="1"/>
  <c r="G14" i="374" s="1"/>
  <c r="G15" i="374" s="1"/>
  <c r="G16" i="374" s="1"/>
  <c r="G17" i="374" s="1"/>
  <c r="G18" i="374" s="1"/>
  <c r="G19" i="374" s="1"/>
  <c r="G20" i="374" s="1"/>
  <c r="G21" i="374" s="1"/>
  <c r="G22" i="374" s="1"/>
  <c r="G23" i="374" s="1"/>
  <c r="G24" i="374" s="1"/>
  <c r="G25" i="374" s="1"/>
  <c r="G26" i="374" s="1"/>
  <c r="G27" i="374" s="1"/>
  <c r="G28" i="374" s="1"/>
  <c r="G29" i="374" s="1"/>
  <c r="G30" i="374" s="1"/>
  <c r="G31" i="374" s="1"/>
  <c r="G32" i="374" s="1"/>
  <c r="G33" i="374" s="1"/>
  <c r="G34" i="374" s="1"/>
  <c r="G35" i="374" s="1"/>
  <c r="G36" i="374" s="1"/>
  <c r="G37" i="374" s="1"/>
  <c r="G38" i="374" s="1"/>
  <c r="G39" i="374" s="1"/>
  <c r="G40" i="374" s="1"/>
  <c r="G41" i="374" s="1"/>
  <c r="G42" i="374" s="1"/>
  <c r="G43" i="374" s="1"/>
  <c r="G44" i="374" s="1"/>
  <c r="G45" i="374" s="1"/>
  <c r="G46" i="374" s="1"/>
  <c r="F143" i="373"/>
  <c r="E143" i="373"/>
  <c r="G5" i="373"/>
  <c r="G6" i="373" s="1"/>
  <c r="G7" i="373" s="1"/>
  <c r="G8" i="373" s="1"/>
  <c r="G9" i="373" s="1"/>
  <c r="G10" i="373" s="1"/>
  <c r="C6" i="55"/>
  <c r="C5" i="55"/>
  <c r="C4" i="55"/>
  <c r="C18" i="55" l="1"/>
  <c r="G47" i="374"/>
  <c r="G48" i="374" s="1"/>
  <c r="G49" i="374" s="1"/>
  <c r="G50" i="374" s="1"/>
  <c r="G51" i="374" s="1"/>
  <c r="G52" i="374" s="1"/>
  <c r="G53" i="374" s="1"/>
  <c r="G54" i="374" s="1"/>
  <c r="G55" i="374" s="1"/>
  <c r="G56" i="374" s="1"/>
  <c r="G57" i="374" s="1"/>
  <c r="G58" i="374" s="1"/>
  <c r="G59" i="374" s="1"/>
  <c r="G60" i="374" s="1"/>
  <c r="G61" i="374" s="1"/>
  <c r="G62" i="374" s="1"/>
  <c r="G63" i="374" s="1"/>
  <c r="G64" i="374" s="1"/>
  <c r="G65" i="374" s="1"/>
  <c r="G11" i="373"/>
  <c r="G12" i="373" s="1"/>
  <c r="G13" i="373" s="1"/>
  <c r="G14" i="373" s="1"/>
  <c r="G15" i="373" s="1"/>
  <c r="G16" i="373" s="1"/>
  <c r="G96" i="63"/>
  <c r="G143" i="373"/>
  <c r="H11" i="55" s="1"/>
  <c r="J11" i="55" s="1"/>
  <c r="G66" i="374"/>
  <c r="H10" i="55" s="1"/>
  <c r="J10" i="55" s="1"/>
  <c r="G17" i="373" l="1"/>
  <c r="G18" i="373" s="1"/>
  <c r="G19" i="373" s="1"/>
  <c r="G20" i="373" s="1"/>
  <c r="G21" i="373" s="1"/>
  <c r="G22" i="373" s="1"/>
  <c r="G23" i="373" s="1"/>
  <c r="G24" i="373" s="1"/>
  <c r="G25" i="373" s="1"/>
  <c r="G26" i="373" s="1"/>
  <c r="G27" i="373" s="1"/>
  <c r="G28" i="373" s="1"/>
  <c r="G29" i="373" s="1"/>
  <c r="G30" i="373" s="1"/>
  <c r="G31" i="373" s="1"/>
  <c r="G32" i="373" s="1"/>
  <c r="G33" i="373" s="1"/>
  <c r="G34" i="373" s="1"/>
  <c r="G35" i="373" s="1"/>
  <c r="G36" i="373" s="1"/>
  <c r="G37" i="373" s="1"/>
  <c r="G38" i="373" s="1"/>
  <c r="G39" i="373" s="1"/>
  <c r="G40" i="373" s="1"/>
  <c r="G41" i="373" s="1"/>
  <c r="G42" i="373" s="1"/>
  <c r="G43" i="373" s="1"/>
  <c r="G44" i="373" s="1"/>
  <c r="G45" i="373" s="1"/>
  <c r="G46" i="373" s="1"/>
  <c r="G47" i="373" s="1"/>
  <c r="G48" i="373" s="1"/>
  <c r="G49" i="373" s="1"/>
  <c r="G50" i="373" s="1"/>
  <c r="G51" i="373" s="1"/>
  <c r="G52" i="373" s="1"/>
  <c r="G53" i="373" s="1"/>
  <c r="G54" i="373" s="1"/>
  <c r="G55" i="373" s="1"/>
  <c r="G56" i="373" s="1"/>
  <c r="G57" i="373" s="1"/>
  <c r="G58" i="373" s="1"/>
  <c r="G59" i="373" s="1"/>
  <c r="G60" i="373" s="1"/>
  <c r="G61" i="373" s="1"/>
  <c r="G62" i="373" s="1"/>
  <c r="G63" i="373" s="1"/>
  <c r="G64" i="373" s="1"/>
  <c r="G65" i="373" s="1"/>
  <c r="G66" i="373" s="1"/>
  <c r="G67" i="373" s="1"/>
  <c r="G68" i="373" s="1"/>
  <c r="G69" i="373" s="1"/>
  <c r="H27" i="55"/>
  <c r="E23" i="176"/>
  <c r="F59" i="368"/>
  <c r="E59" i="368"/>
  <c r="G5" i="368"/>
  <c r="G6" i="368" s="1"/>
  <c r="G7" i="368" s="1"/>
  <c r="G8" i="368" s="1"/>
  <c r="G9" i="368" s="1"/>
  <c r="G10" i="368" s="1"/>
  <c r="G11" i="368" s="1"/>
  <c r="G12" i="368" s="1"/>
  <c r="G13" i="368" s="1"/>
  <c r="G14" i="368" s="1"/>
  <c r="G15" i="368" s="1"/>
  <c r="G16" i="368" s="1"/>
  <c r="G17" i="368" s="1"/>
  <c r="G18" i="368" s="1"/>
  <c r="G19" i="368" s="1"/>
  <c r="G20" i="368" s="1"/>
  <c r="G21" i="368" s="1"/>
  <c r="G22" i="368" s="1"/>
  <c r="G23" i="368" s="1"/>
  <c r="G24" i="368" s="1"/>
  <c r="G25" i="368" s="1"/>
  <c r="G26" i="368" s="1"/>
  <c r="G27" i="368" s="1"/>
  <c r="G28" i="368" s="1"/>
  <c r="G29" i="368" s="1"/>
  <c r="G30" i="368" s="1"/>
  <c r="G31" i="368" s="1"/>
  <c r="G32" i="368" s="1"/>
  <c r="G33" i="368" s="1"/>
  <c r="F48" i="367"/>
  <c r="E48" i="367"/>
  <c r="G5" i="367"/>
  <c r="G6" i="367" s="1"/>
  <c r="G7" i="367" s="1"/>
  <c r="G8" i="367" s="1"/>
  <c r="G9" i="367" s="1"/>
  <c r="G10" i="367" s="1"/>
  <c r="G11" i="367" s="1"/>
  <c r="G12" i="367" s="1"/>
  <c r="G13" i="367" s="1"/>
  <c r="G14" i="367" s="1"/>
  <c r="G15" i="367" s="1"/>
  <c r="G16" i="367" s="1"/>
  <c r="G17" i="367" s="1"/>
  <c r="G18" i="367" s="1"/>
  <c r="G19" i="367" s="1"/>
  <c r="G20" i="367" s="1"/>
  <c r="G21" i="367" s="1"/>
  <c r="G22" i="367" s="1"/>
  <c r="G23" i="367" s="1"/>
  <c r="G24" i="367" s="1"/>
  <c r="G25" i="367" s="1"/>
  <c r="G26" i="367" s="1"/>
  <c r="G27" i="367" l="1"/>
  <c r="G28" i="367" s="1"/>
  <c r="G29" i="367" s="1"/>
  <c r="G30" i="367" s="1"/>
  <c r="G31" i="367" s="1"/>
  <c r="G32" i="367" s="1"/>
  <c r="G33" i="367" s="1"/>
  <c r="G34" i="367" s="1"/>
  <c r="G35" i="367" s="1"/>
  <c r="G36" i="367" s="1"/>
  <c r="G37" i="367" s="1"/>
  <c r="G38" i="367" s="1"/>
  <c r="G39" i="367" s="1"/>
  <c r="G40" i="367" s="1"/>
  <c r="G41" i="367" s="1"/>
  <c r="G42" i="367" s="1"/>
  <c r="G43" i="367" s="1"/>
  <c r="G44" i="367" s="1"/>
  <c r="G45" i="367" s="1"/>
  <c r="G46" i="367" s="1"/>
  <c r="G47" i="367" s="1"/>
  <c r="G34" i="368"/>
  <c r="G35" i="368" s="1"/>
  <c r="G36" i="368" s="1"/>
  <c r="G37" i="368" s="1"/>
  <c r="G38" i="368" s="1"/>
  <c r="G39" i="368" s="1"/>
  <c r="G40" i="368" s="1"/>
  <c r="G41" i="368" s="1"/>
  <c r="G42" i="368" s="1"/>
  <c r="G43" i="368" s="1"/>
  <c r="G44" i="368" s="1"/>
  <c r="G45" i="368" s="1"/>
  <c r="G46" i="368" s="1"/>
  <c r="G47" i="368" s="1"/>
  <c r="G48" i="368" s="1"/>
  <c r="G49" i="368" s="1"/>
  <c r="G50" i="368" s="1"/>
  <c r="G51" i="368" s="1"/>
  <c r="G52" i="368" s="1"/>
  <c r="G53" i="368" s="1"/>
  <c r="G54" i="368" s="1"/>
  <c r="G55" i="368" s="1"/>
  <c r="G56" i="368" s="1"/>
  <c r="G57" i="368" s="1"/>
  <c r="G58" i="368" s="1"/>
  <c r="G70" i="373"/>
  <c r="G71" i="373" s="1"/>
  <c r="G72" i="373" s="1"/>
  <c r="G73" i="373" s="1"/>
  <c r="G74" i="373" s="1"/>
  <c r="G75" i="373" s="1"/>
  <c r="G76" i="373" s="1"/>
  <c r="G77" i="373" s="1"/>
  <c r="G78" i="373" s="1"/>
  <c r="G79" i="373" s="1"/>
  <c r="G80" i="373" s="1"/>
  <c r="G81" i="373" s="1"/>
  <c r="G82" i="373" s="1"/>
  <c r="G83" i="373" s="1"/>
  <c r="G84" i="373" s="1"/>
  <c r="G85" i="373" s="1"/>
  <c r="G86" i="373" s="1"/>
  <c r="G87" i="373" s="1"/>
  <c r="G88" i="373" s="1"/>
  <c r="G89" i="373" s="1"/>
  <c r="G48" i="367"/>
  <c r="H6" i="55" s="1"/>
  <c r="J6" i="55" s="1"/>
  <c r="G59" i="368"/>
  <c r="C27" i="55"/>
  <c r="G90" i="373" l="1"/>
  <c r="G91" i="373" s="1"/>
  <c r="G92" i="373" s="1"/>
  <c r="G93" i="373" s="1"/>
  <c r="G94" i="373" s="1"/>
  <c r="G95" i="373" s="1"/>
  <c r="G96" i="373" s="1"/>
  <c r="G97" i="373" s="1"/>
  <c r="G98" i="373" s="1"/>
  <c r="G99" i="373" s="1"/>
  <c r="G100" i="373" s="1"/>
  <c r="G101" i="373" s="1"/>
  <c r="G102" i="373" s="1"/>
  <c r="G103" i="373" s="1"/>
  <c r="G104" i="373" s="1"/>
  <c r="G105" i="373" s="1"/>
  <c r="G106" i="373" s="1"/>
  <c r="G107" i="373" s="1"/>
  <c r="G108" i="373" s="1"/>
  <c r="G109" i="373" s="1"/>
  <c r="G110" i="373" s="1"/>
  <c r="G111" i="373" s="1"/>
  <c r="G112" i="373" s="1"/>
  <c r="G113" i="373" s="1"/>
  <c r="G114" i="373" s="1"/>
  <c r="G115" i="373" s="1"/>
  <c r="G116" i="373" s="1"/>
  <c r="G117" i="373" s="1"/>
  <c r="G118" i="373" s="1"/>
  <c r="G119" i="373" s="1"/>
  <c r="G120" i="373" s="1"/>
  <c r="G121" i="373" s="1"/>
  <c r="G122" i="373" s="1"/>
  <c r="G123" i="373" s="1"/>
  <c r="G124" i="373" s="1"/>
  <c r="G125" i="373" s="1"/>
  <c r="G126" i="373" s="1"/>
  <c r="G127" i="373" s="1"/>
  <c r="G128" i="373" s="1"/>
  <c r="G129" i="373" s="1"/>
  <c r="G130" i="373" s="1"/>
  <c r="G131" i="373" s="1"/>
  <c r="G132" i="373" s="1"/>
  <c r="G133" i="373" s="1"/>
  <c r="G134" i="373" s="1"/>
  <c r="G135" i="373" s="1"/>
  <c r="G136" i="373" s="1"/>
  <c r="G137" i="373" s="1"/>
  <c r="G138" i="373" s="1"/>
  <c r="G139" i="373" s="1"/>
  <c r="G140" i="373" s="1"/>
  <c r="G141" i="373" s="1"/>
  <c r="G142" i="373" s="1"/>
  <c r="M17" i="55"/>
  <c r="I27" i="55"/>
  <c r="F18" i="350"/>
  <c r="E18" i="350"/>
  <c r="D13" i="56"/>
  <c r="F6" i="362"/>
  <c r="E6" i="362"/>
  <c r="G5" i="362"/>
  <c r="G18" i="350" l="1"/>
  <c r="H4" i="55" s="1"/>
  <c r="G6" i="362"/>
  <c r="H5" i="55" l="1"/>
  <c r="H27" i="216" l="1"/>
  <c r="D15" i="52" l="1"/>
  <c r="H7" i="55" l="1"/>
  <c r="F88" i="80"/>
  <c r="E88" i="80"/>
  <c r="G88" i="80" l="1"/>
  <c r="H2" i="55" s="1"/>
  <c r="F126" i="355" l="1"/>
  <c r="E126" i="355"/>
  <c r="G5" i="355"/>
  <c r="G6" i="355" l="1"/>
  <c r="G7" i="355" s="1"/>
  <c r="G8" i="355" s="1"/>
  <c r="G9" i="355" s="1"/>
  <c r="G10" i="355" s="1"/>
  <c r="G11" i="355" s="1"/>
  <c r="G12" i="355" s="1"/>
  <c r="G13" i="355" s="1"/>
  <c r="G14" i="355" s="1"/>
  <c r="G15" i="355" s="1"/>
  <c r="G16" i="355" s="1"/>
  <c r="G17" i="355" s="1"/>
  <c r="G18" i="355" s="1"/>
  <c r="G19" i="355" s="1"/>
  <c r="G20" i="355" s="1"/>
  <c r="G21" i="355" s="1"/>
  <c r="G22" i="355" s="1"/>
  <c r="G23" i="355" s="1"/>
  <c r="G24" i="355" s="1"/>
  <c r="G25" i="355" s="1"/>
  <c r="G26" i="355" s="1"/>
  <c r="G27" i="355" s="1"/>
  <c r="G28" i="355" s="1"/>
  <c r="G29" i="355" s="1"/>
  <c r="G30" i="355" s="1"/>
  <c r="G31" i="355" s="1"/>
  <c r="G32" i="355" s="1"/>
  <c r="G33" i="355" s="1"/>
  <c r="G34" i="355" s="1"/>
  <c r="G35" i="355" s="1"/>
  <c r="G36" i="355" s="1"/>
  <c r="G37" i="355" s="1"/>
  <c r="G38" i="355" s="1"/>
  <c r="G39" i="355" s="1"/>
  <c r="G40" i="355" s="1"/>
  <c r="G41" i="355" s="1"/>
  <c r="G42" i="355" s="1"/>
  <c r="G43" i="355" s="1"/>
  <c r="G44" i="355" s="1"/>
  <c r="G45" i="355" s="1"/>
  <c r="G46" i="355" s="1"/>
  <c r="G47" i="355" s="1"/>
  <c r="G48" i="355" s="1"/>
  <c r="G49" i="355" s="1"/>
  <c r="G50" i="355" s="1"/>
  <c r="G51" i="355" s="1"/>
  <c r="G52" i="355" s="1"/>
  <c r="G53" i="355" s="1"/>
  <c r="G54" i="355" s="1"/>
  <c r="G55" i="355" s="1"/>
  <c r="G56" i="355" s="1"/>
  <c r="G57" i="355" s="1"/>
  <c r="G58" i="355" s="1"/>
  <c r="G59" i="355" s="1"/>
  <c r="G60" i="355" s="1"/>
  <c r="G61" i="355" s="1"/>
  <c r="G62" i="355" s="1"/>
  <c r="G63" i="355" s="1"/>
  <c r="G64" i="355" s="1"/>
  <c r="G65" i="355" s="1"/>
  <c r="G66" i="355" s="1"/>
  <c r="G67" i="355" s="1"/>
  <c r="G68" i="355" s="1"/>
  <c r="G69" i="355" s="1"/>
  <c r="G70" i="355" s="1"/>
  <c r="G71" i="355" s="1"/>
  <c r="G72" i="355" s="1"/>
  <c r="G73" i="355" s="1"/>
  <c r="G74" i="355" s="1"/>
  <c r="G75" i="355" s="1"/>
  <c r="G76" i="355" s="1"/>
  <c r="G77" i="355" s="1"/>
  <c r="G78" i="355" s="1"/>
  <c r="G79" i="355" s="1"/>
  <c r="G80" i="355" s="1"/>
  <c r="G81" i="355" s="1"/>
  <c r="G82" i="355" s="1"/>
  <c r="G83" i="355" s="1"/>
  <c r="G84" i="355" s="1"/>
  <c r="G85" i="355" s="1"/>
  <c r="G86" i="355" s="1"/>
  <c r="G87" i="355" s="1"/>
  <c r="G88" i="355" s="1"/>
  <c r="G89" i="355" s="1"/>
  <c r="G90" i="355" s="1"/>
  <c r="G91" i="355" s="1"/>
  <c r="G92" i="355" s="1"/>
  <c r="G93" i="355" s="1"/>
  <c r="G94" i="355" s="1"/>
  <c r="G95" i="355" s="1"/>
  <c r="G96" i="355" s="1"/>
  <c r="G97" i="355" s="1"/>
  <c r="G98" i="355" s="1"/>
  <c r="G99" i="355" s="1"/>
  <c r="G100" i="355" s="1"/>
  <c r="G101" i="355" s="1"/>
  <c r="G102" i="355" s="1"/>
  <c r="G103" i="355" s="1"/>
  <c r="G104" i="355" s="1"/>
  <c r="G105" i="355" s="1"/>
  <c r="G106" i="355" s="1"/>
  <c r="G107" i="355" s="1"/>
  <c r="G108" i="355" s="1"/>
  <c r="G109" i="355" s="1"/>
  <c r="G110" i="355" s="1"/>
  <c r="G111" i="355" s="1"/>
  <c r="G112" i="355" s="1"/>
  <c r="G113" i="355" s="1"/>
  <c r="G114" i="355" s="1"/>
  <c r="G115" i="355" s="1"/>
  <c r="G116" i="355" s="1"/>
  <c r="G117" i="355" s="1"/>
  <c r="G118" i="355" s="1"/>
  <c r="G119" i="355" s="1"/>
  <c r="G120" i="355" s="1"/>
  <c r="G121" i="355" s="1"/>
  <c r="G122" i="355" s="1"/>
  <c r="G123" i="355" s="1"/>
  <c r="G124" i="355" s="1"/>
  <c r="G125" i="355" s="1"/>
  <c r="G126" i="355"/>
  <c r="H9" i="55" s="1"/>
  <c r="G20" i="143" l="1"/>
  <c r="G5" i="350"/>
  <c r="G6" i="350" s="1"/>
  <c r="G7" i="350" s="1"/>
  <c r="G8" i="350" s="1"/>
  <c r="G9" i="350" s="1"/>
  <c r="G10" i="350" s="1"/>
  <c r="G11" i="350" s="1"/>
  <c r="G12" i="350" s="1"/>
  <c r="G13" i="350" s="1"/>
  <c r="G14" i="350" s="1"/>
  <c r="G15" i="350" s="1"/>
  <c r="G16" i="350" s="1"/>
  <c r="G17" i="350" s="1"/>
  <c r="H10" i="143" l="1"/>
  <c r="H11" i="143" s="1"/>
  <c r="D23" i="221"/>
  <c r="D37" i="221" s="1"/>
  <c r="D28" i="52"/>
  <c r="D39" i="52" s="1"/>
  <c r="D42" i="52" s="1"/>
  <c r="D28" i="56"/>
  <c r="D37" i="56" s="1"/>
  <c r="G4" i="63"/>
  <c r="G5" i="63" s="1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G24" i="63" s="1"/>
  <c r="G25" i="63" s="1"/>
  <c r="G26" i="63" s="1"/>
  <c r="G27" i="63" s="1"/>
  <c r="G28" i="63" s="1"/>
  <c r="G29" i="63" s="1"/>
  <c r="G30" i="63" s="1"/>
  <c r="G31" i="63" s="1"/>
  <c r="G32" i="63" s="1"/>
  <c r="G33" i="63" s="1"/>
  <c r="G34" i="63" s="1"/>
  <c r="C10" i="143"/>
  <c r="C11" i="143" s="1"/>
  <c r="G6" i="80"/>
  <c r="G31" i="55"/>
  <c r="C21" i="55"/>
  <c r="D8" i="216"/>
  <c r="E8" i="216" s="1"/>
  <c r="F8" i="216" s="1"/>
  <c r="G8" i="216" s="1"/>
  <c r="H8" i="216" s="1"/>
  <c r="E6" i="176"/>
  <c r="E7" i="176"/>
  <c r="E8" i="176"/>
  <c r="E9" i="176"/>
  <c r="E10" i="176"/>
  <c r="E11" i="176"/>
  <c r="E14" i="176"/>
  <c r="E15" i="176"/>
  <c r="E16" i="176"/>
  <c r="E17" i="176"/>
  <c r="J5" i="143"/>
  <c r="D31" i="55"/>
  <c r="F22" i="55"/>
  <c r="I3" i="143"/>
  <c r="J3" i="143"/>
  <c r="I4" i="143"/>
  <c r="J4" i="143" s="1"/>
  <c r="I6" i="143"/>
  <c r="J6" i="143"/>
  <c r="I2" i="143"/>
  <c r="J2" i="143" s="1"/>
  <c r="C20" i="55"/>
  <c r="C16" i="143"/>
  <c r="I16" i="143" s="1"/>
  <c r="F5" i="116"/>
  <c r="E5" i="116"/>
  <c r="G5" i="116"/>
  <c r="H16" i="143" s="1"/>
  <c r="K40" i="216"/>
  <c r="L40" i="216"/>
  <c r="J40" i="216"/>
  <c r="I40" i="216"/>
  <c r="C8" i="143"/>
  <c r="E8" i="143"/>
  <c r="H8" i="143"/>
  <c r="K18" i="143"/>
  <c r="F11" i="143"/>
  <c r="F12" i="143" s="1"/>
  <c r="K10" i="176"/>
  <c r="K9" i="176"/>
  <c r="K23" i="176"/>
  <c r="K6" i="176"/>
  <c r="K20" i="176" s="1"/>
  <c r="K22" i="176" s="1"/>
  <c r="K24" i="176" s="1"/>
  <c r="K7" i="176"/>
  <c r="K8" i="176"/>
  <c r="M39" i="216"/>
  <c r="M40" i="216" s="1"/>
  <c r="D8" i="143"/>
  <c r="D22" i="55"/>
  <c r="G11" i="143"/>
  <c r="G12" i="143" s="1"/>
  <c r="D11" i="143"/>
  <c r="D20" i="143" s="1"/>
  <c r="G22" i="55"/>
  <c r="G7" i="80" l="1"/>
  <c r="G8" i="80" s="1"/>
  <c r="G9" i="80" s="1"/>
  <c r="G10" i="80" s="1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25" i="80" s="1"/>
  <c r="G26" i="80" s="1"/>
  <c r="G27" i="80" s="1"/>
  <c r="G28" i="80" s="1"/>
  <c r="G29" i="80" s="1"/>
  <c r="G30" i="80" s="1"/>
  <c r="G31" i="80" s="1"/>
  <c r="J16" i="143"/>
  <c r="G35" i="63"/>
  <c r="G36" i="63" s="1"/>
  <c r="G37" i="63" s="1"/>
  <c r="G38" i="63" s="1"/>
  <c r="G39" i="63" s="1"/>
  <c r="G40" i="63" s="1"/>
  <c r="G41" i="63" s="1"/>
  <c r="G42" i="63" s="1"/>
  <c r="G43" i="63" s="1"/>
  <c r="G44" i="63" s="1"/>
  <c r="G45" i="63" s="1"/>
  <c r="G46" i="63" s="1"/>
  <c r="G47" i="63" s="1"/>
  <c r="G48" i="63" s="1"/>
  <c r="G49" i="63" s="1"/>
  <c r="G50" i="63" s="1"/>
  <c r="G51" i="63" s="1"/>
  <c r="G52" i="63" s="1"/>
  <c r="G53" i="63" s="1"/>
  <c r="G54" i="63" s="1"/>
  <c r="G55" i="63" s="1"/>
  <c r="G56" i="63" s="1"/>
  <c r="G57" i="63" s="1"/>
  <c r="G58" i="63" s="1"/>
  <c r="G59" i="63" s="1"/>
  <c r="G60" i="63" s="1"/>
  <c r="G61" i="63" s="1"/>
  <c r="I8" i="143"/>
  <c r="J8" i="143" s="1"/>
  <c r="H20" i="143"/>
  <c r="C20" i="143"/>
  <c r="I8" i="216"/>
  <c r="D40" i="56"/>
  <c r="H20" i="55"/>
  <c r="C22" i="55"/>
  <c r="I21" i="55"/>
  <c r="E20" i="176"/>
  <c r="E22" i="176" s="1"/>
  <c r="J8" i="55"/>
  <c r="E22" i="55"/>
  <c r="I20" i="55"/>
  <c r="E18" i="55"/>
  <c r="E11" i="143"/>
  <c r="E14" i="143" s="1"/>
  <c r="E20" i="143" s="1"/>
  <c r="I10" i="143"/>
  <c r="I11" i="143" s="1"/>
  <c r="J11" i="143" s="1"/>
  <c r="G32" i="80" l="1"/>
  <c r="G33" i="80" s="1"/>
  <c r="G34" i="80" s="1"/>
  <c r="G35" i="80" s="1"/>
  <c r="G36" i="80" s="1"/>
  <c r="G37" i="80" s="1"/>
  <c r="G38" i="80" s="1"/>
  <c r="G39" i="80" s="1"/>
  <c r="G40" i="80" s="1"/>
  <c r="G41" i="80" s="1"/>
  <c r="G62" i="63"/>
  <c r="G63" i="63" s="1"/>
  <c r="G64" i="63" s="1"/>
  <c r="G65" i="63" s="1"/>
  <c r="G66" i="63" s="1"/>
  <c r="G67" i="63" s="1"/>
  <c r="G68" i="63" s="1"/>
  <c r="I20" i="143"/>
  <c r="J20" i="143" s="1"/>
  <c r="J8" i="216"/>
  <c r="J20" i="55"/>
  <c r="J4" i="55"/>
  <c r="E25" i="55"/>
  <c r="E31" i="55" s="1"/>
  <c r="I22" i="55"/>
  <c r="J10" i="143"/>
  <c r="J9" i="55"/>
  <c r="D18" i="55"/>
  <c r="G42" i="80" l="1"/>
  <c r="G43" i="80" s="1"/>
  <c r="G44" i="80" s="1"/>
  <c r="G45" i="80" s="1"/>
  <c r="G46" i="80" s="1"/>
  <c r="G47" i="80" s="1"/>
  <c r="G48" i="80" s="1"/>
  <c r="G49" i="80" s="1"/>
  <c r="G50" i="80" s="1"/>
  <c r="G51" i="80" s="1"/>
  <c r="G52" i="80" s="1"/>
  <c r="G53" i="80" s="1"/>
  <c r="G54" i="80" s="1"/>
  <c r="G55" i="80" s="1"/>
  <c r="G56" i="80" s="1"/>
  <c r="G57" i="80" s="1"/>
  <c r="G58" i="80" s="1"/>
  <c r="G59" i="80" s="1"/>
  <c r="G63" i="80" s="1"/>
  <c r="G64" i="80" s="1"/>
  <c r="G65" i="80" s="1"/>
  <c r="G66" i="80" s="1"/>
  <c r="G67" i="80" s="1"/>
  <c r="G68" i="80" s="1"/>
  <c r="G69" i="80" s="1"/>
  <c r="G70" i="80" s="1"/>
  <c r="G71" i="80" s="1"/>
  <c r="G72" i="80" s="1"/>
  <c r="G73" i="80" s="1"/>
  <c r="G69" i="63"/>
  <c r="G70" i="63" s="1"/>
  <c r="G71" i="63" s="1"/>
  <c r="G72" i="63" s="1"/>
  <c r="G73" i="63" s="1"/>
  <c r="G74" i="63" s="1"/>
  <c r="G75" i="63" s="1"/>
  <c r="G76" i="63" s="1"/>
  <c r="G77" i="63" s="1"/>
  <c r="G78" i="63" s="1"/>
  <c r="G79" i="63" s="1"/>
  <c r="G80" i="63" s="1"/>
  <c r="G81" i="63" s="1"/>
  <c r="K8" i="216"/>
  <c r="G82" i="63" l="1"/>
  <c r="G83" i="63" s="1"/>
  <c r="G84" i="63" s="1"/>
  <c r="G85" i="63" s="1"/>
  <c r="G86" i="63" s="1"/>
  <c r="G87" i="63" s="1"/>
  <c r="G88" i="63" s="1"/>
  <c r="G89" i="63" s="1"/>
  <c r="G90" i="63" s="1"/>
  <c r="G91" i="63" s="1"/>
  <c r="G92" i="63" s="1"/>
  <c r="G93" i="63" s="1"/>
  <c r="G94" i="63" s="1"/>
  <c r="G95" i="63" s="1"/>
  <c r="G74" i="80"/>
  <c r="G75" i="80" s="1"/>
  <c r="G76" i="80" s="1"/>
  <c r="G77" i="80" s="1"/>
  <c r="G78" i="80" s="1"/>
  <c r="G79" i="80" s="1"/>
  <c r="G80" i="80" s="1"/>
  <c r="G81" i="80" s="1"/>
  <c r="G82" i="80" s="1"/>
  <c r="G83" i="80" s="1"/>
  <c r="G84" i="80" s="1"/>
  <c r="G85" i="80" s="1"/>
  <c r="G86" i="80" s="1"/>
  <c r="G87" i="80" s="1"/>
  <c r="L8" i="216"/>
  <c r="M8" i="216" s="1"/>
  <c r="I2" i="55"/>
  <c r="I18" i="55" s="1"/>
  <c r="J18" i="55" s="1"/>
  <c r="C31" i="55" l="1"/>
  <c r="I31" i="55" s="1"/>
  <c r="J14" i="55"/>
  <c r="J2" i="55" l="1"/>
  <c r="E24" i="176" l="1"/>
  <c r="J27" i="55"/>
  <c r="D49" i="221" l="1"/>
  <c r="D52" i="221" s="1"/>
  <c r="H21" i="55" l="1"/>
  <c r="H22" i="55" s="1"/>
  <c r="J22" i="55" s="1"/>
  <c r="J21" i="55" l="1"/>
  <c r="H31" i="55"/>
  <c r="J31" i="55" s="1"/>
</calcChain>
</file>

<file path=xl/sharedStrings.xml><?xml version="1.0" encoding="utf-8"?>
<sst xmlns="http://schemas.openxmlformats.org/spreadsheetml/2006/main" count="11754" uniqueCount="750">
  <si>
    <t>Date</t>
  </si>
  <si>
    <t>Donor</t>
  </si>
  <si>
    <t>Name</t>
  </si>
  <si>
    <t>Project</t>
  </si>
  <si>
    <t>Country</t>
  </si>
  <si>
    <t>Details</t>
  </si>
  <si>
    <t>Spent in $</t>
  </si>
  <si>
    <t>Exchange Rate $</t>
  </si>
  <si>
    <t>Department</t>
  </si>
  <si>
    <t>Support document</t>
  </si>
  <si>
    <t xml:space="preserve">Type of expenses </t>
  </si>
  <si>
    <t>Comments</t>
  </si>
  <si>
    <t>Spent in another currency</t>
  </si>
  <si>
    <t>Spent  in national currency (UGX)</t>
  </si>
  <si>
    <t>Management</t>
  </si>
  <si>
    <t xml:space="preserve"> </t>
  </si>
  <si>
    <t>EAGLE NETWORK</t>
  </si>
  <si>
    <t>PROJECT COORDINATOR</t>
  </si>
  <si>
    <t>EAGLE UGANDA</t>
  </si>
  <si>
    <t xml:space="preserve">PROJECT: </t>
  </si>
  <si>
    <t>BANK</t>
  </si>
  <si>
    <t>Bank name:</t>
  </si>
  <si>
    <t>Account number:</t>
  </si>
  <si>
    <t xml:space="preserve">Bank reconciliation statments </t>
  </si>
  <si>
    <t>Account name:</t>
  </si>
  <si>
    <t>ACCOUNTING</t>
  </si>
  <si>
    <t xml:space="preserve">n° </t>
  </si>
  <si>
    <t>Description</t>
  </si>
  <si>
    <t>Débit</t>
  </si>
  <si>
    <t>Crédit</t>
  </si>
  <si>
    <t>in UGX</t>
  </si>
  <si>
    <t>EQUITY BANK UGANDA LIMITED</t>
  </si>
  <si>
    <t>=1009201131883</t>
  </si>
  <si>
    <t xml:space="preserve">Eco- Activities for Governance and Law Enforcement </t>
  </si>
  <si>
    <t>Received</t>
  </si>
  <si>
    <t>Spent</t>
  </si>
  <si>
    <t>Accounting Balance</t>
  </si>
  <si>
    <t>Cash Box</t>
  </si>
  <si>
    <t>MOVEMENTS</t>
  </si>
  <si>
    <t>account balance</t>
  </si>
  <si>
    <t>Balance</t>
  </si>
  <si>
    <t>Lydia</t>
  </si>
  <si>
    <t xml:space="preserve">EAGLE Uganda </t>
  </si>
  <si>
    <t>EAGLE Uganda</t>
  </si>
  <si>
    <t>Uganda</t>
  </si>
  <si>
    <t>=1009201132940</t>
  </si>
  <si>
    <t>Bank balance</t>
  </si>
  <si>
    <t>Advance</t>
  </si>
  <si>
    <t>Cash desk closing statement</t>
  </si>
  <si>
    <t>x</t>
  </si>
  <si>
    <t>cash balance</t>
  </si>
  <si>
    <t>difference</t>
  </si>
  <si>
    <t>Paper Notes</t>
  </si>
  <si>
    <t xml:space="preserve">Reason for Difference: </t>
  </si>
  <si>
    <t>spent in national currency (Ugx)</t>
  </si>
  <si>
    <t>Coins</t>
  </si>
  <si>
    <t>UGANDA</t>
  </si>
  <si>
    <t>UGX</t>
  </si>
  <si>
    <t>USD</t>
  </si>
  <si>
    <t>Airtime Summary</t>
  </si>
  <si>
    <t>Transferred to Cash box UGX</t>
  </si>
  <si>
    <t>Account Balance</t>
  </si>
  <si>
    <t>Airtime</t>
  </si>
  <si>
    <t>airtime received</t>
  </si>
  <si>
    <t>TRANSFER FROM USD ACCOUNT</t>
  </si>
  <si>
    <t>EXPENSES</t>
  </si>
  <si>
    <t>ACCOUNTING BALANCE</t>
  </si>
  <si>
    <t>CROSS-CHECKING</t>
  </si>
  <si>
    <t>OVERALL BALANCE</t>
  </si>
  <si>
    <t>transfer in</t>
  </si>
  <si>
    <t>Transfer  out</t>
  </si>
  <si>
    <t>Cross-checking</t>
  </si>
  <si>
    <t>TOTAL STAFF</t>
  </si>
  <si>
    <t>BANK UGX</t>
  </si>
  <si>
    <t>TOTAL Banks</t>
  </si>
  <si>
    <t>control of internal transfers</t>
  </si>
  <si>
    <t xml:space="preserve">Total expenses </t>
  </si>
  <si>
    <t>BANK USD</t>
  </si>
  <si>
    <t>Office</t>
  </si>
  <si>
    <t>MONTH</t>
  </si>
  <si>
    <t>TRANSFERRED GRANTS TO ACCOUNT</t>
  </si>
  <si>
    <t xml:space="preserve">EXPENSES </t>
  </si>
  <si>
    <t>Given</t>
  </si>
  <si>
    <t>Paid</t>
  </si>
  <si>
    <t>Advance Received</t>
  </si>
  <si>
    <t>Transfer In</t>
  </si>
  <si>
    <t>Advance Paid</t>
  </si>
  <si>
    <t>Insignificant small denominiation</t>
  </si>
  <si>
    <t>Operational Account</t>
  </si>
  <si>
    <t>May</t>
  </si>
  <si>
    <t>Jan</t>
  </si>
  <si>
    <t>Feb</t>
  </si>
  <si>
    <t>Mar</t>
  </si>
  <si>
    <t>April</t>
  </si>
  <si>
    <t>June</t>
  </si>
  <si>
    <t>July</t>
  </si>
  <si>
    <t>Aug</t>
  </si>
  <si>
    <t>Sept</t>
  </si>
  <si>
    <t>Oct</t>
  </si>
  <si>
    <t>Nov.</t>
  </si>
  <si>
    <t>Dec</t>
  </si>
  <si>
    <t>Row Labels</t>
  </si>
  <si>
    <t>(blank)</t>
  </si>
  <si>
    <t>Grand Total</t>
  </si>
  <si>
    <t>Sum of Spent  in national currency (UGX)</t>
  </si>
  <si>
    <t>Balance Due</t>
  </si>
  <si>
    <t>Sum of Spent in $</t>
  </si>
  <si>
    <t>PROJECT</t>
  </si>
  <si>
    <t>Mission Budget for 1 day</t>
  </si>
  <si>
    <t>Legal</t>
  </si>
  <si>
    <t>Local Transport</t>
  </si>
  <si>
    <t>Transport</t>
  </si>
  <si>
    <t>Telephone</t>
  </si>
  <si>
    <t>0-10-20223</t>
  </si>
  <si>
    <t>Services</t>
  </si>
  <si>
    <t>Column Labels</t>
  </si>
  <si>
    <t>Investigations</t>
  </si>
  <si>
    <t>Sum of spent in national currency (Ugx)</t>
  </si>
  <si>
    <t>Sum of Received</t>
  </si>
  <si>
    <t>i18</t>
  </si>
  <si>
    <t>Internet</t>
  </si>
  <si>
    <t>Personnel</t>
  </si>
  <si>
    <t>Cashbox  -2024 USD</t>
  </si>
  <si>
    <t>List Of advanced salaries EAGLE Uganda 2024</t>
  </si>
  <si>
    <t>List Of Personal Financial Report Balances salaries EAGLE Uganda 2024</t>
  </si>
  <si>
    <t>Amount</t>
  </si>
  <si>
    <t>Balance as per the cash book</t>
  </si>
  <si>
    <t>Add:</t>
  </si>
  <si>
    <t>Unpresented cheques</t>
  </si>
  <si>
    <t>Direct Credits</t>
  </si>
  <si>
    <t>Less:</t>
  </si>
  <si>
    <t>Direct Debits (Bank Charges)</t>
  </si>
  <si>
    <t>Balance as per the bank statement</t>
  </si>
  <si>
    <t>Difference</t>
  </si>
  <si>
    <t>Reason for the Difference.</t>
  </si>
  <si>
    <t xml:space="preserve">USD BANK Reconciliation Statement </t>
  </si>
  <si>
    <t>No</t>
  </si>
  <si>
    <t xml:space="preserve">UGX BANK Reconciliation Statement </t>
  </si>
  <si>
    <t>USD BANK</t>
  </si>
  <si>
    <t>UGX BANK</t>
  </si>
  <si>
    <t xml:space="preserve">UGX-OPP BANK Reconciliation Statement </t>
  </si>
  <si>
    <t>office/home</t>
  </si>
  <si>
    <t>home/office</t>
  </si>
  <si>
    <t>Bank Opp</t>
  </si>
  <si>
    <t>Transfer charges</t>
  </si>
  <si>
    <t>Transfer from the UGX Account</t>
  </si>
  <si>
    <t>Reimbursement to the project</t>
  </si>
  <si>
    <t>Equipment</t>
  </si>
  <si>
    <t>LRF</t>
  </si>
  <si>
    <t>Airtime for Lydia</t>
  </si>
  <si>
    <t>August</t>
  </si>
  <si>
    <t>Ashiraf</t>
  </si>
  <si>
    <t>Personal balance Legal Advisor-Ashiraf</t>
  </si>
  <si>
    <t>Ashirf</t>
  </si>
  <si>
    <t>Mission Budget for 1 Day</t>
  </si>
  <si>
    <t>Mission budget for 1 day</t>
  </si>
  <si>
    <t>Local transport</t>
  </si>
  <si>
    <t>Trust building</t>
  </si>
  <si>
    <t>Mary</t>
  </si>
  <si>
    <t>Raff</t>
  </si>
  <si>
    <t>Home/Office</t>
  </si>
  <si>
    <t>Office/Home</t>
  </si>
  <si>
    <t>Travel subsistance</t>
  </si>
  <si>
    <t>Office materials</t>
  </si>
  <si>
    <t>Office/Court</t>
  </si>
  <si>
    <t>Internal transfer</t>
  </si>
  <si>
    <t>Airtime for Mary</t>
  </si>
  <si>
    <t>Rafsanjan</t>
  </si>
  <si>
    <t>i93</t>
  </si>
  <si>
    <t>i41</t>
  </si>
  <si>
    <t>Airtime for i41</t>
  </si>
  <si>
    <t>Airtime for i93</t>
  </si>
  <si>
    <t>Transfer to the operational account</t>
  </si>
  <si>
    <t>uganda</t>
  </si>
  <si>
    <t>Transfer fees</t>
  </si>
  <si>
    <t>Bank fees</t>
  </si>
  <si>
    <t>Personal balance i41</t>
  </si>
  <si>
    <t>December Cash Box 2024</t>
  </si>
  <si>
    <t>EAGLE UGANDA FINANCIAL REPORT December 2024</t>
  </si>
  <si>
    <t>01.12.24 Balance and advance</t>
  </si>
  <si>
    <t>FINANCIAL POSITION AT 1/12/2024</t>
  </si>
  <si>
    <t>FINANCIAL POSITION AT 31/12/2024</t>
  </si>
  <si>
    <t>31.12.2024  Balance and advance</t>
  </si>
  <si>
    <t>1.12.2024  Balance and advance</t>
  </si>
  <si>
    <t>December</t>
  </si>
  <si>
    <t>Balance from Nov 2024</t>
  </si>
  <si>
    <t>Investigation</t>
  </si>
  <si>
    <t>i69</t>
  </si>
  <si>
    <t>i04</t>
  </si>
  <si>
    <t>Dec_R_V1</t>
  </si>
  <si>
    <t>Dec_i69_V1</t>
  </si>
  <si>
    <t>Dec_i04_V1</t>
  </si>
  <si>
    <t>Dec_i93_V1</t>
  </si>
  <si>
    <t>Dec_i04_V2</t>
  </si>
  <si>
    <t>Dec_i93_V2</t>
  </si>
  <si>
    <t>Dec_i41_V1</t>
  </si>
  <si>
    <t>Dec_L_V1</t>
  </si>
  <si>
    <t>Dec_i41_V2</t>
  </si>
  <si>
    <t>Bal from previous month(November)</t>
  </si>
  <si>
    <t>Court/Office</t>
  </si>
  <si>
    <t>Dec_R_V2</t>
  </si>
  <si>
    <t>Balance from previous month (Nov)</t>
  </si>
  <si>
    <t>Office/Bugolobi</t>
  </si>
  <si>
    <t>Bugolobi/Office</t>
  </si>
  <si>
    <t>Dec_i69_V2</t>
  </si>
  <si>
    <t>Balance from previous month (November)</t>
  </si>
  <si>
    <t>Dec_L_V2</t>
  </si>
  <si>
    <t>Dec_L_V3</t>
  </si>
  <si>
    <t>Balance from previous month November 24</t>
  </si>
  <si>
    <t>Purchase of investigators phone</t>
  </si>
  <si>
    <t>Dec_L_R1</t>
  </si>
  <si>
    <t>Office/Seeta</t>
  </si>
  <si>
    <t>Seeta/Kisoga/Seeta</t>
  </si>
  <si>
    <t>Seeta/Kampala yard</t>
  </si>
  <si>
    <t>Yard/Home</t>
  </si>
  <si>
    <t>Office/Kisoga</t>
  </si>
  <si>
    <t>Kisoga/Office</t>
  </si>
  <si>
    <t>Dec_i69_V3</t>
  </si>
  <si>
    <t>Dec_R_V3</t>
  </si>
  <si>
    <t>Dec_L_V4</t>
  </si>
  <si>
    <t>Dec_L_V5</t>
  </si>
  <si>
    <t>Dec_M_V1</t>
  </si>
  <si>
    <t>Dec_M_V2</t>
  </si>
  <si>
    <t>Dec_i69_V4</t>
  </si>
  <si>
    <t>Office/Kyengera</t>
  </si>
  <si>
    <t>Kyengera/Busega</t>
  </si>
  <si>
    <t>Busega/Kawempe</t>
  </si>
  <si>
    <t>Kawempe/Shoprite</t>
  </si>
  <si>
    <t>Shoprite/Home</t>
  </si>
  <si>
    <t>Personal balance Legal Advisor-Raff</t>
  </si>
  <si>
    <t>Personal balance i04</t>
  </si>
  <si>
    <t>Personal balance i69</t>
  </si>
  <si>
    <t>Personal balance i93</t>
  </si>
  <si>
    <t>Personal balance i22</t>
  </si>
  <si>
    <t>Personal balance Mary</t>
  </si>
  <si>
    <t>Personal balance Lydia</t>
  </si>
  <si>
    <t>Office/6th street</t>
  </si>
  <si>
    <t>Aciopocis/Latitude</t>
  </si>
  <si>
    <t>Latitude/China town</t>
  </si>
  <si>
    <t>China town/Ntinda</t>
  </si>
  <si>
    <t>Ntinda/Office</t>
  </si>
  <si>
    <t>Balance from previous month (November 24)</t>
  </si>
  <si>
    <t>Mary's medical costs</t>
  </si>
  <si>
    <t>Dec_M_R1</t>
  </si>
  <si>
    <t>Dec_M_R2</t>
  </si>
  <si>
    <t>Dec_M_R3</t>
  </si>
  <si>
    <t>Dec_R_V4</t>
  </si>
  <si>
    <t>Dec_L_V6</t>
  </si>
  <si>
    <t>Dec_Inv_1</t>
  </si>
  <si>
    <t>Repair of Generator</t>
  </si>
  <si>
    <t>Dec_L_R2</t>
  </si>
  <si>
    <t>Dec_Inv_2</t>
  </si>
  <si>
    <t>Office/Mbuya</t>
  </si>
  <si>
    <t>Mbuya/Offic</t>
  </si>
  <si>
    <t>Slashing and triming of flowers</t>
  </si>
  <si>
    <t>Dec_L_R3</t>
  </si>
  <si>
    <t>Reimbursement to the  Project</t>
  </si>
  <si>
    <t>Office/Buloba</t>
  </si>
  <si>
    <t>Buloba/Bulenga</t>
  </si>
  <si>
    <t>Bulenga/Masanafu</t>
  </si>
  <si>
    <t>Masanafu/Kibuye</t>
  </si>
  <si>
    <t>Kibuye/Home</t>
  </si>
  <si>
    <t>Reimbursement to the Project</t>
  </si>
  <si>
    <t>Intercity transport</t>
  </si>
  <si>
    <t>Bought lunch</t>
  </si>
  <si>
    <t>Accomodation</t>
  </si>
  <si>
    <t>Dec_i41_R1</t>
  </si>
  <si>
    <t>Dec_i41_R2</t>
  </si>
  <si>
    <t>Home/Park</t>
  </si>
  <si>
    <t>Park/Iganga</t>
  </si>
  <si>
    <t>Nabitovu park/Nabitovu village</t>
  </si>
  <si>
    <t>Nabitovu/Nambale</t>
  </si>
  <si>
    <t>Nambale/Iganga town</t>
  </si>
  <si>
    <t>Iganga/Busia park</t>
  </si>
  <si>
    <t>Busia/Hotel</t>
  </si>
  <si>
    <t>Hotel/Market</t>
  </si>
  <si>
    <t>Market/Border</t>
  </si>
  <si>
    <t>Border/Hotel</t>
  </si>
  <si>
    <t>Meals</t>
  </si>
  <si>
    <t>Hotel/Park</t>
  </si>
  <si>
    <t>Busia/Mbale</t>
  </si>
  <si>
    <t>Mbale/Busia</t>
  </si>
  <si>
    <t>Hotel/Mbale</t>
  </si>
  <si>
    <t>Mbale/Lwakhaka</t>
  </si>
  <si>
    <t>Lwakhaka/Hotel</t>
  </si>
  <si>
    <t>Border/Night club</t>
  </si>
  <si>
    <t>Dec_i41_R3</t>
  </si>
  <si>
    <t>Market/Shrine</t>
  </si>
  <si>
    <t>Shrine/Shrine</t>
  </si>
  <si>
    <t>Lwakhaka/Magale markert</t>
  </si>
  <si>
    <t>Magale/Namunyiri Village</t>
  </si>
  <si>
    <t>Namunyiri/Lwakhaka</t>
  </si>
  <si>
    <t>Lwakhaka/Park</t>
  </si>
  <si>
    <t>Lwakhaka/kyebukube</t>
  </si>
  <si>
    <t>Kyebukube/Around</t>
  </si>
  <si>
    <t>Kyebukube/Maisha Hotel</t>
  </si>
  <si>
    <t>Dec_i41_R4</t>
  </si>
  <si>
    <t>Sokhana/Maisha</t>
  </si>
  <si>
    <t>Maishsa/park</t>
  </si>
  <si>
    <t>Lwakhaka/Mbale</t>
  </si>
  <si>
    <t>Mbale/Kampala</t>
  </si>
  <si>
    <t>Kampala town/Home</t>
  </si>
  <si>
    <t>Dec_i93_R1</t>
  </si>
  <si>
    <t>Dec_i93_R2</t>
  </si>
  <si>
    <t>Home/Bus park</t>
  </si>
  <si>
    <t>Bus park/Kasese</t>
  </si>
  <si>
    <t>Kasese park/Nelo guest house</t>
  </si>
  <si>
    <t>Nelo/Local bar</t>
  </si>
  <si>
    <t xml:space="preserve">Local bar/Rwenzori Austo </t>
  </si>
  <si>
    <t>Rwenzori/Nelo</t>
  </si>
  <si>
    <t>Dec_i93_R3</t>
  </si>
  <si>
    <t>Nelo/Taxi park</t>
  </si>
  <si>
    <t>Taxi park/Mpondwe</t>
  </si>
  <si>
    <t>Mpondwe/Cargo Truck area</t>
  </si>
  <si>
    <t>Cargo truck/Market</t>
  </si>
  <si>
    <t>Mpondwe/Bwera</t>
  </si>
  <si>
    <t>Bwera/Kasese</t>
  </si>
  <si>
    <t>Kasese/Hotel</t>
  </si>
  <si>
    <t>Market/Hotel</t>
  </si>
  <si>
    <t>Hotel/Nelo</t>
  </si>
  <si>
    <t>Lgends/Nelo</t>
  </si>
  <si>
    <t>Dec_i93_R4</t>
  </si>
  <si>
    <t>Dec_i93_R5</t>
  </si>
  <si>
    <t>Nelo guest house/Market</t>
  </si>
  <si>
    <t>Market(kasese)/Bwera shrine</t>
  </si>
  <si>
    <t>Bwera/Kayanja</t>
  </si>
  <si>
    <t>kayanja/Cargo truck</t>
  </si>
  <si>
    <t>Cargo truck/Forportal</t>
  </si>
  <si>
    <t>Fortportal/Bakatai guest house</t>
  </si>
  <si>
    <t>Bakatai/ Main Market</t>
  </si>
  <si>
    <t>Main market/Booma ground</t>
  </si>
  <si>
    <t>Booma ground/Bakatai</t>
  </si>
  <si>
    <t>Dec_i93_R6</t>
  </si>
  <si>
    <t>Bakatai/Cargo truck</t>
  </si>
  <si>
    <t>Cargo truck/Taxi terminal.</t>
  </si>
  <si>
    <t>Terminal/Bus terminal</t>
  </si>
  <si>
    <t>Bus terminal/kaihura shrine</t>
  </si>
  <si>
    <t>kaihura shrine/kampala</t>
  </si>
  <si>
    <t>kampala/Home</t>
  </si>
  <si>
    <t>Dec_i04_R1</t>
  </si>
  <si>
    <t>Bus park/Mutukula</t>
  </si>
  <si>
    <t>Mutukula/main market</t>
  </si>
  <si>
    <t>Main market/Border point</t>
  </si>
  <si>
    <t>Border point/Produce market</t>
  </si>
  <si>
    <t>Produce mkt/Guest house</t>
  </si>
  <si>
    <t>Lunch</t>
  </si>
  <si>
    <t>Drinks</t>
  </si>
  <si>
    <t>Tea</t>
  </si>
  <si>
    <t>Supper</t>
  </si>
  <si>
    <t>Dec_i04_R2</t>
  </si>
  <si>
    <t>Guest house/Bus park</t>
  </si>
  <si>
    <t>Bus park/Cargo handling</t>
  </si>
  <si>
    <t>Cargo handling/Produce mkt</t>
  </si>
  <si>
    <t>Produce mkt/Livvulavu</t>
  </si>
  <si>
    <t>Livulavu/Kyotera</t>
  </si>
  <si>
    <t>Kyotera/Rakai</t>
  </si>
  <si>
    <t>Rakai/Market</t>
  </si>
  <si>
    <t>Main market/Swamadis</t>
  </si>
  <si>
    <t>Swamadis/Kajooki</t>
  </si>
  <si>
    <t>kajooki/Butemba</t>
  </si>
  <si>
    <t>Butemba/Guest house</t>
  </si>
  <si>
    <t>Breakfast</t>
  </si>
  <si>
    <t>Dec_i04_R3</t>
  </si>
  <si>
    <t>Guest/Kajooki</t>
  </si>
  <si>
    <t>Kajooki/Butemba</t>
  </si>
  <si>
    <t>Butemba/Rakai</t>
  </si>
  <si>
    <t>Rakai/Kyotera</t>
  </si>
  <si>
    <t>Kyotera/Kyaapa</t>
  </si>
  <si>
    <t>Kyaapa/Kasensero</t>
  </si>
  <si>
    <t>kasensero/Landing site</t>
  </si>
  <si>
    <t>Landing site/Market</t>
  </si>
  <si>
    <t>Lodge/Bar</t>
  </si>
  <si>
    <t>Bar/Guest</t>
  </si>
  <si>
    <t>Kasensero/Lyantonde</t>
  </si>
  <si>
    <t>Lyantonde/Market</t>
  </si>
  <si>
    <t>Market/Highway truck</t>
  </si>
  <si>
    <t>High way truck/Taxi park</t>
  </si>
  <si>
    <t>Lyantonde/Kampala</t>
  </si>
  <si>
    <t>Kampala/Home</t>
  </si>
  <si>
    <t>chrismas cards</t>
  </si>
  <si>
    <t>Airtime to Raff</t>
  </si>
  <si>
    <t>Airtime for i04</t>
  </si>
  <si>
    <t>Airtime for i69</t>
  </si>
  <si>
    <t>Dec_L_R4</t>
  </si>
  <si>
    <t>Dec_L_V7</t>
  </si>
  <si>
    <t>Reimbursed to the project</t>
  </si>
  <si>
    <t>Office/Luzira</t>
  </si>
  <si>
    <t>Luzira/Office</t>
  </si>
  <si>
    <t>Dec_i69_V5</t>
  </si>
  <si>
    <t>Dec_R_V5</t>
  </si>
  <si>
    <t>Mobile money transfer charges</t>
  </si>
  <si>
    <t>Home/Kasokoso</t>
  </si>
  <si>
    <t>Kasokoso/Kalerwe</t>
  </si>
  <si>
    <t>Kalerwe/Gayaza</t>
  </si>
  <si>
    <t>Home/Kibuye</t>
  </si>
  <si>
    <t>Kibuye/Kasokoso</t>
  </si>
  <si>
    <t>Dec_R_V6</t>
  </si>
  <si>
    <t>Maya/Nsangi</t>
  </si>
  <si>
    <t>Dec_L_V8</t>
  </si>
  <si>
    <t>Dec_L_V9</t>
  </si>
  <si>
    <t>i22</t>
  </si>
  <si>
    <t>Dec_i22_V1</t>
  </si>
  <si>
    <t>Dec_i04_V3</t>
  </si>
  <si>
    <t>Dec_i69_V6</t>
  </si>
  <si>
    <t>Dec_i41_V3</t>
  </si>
  <si>
    <t>Dec_M_V3</t>
  </si>
  <si>
    <t>Dec_M_V4</t>
  </si>
  <si>
    <t>Dec_i93_V3</t>
  </si>
  <si>
    <t>Office/Kikoni</t>
  </si>
  <si>
    <t>Kikoni/Home</t>
  </si>
  <si>
    <t>Dec_M_R4</t>
  </si>
  <si>
    <t>Dec_M_R5</t>
  </si>
  <si>
    <t>Office/Kasubi</t>
  </si>
  <si>
    <t>Kasubi/Kalerwe</t>
  </si>
  <si>
    <t>Kalerwe/Office</t>
  </si>
  <si>
    <t>Dec_i41_V4</t>
  </si>
  <si>
    <t>Dec_i41_V7</t>
  </si>
  <si>
    <t>Office/Natete</t>
  </si>
  <si>
    <t>Natete/Bunamwaya</t>
  </si>
  <si>
    <t>Bunamwaya/Kibuye</t>
  </si>
  <si>
    <r>
      <t>Kibuye/</t>
    </r>
    <r>
      <rPr>
        <sz val="11"/>
        <color theme="1"/>
        <rFont val="Calibri"/>
        <family val="2"/>
        <scheme val="minor"/>
      </rPr>
      <t>Home</t>
    </r>
  </si>
  <si>
    <t>Office/Forensic</t>
  </si>
  <si>
    <t>Forensic/computer/shop</t>
  </si>
  <si>
    <t>computer shop/Office</t>
  </si>
  <si>
    <t>Purchase of legal deparment laptop</t>
  </si>
  <si>
    <t>Dec_Inv_3</t>
  </si>
  <si>
    <t>Dec_L_R5</t>
  </si>
  <si>
    <t>Airtime for Raff</t>
  </si>
  <si>
    <t>Airtime for i22</t>
  </si>
  <si>
    <t>Dec_L_R6</t>
  </si>
  <si>
    <t>Dec_i93_V4</t>
  </si>
  <si>
    <t>Dec_i22_V2</t>
  </si>
  <si>
    <t>Dec_R_V7</t>
  </si>
  <si>
    <t>Dec_L_V10</t>
  </si>
  <si>
    <t>Dec_Inv_4</t>
  </si>
  <si>
    <t>Dec_i04_V4</t>
  </si>
  <si>
    <t>Dec_i69_V7</t>
  </si>
  <si>
    <t>Cashwithdraw chque no 408</t>
  </si>
  <si>
    <t>Dec_i93_V5</t>
  </si>
  <si>
    <t>Office/Kalerwe</t>
  </si>
  <si>
    <t>Kalerwe/Kawempe</t>
  </si>
  <si>
    <t>Kawempe/Buloba</t>
  </si>
  <si>
    <t>Buloba/Home</t>
  </si>
  <si>
    <t>Dec_R_V8</t>
  </si>
  <si>
    <t>Nov. Collection of garbage Globe clean services</t>
  </si>
  <si>
    <t>Rent &amp; Utilities</t>
  </si>
  <si>
    <t>Dec_L_R7</t>
  </si>
  <si>
    <t>Office/Wandegeya Hotel 1</t>
  </si>
  <si>
    <t>Hotel 1/ Hotel 2</t>
  </si>
  <si>
    <t>Hotel 2/Hotel 3</t>
  </si>
  <si>
    <t>Hotel 3/ Hotel 4</t>
  </si>
  <si>
    <t>Hotel 4/ Hotel 5</t>
  </si>
  <si>
    <t>Hotel 5/ Hotel 6</t>
  </si>
  <si>
    <t>Hotel 6/Hotel 7</t>
  </si>
  <si>
    <t>Dec_i22_V3</t>
  </si>
  <si>
    <t>Dec_i43_V5</t>
  </si>
  <si>
    <t>Dec_i43_V7</t>
  </si>
  <si>
    <t>Dec_i69_V8</t>
  </si>
  <si>
    <t>Dec_L_V11</t>
  </si>
  <si>
    <t>Dec_i04_V5</t>
  </si>
  <si>
    <t>Cashwithdraw chque no 409</t>
  </si>
  <si>
    <t>i43</t>
  </si>
  <si>
    <t>Reimbursement to i69</t>
  </si>
  <si>
    <t>Nakawa/Home</t>
  </si>
  <si>
    <t>Office/Maya</t>
  </si>
  <si>
    <t>Nsangi/Nalukolongo</t>
  </si>
  <si>
    <t>Nalukolongo/Office</t>
  </si>
  <si>
    <t>Office/Mengo</t>
  </si>
  <si>
    <t>Mengo/Kasubi</t>
  </si>
  <si>
    <t>Kasubi/Matugga</t>
  </si>
  <si>
    <t>Matugga/Office</t>
  </si>
  <si>
    <t>Kiira/Home</t>
  </si>
  <si>
    <t>Dec_i04_V6</t>
  </si>
  <si>
    <t>Nalya/Home</t>
  </si>
  <si>
    <t>Office/Kyaliwajala</t>
  </si>
  <si>
    <t>Kyaliwajala/Mbalwa</t>
  </si>
  <si>
    <t>Mbalwa/Kireka</t>
  </si>
  <si>
    <t>Kireka/Kalerwe</t>
  </si>
  <si>
    <t>Dec_M_V5</t>
  </si>
  <si>
    <t>Dec_i69_V9</t>
  </si>
  <si>
    <t>Dec_R_V9</t>
  </si>
  <si>
    <t>Dec_i93_V6</t>
  </si>
  <si>
    <t>Dec_i22_V4</t>
  </si>
  <si>
    <t>Dec_L_V12</t>
  </si>
  <si>
    <t>Dec_L_V13</t>
  </si>
  <si>
    <t>Dec_L_V14</t>
  </si>
  <si>
    <t>Car hire 1 day fuel inclusive(End of year outing)</t>
  </si>
  <si>
    <t>Team building</t>
  </si>
  <si>
    <t>Quad biking</t>
  </si>
  <si>
    <t>Swimming</t>
  </si>
  <si>
    <t>Target shooting</t>
  </si>
  <si>
    <t>Archery</t>
  </si>
  <si>
    <t>High ropes obstacle</t>
  </si>
  <si>
    <t>Paint ball</t>
  </si>
  <si>
    <t>Breakfast(9 people)</t>
  </si>
  <si>
    <t>Lunch(9 people)</t>
  </si>
  <si>
    <t>Evening Meet(9 people)</t>
  </si>
  <si>
    <t xml:space="preserve">Whole chicken 1kg (18 Kgs) </t>
  </si>
  <si>
    <t>Kinyara sugar 1kg (27) packs</t>
  </si>
  <si>
    <t>Japman super rice( 9) packs</t>
  </si>
  <si>
    <t>Roki vegetable oil (9 packs)</t>
  </si>
  <si>
    <t>Minute maid juice 5 cartons</t>
  </si>
  <si>
    <t>Brown bread (18 packs)</t>
  </si>
  <si>
    <t>Blue band original (9 packs)</t>
  </si>
  <si>
    <t>Capital full cream milk (9 grams)</t>
  </si>
  <si>
    <t>Nice basket crate (9 baskets)</t>
  </si>
  <si>
    <t>Wrapping paper (27 pieces)</t>
  </si>
  <si>
    <t>Ribbon pull back(9 pieces)</t>
  </si>
  <si>
    <t>Reimbursement to Lydia</t>
  </si>
  <si>
    <t>Dec_L_R8</t>
  </si>
  <si>
    <t>Dec_L_R9</t>
  </si>
  <si>
    <t>Dec_L_R10</t>
  </si>
  <si>
    <t>Dec_L_R11</t>
  </si>
  <si>
    <t>Dec_L_R12</t>
  </si>
  <si>
    <t>Dec_L_R13</t>
  </si>
  <si>
    <t>Dec_L_R14</t>
  </si>
  <si>
    <t>Dec_L_R15</t>
  </si>
  <si>
    <t>Dec_L_R16</t>
  </si>
  <si>
    <t>Dec_L_R17</t>
  </si>
  <si>
    <t>Dec_L_R19</t>
  </si>
  <si>
    <t>Peninah's Dec salary</t>
  </si>
  <si>
    <t>Service</t>
  </si>
  <si>
    <t>Office/Matuga</t>
  </si>
  <si>
    <t>Matuga/Maganjo</t>
  </si>
  <si>
    <t>Maganjo/Mengo</t>
  </si>
  <si>
    <t>Mengo/Home</t>
  </si>
  <si>
    <t>Dec_i22_V5</t>
  </si>
  <si>
    <t>Personal balance i43</t>
  </si>
  <si>
    <t>Office/Kasangati</t>
  </si>
  <si>
    <t>Kasangati/Gayaza</t>
  </si>
  <si>
    <t>Gayaza/Kisenyi</t>
  </si>
  <si>
    <t>Kisenyi/Home</t>
  </si>
  <si>
    <t>Dec_i04_V7</t>
  </si>
  <si>
    <t>Dec_i04_V8</t>
  </si>
  <si>
    <t>Office/Kitetika</t>
  </si>
  <si>
    <t>Kitetika/Mpelerwe</t>
  </si>
  <si>
    <t>Mpelerwe/Kalerwe</t>
  </si>
  <si>
    <t>Kalerwe/Home</t>
  </si>
  <si>
    <t>Kasubi/Busega mkt</t>
  </si>
  <si>
    <t>Busega/Bulenga</t>
  </si>
  <si>
    <t>Bulenga/Home</t>
  </si>
  <si>
    <t>Dec_L_R20</t>
  </si>
  <si>
    <t>Local service tax</t>
  </si>
  <si>
    <t>Charges</t>
  </si>
  <si>
    <t>Dec_i69_V10</t>
  </si>
  <si>
    <t>Dec_R_V10</t>
  </si>
  <si>
    <t>Dec_i93_V7</t>
  </si>
  <si>
    <t>Dec_L_V15</t>
  </si>
  <si>
    <t>Dec_L_V17</t>
  </si>
  <si>
    <t>Batteries for investigators weighing scale</t>
  </si>
  <si>
    <t>Dec_i93_V8</t>
  </si>
  <si>
    <t>Dec_i69_V11</t>
  </si>
  <si>
    <t>Dec_i22_V6</t>
  </si>
  <si>
    <t>Dec_i04_R4</t>
  </si>
  <si>
    <t>Dec_i04_R5</t>
  </si>
  <si>
    <t>Bus park Bundibugyo</t>
  </si>
  <si>
    <t xml:space="preserve"> Bundibugyo/Guest House</t>
  </si>
  <si>
    <t>Guest House/Market</t>
  </si>
  <si>
    <t>Market/ Busunga</t>
  </si>
  <si>
    <t>Busunga/Lamia</t>
  </si>
  <si>
    <t>Lamia/Bus point</t>
  </si>
  <si>
    <t>Bus point/Nyanamwirima</t>
  </si>
  <si>
    <t>Nyanamwirima/Ntoroko</t>
  </si>
  <si>
    <t>Ntoroko/Guest house</t>
  </si>
  <si>
    <t>Guest house/Karogoto</t>
  </si>
  <si>
    <t>Karogoto/Musungu</t>
  </si>
  <si>
    <t>Musungu/Karogoto T/c</t>
  </si>
  <si>
    <t>Karogoto T/c/Football</t>
  </si>
  <si>
    <t>Football/Ishaka</t>
  </si>
  <si>
    <t>Ishaka/Rukungiri</t>
  </si>
  <si>
    <t>Rukungiri/Kanungu</t>
  </si>
  <si>
    <t>Kanungu/Guest house</t>
  </si>
  <si>
    <t>Guest house/Butogota</t>
  </si>
  <si>
    <t>Butogota/Kayonza</t>
  </si>
  <si>
    <t>Kayonza/Kanyantogoro</t>
  </si>
  <si>
    <t>Bus park/Kampala</t>
  </si>
  <si>
    <t>mobile money charges</t>
  </si>
  <si>
    <t>Dec_i93_R7</t>
  </si>
  <si>
    <t>Dec_i93_R8</t>
  </si>
  <si>
    <t>Dec_i93_R9</t>
  </si>
  <si>
    <t>Intercity Transport</t>
  </si>
  <si>
    <t>Dec_i69_R1</t>
  </si>
  <si>
    <t>Dec_i69_R2</t>
  </si>
  <si>
    <t>Dec_i69_R3</t>
  </si>
  <si>
    <t>Dec_i69_R4</t>
  </si>
  <si>
    <t>Dec_i69_R5</t>
  </si>
  <si>
    <t>Dec_i69_R6</t>
  </si>
  <si>
    <t>Dec_i69_R7</t>
  </si>
  <si>
    <t>Dec_i69_R8</t>
  </si>
  <si>
    <t>Dec_i69_R9</t>
  </si>
  <si>
    <t>Dec_i69_R10</t>
  </si>
  <si>
    <t>Dec_i69_R11</t>
  </si>
  <si>
    <t>Dec_i69_R12</t>
  </si>
  <si>
    <t>Dec_i69_R13</t>
  </si>
  <si>
    <t>Dec_i69_R14</t>
  </si>
  <si>
    <t>Dec_i69_R15</t>
  </si>
  <si>
    <t>Dec_i69_R16</t>
  </si>
  <si>
    <t>Dec_i69_R17</t>
  </si>
  <si>
    <t>Dec_i69_R18</t>
  </si>
  <si>
    <t>Dec_i69_R19</t>
  </si>
  <si>
    <t>Home/Taxi park</t>
  </si>
  <si>
    <t>Taxi park/Namayingo</t>
  </si>
  <si>
    <t>Namayingo/Buduma</t>
  </si>
  <si>
    <t>Buduma/Namayingo</t>
  </si>
  <si>
    <t>Namayingo/Guest house</t>
  </si>
  <si>
    <t>Guest house/Busiro</t>
  </si>
  <si>
    <t>Busiro/Busiro market</t>
  </si>
  <si>
    <t>Busiro/Namayingo town</t>
  </si>
  <si>
    <t>Guest house/Namayingo mkt</t>
  </si>
  <si>
    <t>Namayingo mkt/Taxi park</t>
  </si>
  <si>
    <t>Taxi park/ Jinja park</t>
  </si>
  <si>
    <t>Jinja/Guest house</t>
  </si>
  <si>
    <t>Guest house/Bar</t>
  </si>
  <si>
    <t>Bar/Guest house</t>
  </si>
  <si>
    <t>Guest house/Kimaka Air stripe</t>
  </si>
  <si>
    <t>Kimaka/Kimaka Trading centre</t>
  </si>
  <si>
    <t>/Kimaka Trading centre/Taxi park</t>
  </si>
  <si>
    <t>Taxi park/Kakira Airstipe</t>
  </si>
  <si>
    <t>Kakira airstrip/Guest house</t>
  </si>
  <si>
    <t>Guest house/Cultural centre</t>
  </si>
  <si>
    <t>Cultural centre/Jinja park</t>
  </si>
  <si>
    <t>Jinja park/Kampala park</t>
  </si>
  <si>
    <t>Home/Kawempe</t>
  </si>
  <si>
    <t>Kawempe/Matuga</t>
  </si>
  <si>
    <t>Matuga/Mulawa</t>
  </si>
  <si>
    <t>Mulawa/Home</t>
  </si>
  <si>
    <t>Dec_L_R5 (i)</t>
  </si>
  <si>
    <t>Nov security charges chq:407</t>
  </si>
  <si>
    <t>Cashwithdraw chq; 408</t>
  </si>
  <si>
    <t>Cashwithdraw chq; 409</t>
  </si>
  <si>
    <t>Lydia's Dec salary chq:410</t>
  </si>
  <si>
    <t>Dec  security charges chq:411</t>
  </si>
  <si>
    <t>Lydia's Nov NSSF chq:413</t>
  </si>
  <si>
    <t>Lydia's Nov PAYE  chq:412</t>
  </si>
  <si>
    <t>Reimbuserment to the project</t>
  </si>
  <si>
    <t>Dec_R_V11</t>
  </si>
  <si>
    <t>Home/Anti corruption court</t>
  </si>
  <si>
    <t>Court/Nakawa URA</t>
  </si>
  <si>
    <t>Nakawa URA/Home</t>
  </si>
  <si>
    <t>Dec_i22_V7</t>
  </si>
  <si>
    <t>Dec_i22_V8</t>
  </si>
  <si>
    <t>Reimbursement to Raff</t>
  </si>
  <si>
    <t>Purchase of 4 boxes of rwenzori mineral water</t>
  </si>
  <si>
    <t>Dec_L_R21</t>
  </si>
  <si>
    <t>Home/Nalukolongo</t>
  </si>
  <si>
    <t>Nalukolongo/Nansana</t>
  </si>
  <si>
    <t>Nansana/Kakiri</t>
  </si>
  <si>
    <t>Kakiri/Home</t>
  </si>
  <si>
    <t>Home/Mengo</t>
  </si>
  <si>
    <t>Mengo/Kitemu</t>
  </si>
  <si>
    <t>Kitemu/Kyebando</t>
  </si>
  <si>
    <t>Kyebando/Home</t>
  </si>
  <si>
    <t>Dec_R_V12</t>
  </si>
  <si>
    <t>Balance from previous month (NOV)</t>
  </si>
  <si>
    <t>Court/Home</t>
  </si>
  <si>
    <t>Dec_i22_V9</t>
  </si>
  <si>
    <t>Kibuye/Kajjansi</t>
  </si>
  <si>
    <t>Kajjansi/Kawuku</t>
  </si>
  <si>
    <t>Kawuku/Home</t>
  </si>
  <si>
    <t>Dec_i69_V12</t>
  </si>
  <si>
    <t>Charges chque;  407</t>
  </si>
  <si>
    <t xml:space="preserve"> Cashwithdraw Charges chque;  408</t>
  </si>
  <si>
    <t>Cashwithdraw charges chque; 409</t>
  </si>
  <si>
    <t xml:space="preserve"> charges chque; 410</t>
  </si>
  <si>
    <t>Charges chque; 411</t>
  </si>
  <si>
    <t>Office/Naguru</t>
  </si>
  <si>
    <t>Naguru/Latitude</t>
  </si>
  <si>
    <t>Latitude/Parliament</t>
  </si>
  <si>
    <t>Parliament/Office</t>
  </si>
  <si>
    <t>Dec_L_V16</t>
  </si>
  <si>
    <t>Office/Parliament</t>
  </si>
  <si>
    <t>Parliament/Ntinda</t>
  </si>
  <si>
    <t>Office/Bank</t>
  </si>
  <si>
    <t>Bank/Office</t>
  </si>
  <si>
    <t>Bank/Home</t>
  </si>
  <si>
    <t>Lydia's Internet subscription Dec</t>
  </si>
  <si>
    <t>Dec_L_R22</t>
  </si>
  <si>
    <t>Mobile money charges</t>
  </si>
  <si>
    <t>Nov-security services chq;407</t>
  </si>
  <si>
    <t>Dec_L_R23</t>
  </si>
  <si>
    <t>Bank charges chq; 407</t>
  </si>
  <si>
    <t>Dec_BS_1</t>
  </si>
  <si>
    <t>Dec_BS_2</t>
  </si>
  <si>
    <t>Bank charges chq; 408</t>
  </si>
  <si>
    <t>Bank charges chq; 409</t>
  </si>
  <si>
    <t>Dec_BS_3</t>
  </si>
  <si>
    <t>Bank charges chq; 410</t>
  </si>
  <si>
    <t>Bank charges chq; 411</t>
  </si>
  <si>
    <t>Dec_BS_4</t>
  </si>
  <si>
    <t>Dec_BS_5</t>
  </si>
  <si>
    <t>Bank transfer charges</t>
  </si>
  <si>
    <t>Bank Ugx</t>
  </si>
  <si>
    <t>Dec_BS_6</t>
  </si>
  <si>
    <t>Lydia's Dec salary chq; 410</t>
  </si>
  <si>
    <t>Dec_L_R</t>
  </si>
  <si>
    <t>Lydia's Dec NSSF chq;412</t>
  </si>
  <si>
    <t>Lydia's Dec PAYE chq;413</t>
  </si>
  <si>
    <t>Dec_L_R24</t>
  </si>
  <si>
    <t>Dec_L_R25</t>
  </si>
  <si>
    <t>Dec-security services chq;411</t>
  </si>
  <si>
    <t>Dec_L_R26</t>
  </si>
  <si>
    <t>Dec_i04_R6</t>
  </si>
  <si>
    <t>Dec_i04_R7</t>
  </si>
  <si>
    <t>Penalty for Crashing bike due to accident</t>
  </si>
  <si>
    <t>Dec_L_R9 (i-v)</t>
  </si>
  <si>
    <t>Dec_L_R10 -R10 iV</t>
  </si>
  <si>
    <t>Dec_L_R11 and R11 -i</t>
  </si>
  <si>
    <t>Dec_L_R12 and R12-i</t>
  </si>
  <si>
    <t>Dec_L_R13 -R13 ii</t>
  </si>
  <si>
    <t>Dec_L_R15(i-xvi)</t>
  </si>
  <si>
    <t>Dec_L_R14 (i-vii)</t>
  </si>
  <si>
    <t>Dec_L_R16(i-xiv(</t>
  </si>
  <si>
    <t>Dec_L_R17(i-vii)</t>
  </si>
  <si>
    <t>Designing xmass  cards</t>
  </si>
  <si>
    <t>45kgs of rice (Xmass hamper)</t>
  </si>
  <si>
    <t>27  kgs of sugar (xmass hamper)</t>
  </si>
  <si>
    <t xml:space="preserve">18 Whole chicken (xmass hamper) </t>
  </si>
  <si>
    <t>Roki vegetable oil ltrs (xmass  hamper)</t>
  </si>
  <si>
    <t>5 cartons juice (xmass hamper)</t>
  </si>
  <si>
    <t>18 loaves of bread (xmass hamper)</t>
  </si>
  <si>
    <t>9 pcs of blue band (xmass hamper)</t>
  </si>
  <si>
    <t>9 sackets of milk(xmass hamper)</t>
  </si>
  <si>
    <t>9 carrier baskets (xmass hamper)</t>
  </si>
  <si>
    <t xml:space="preserve">Wrapping paper </t>
  </si>
  <si>
    <t>Juice for Lydia and boda rider</t>
  </si>
  <si>
    <t>Travel Subsistence</t>
  </si>
  <si>
    <t>Dec_i93_V11</t>
  </si>
  <si>
    <t>Intercity transport  (Kampla-Iganga)</t>
  </si>
  <si>
    <t>Intercity transport (Iganga -Busia)</t>
  </si>
  <si>
    <t>Intercity transport (Kampla-Kasese)</t>
  </si>
  <si>
    <t>Intercity transport (Kampala-Mutukula)</t>
  </si>
  <si>
    <t>Meals (breakfast, lunch, supper)</t>
  </si>
  <si>
    <t>Intercity Transport (Kampala-Namayingo)</t>
  </si>
  <si>
    <t>Intercity transport (kampala-Bundibujo)</t>
  </si>
  <si>
    <t>Intercity transport (Kanungu-Kampala)</t>
  </si>
  <si>
    <t>Intercity transport (soroti-Moroto)</t>
  </si>
  <si>
    <t>Intercity transport (kampala-sorotti)</t>
  </si>
  <si>
    <t>Intercity transport (Amudat=moroto)</t>
  </si>
  <si>
    <t>Intercity transport  (Moroto-soroti)</t>
  </si>
  <si>
    <t>Intercity transport (Soroti-Kampala)</t>
  </si>
  <si>
    <t>Cash Box November 2024</t>
  </si>
  <si>
    <t>Dec_L_R27</t>
  </si>
  <si>
    <t>Dec_L-R28</t>
  </si>
  <si>
    <t>Rebecca</t>
  </si>
  <si>
    <t>Personal balance Rebecca</t>
  </si>
  <si>
    <t>i1</t>
  </si>
  <si>
    <t>i3</t>
  </si>
  <si>
    <t>i42</t>
  </si>
  <si>
    <t>Cash Box Nov 2024</t>
  </si>
  <si>
    <t>Wildcat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</si>
</sst>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#,##0.00_ ;\-#,##0.00\ "/>
    <numFmt numFmtId="167" formatCode="_-* #,##0\ _F_-;\-* #,##0\ _F_-;_-* &quot;-&quot;??\ _F_-;_-@_-"/>
    <numFmt numFmtId="168" formatCode="_-* #,##0\ _€_-;\-* #,##0\ _€_-;_-* &quot;-&quot;??\ _€_-;_-@_-"/>
    <numFmt numFmtId="169" formatCode="#,##0.00;[Red]#,##0.0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FF33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u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u/>
      <sz val="10"/>
      <color theme="3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22222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FF18B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5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05">
    <xf numFmtId="0" fontId="0" fillId="0" borderId="0" xfId="0"/>
    <xf numFmtId="3" fontId="3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14" fillId="0" borderId="19" xfId="0" applyFont="1" applyBorder="1" applyAlignment="1">
      <alignment vertical="center"/>
    </xf>
    <xf numFmtId="3" fontId="9" fillId="0" borderId="0" xfId="0" applyNumberFormat="1" applyFont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5" fontId="14" fillId="0" borderId="19" xfId="0" applyNumberFormat="1" applyFont="1" applyBorder="1" applyAlignment="1">
      <alignment vertical="center"/>
    </xf>
    <xf numFmtId="165" fontId="14" fillId="0" borderId="0" xfId="0" applyNumberFormat="1" applyFont="1"/>
    <xf numFmtId="14" fontId="0" fillId="0" borderId="19" xfId="0" applyNumberFormat="1" applyBorder="1" applyAlignment="1">
      <alignment horizontal="left" vertical="center" wrapText="1"/>
    </xf>
    <xf numFmtId="3" fontId="9" fillId="2" borderId="19" xfId="1" applyNumberFormat="1" applyFont="1" applyFill="1" applyBorder="1" applyAlignment="1">
      <alignment horizontal="center" vertical="center" wrapText="1"/>
    </xf>
    <xf numFmtId="165" fontId="9" fillId="2" borderId="19" xfId="1" applyNumberFormat="1" applyFont="1" applyFill="1" applyBorder="1" applyAlignment="1">
      <alignment horizontal="center" vertical="center" wrapText="1"/>
    </xf>
    <xf numFmtId="165" fontId="9" fillId="2" borderId="19" xfId="40" applyNumberFormat="1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9" fillId="2" borderId="19" xfId="1" applyNumberFormat="1" applyFont="1" applyFill="1" applyBorder="1" applyAlignment="1">
      <alignment horizontal="center" vertical="center" wrapText="1"/>
    </xf>
    <xf numFmtId="14" fontId="32" fillId="0" borderId="19" xfId="0" applyNumberFormat="1" applyFont="1" applyBorder="1" applyAlignment="1">
      <alignment horizontal="left" vertical="center" wrapText="1"/>
    </xf>
    <xf numFmtId="165" fontId="32" fillId="0" borderId="19" xfId="0" applyNumberFormat="1" applyFont="1" applyBorder="1" applyAlignment="1">
      <alignment horizontal="left" vertical="center" wrapText="1"/>
    </xf>
    <xf numFmtId="14" fontId="2" fillId="0" borderId="19" xfId="0" applyNumberFormat="1" applyFont="1" applyBorder="1" applyAlignment="1">
      <alignment horizontal="left" vertical="center" wrapText="1"/>
    </xf>
    <xf numFmtId="165" fontId="9" fillId="7" borderId="19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/>
    </xf>
    <xf numFmtId="14" fontId="0" fillId="0" borderId="19" xfId="0" applyNumberFormat="1" applyBorder="1" applyAlignment="1">
      <alignment horizontal="left" vertical="center"/>
    </xf>
    <xf numFmtId="14" fontId="19" fillId="0" borderId="19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4" fontId="19" fillId="0" borderId="19" xfId="0" applyNumberFormat="1" applyFont="1" applyBorder="1" applyAlignment="1">
      <alignment horizontal="left" vertical="center" wrapText="1"/>
    </xf>
    <xf numFmtId="4" fontId="0" fillId="0" borderId="19" xfId="0" applyNumberFormat="1" applyBorder="1" applyAlignment="1">
      <alignment horizontal="left" vertical="center" wrapText="1"/>
    </xf>
    <xf numFmtId="4" fontId="32" fillId="0" borderId="19" xfId="0" applyNumberFormat="1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14" fontId="19" fillId="0" borderId="3" xfId="0" applyNumberFormat="1" applyFont="1" applyBorder="1" applyAlignment="1">
      <alignment horizontal="left" vertical="center" wrapText="1"/>
    </xf>
    <xf numFmtId="164" fontId="0" fillId="0" borderId="19" xfId="40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 vertical="center"/>
    </xf>
    <xf numFmtId="4" fontId="19" fillId="0" borderId="4" xfId="0" applyNumberFormat="1" applyFont="1" applyBorder="1" applyAlignment="1">
      <alignment horizontal="left" vertical="center"/>
    </xf>
    <xf numFmtId="4" fontId="32" fillId="0" borderId="4" xfId="0" applyNumberFormat="1" applyFont="1" applyBorder="1" applyAlignment="1">
      <alignment horizontal="left" vertical="center"/>
    </xf>
    <xf numFmtId="4" fontId="9" fillId="7" borderId="19" xfId="0" applyNumberFormat="1" applyFont="1" applyFill="1" applyBorder="1" applyAlignment="1">
      <alignment horizontal="left" vertical="center" wrapText="1"/>
    </xf>
    <xf numFmtId="165" fontId="32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9" fillId="0" borderId="19" xfId="0" applyNumberFormat="1" applyFont="1" applyBorder="1" applyAlignment="1">
      <alignment horizontal="left" vertical="center" wrapText="1"/>
    </xf>
    <xf numFmtId="165" fontId="32" fillId="6" borderId="2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top" wrapText="1"/>
    </xf>
    <xf numFmtId="4" fontId="36" fillId="7" borderId="19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4" fontId="10" fillId="8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9" fillId="7" borderId="19" xfId="0" applyNumberFormat="1" applyFont="1" applyFill="1" applyBorder="1" applyAlignment="1">
      <alignment horizontal="left" vertical="center" wrapText="1"/>
    </xf>
    <xf numFmtId="0" fontId="36" fillId="7" borderId="19" xfId="0" applyFont="1" applyFill="1" applyBorder="1" applyAlignment="1">
      <alignment horizontal="left" vertical="center" wrapText="1"/>
    </xf>
    <xf numFmtId="165" fontId="2" fillId="7" borderId="19" xfId="0" applyNumberFormat="1" applyFont="1" applyFill="1" applyBorder="1" applyAlignment="1">
      <alignment horizontal="left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31" fillId="7" borderId="19" xfId="0" applyFont="1" applyFill="1" applyBorder="1" applyAlignment="1">
      <alignment horizontal="left" vertical="center" wrapText="1"/>
    </xf>
    <xf numFmtId="4" fontId="2" fillId="7" borderId="19" xfId="0" applyNumberFormat="1" applyFont="1" applyFill="1" applyBorder="1" applyAlignment="1">
      <alignment horizontal="left" vertical="center" wrapText="1"/>
    </xf>
    <xf numFmtId="3" fontId="2" fillId="7" borderId="0" xfId="0" applyNumberFormat="1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3" fontId="0" fillId="0" borderId="19" xfId="0" applyNumberFormat="1" applyBorder="1" applyAlignment="1">
      <alignment horizontal="left" vertical="center" wrapText="1"/>
    </xf>
    <xf numFmtId="4" fontId="10" fillId="7" borderId="19" xfId="0" applyNumberFormat="1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32" fillId="6" borderId="19" xfId="0" applyFont="1" applyFill="1" applyBorder="1" applyAlignment="1">
      <alignment horizontal="left" vertical="center" wrapText="1"/>
    </xf>
    <xf numFmtId="4" fontId="10" fillId="6" borderId="19" xfId="0" applyNumberFormat="1" applyFont="1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/>
    </xf>
    <xf numFmtId="0" fontId="0" fillId="6" borderId="19" xfId="0" applyFill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left" vertical="center" wrapText="1"/>
    </xf>
    <xf numFmtId="0" fontId="10" fillId="9" borderId="19" xfId="0" applyFont="1" applyFill="1" applyBorder="1" applyAlignment="1">
      <alignment horizontal="left" vertical="center" wrapText="1"/>
    </xf>
    <xf numFmtId="165" fontId="32" fillId="6" borderId="19" xfId="0" applyNumberFormat="1" applyFont="1" applyFill="1" applyBorder="1" applyAlignment="1">
      <alignment horizontal="left" vertical="center" wrapText="1"/>
    </xf>
    <xf numFmtId="14" fontId="19" fillId="0" borderId="19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4" fontId="38" fillId="0" borderId="19" xfId="0" applyNumberFormat="1" applyFont="1" applyBorder="1" applyAlignment="1">
      <alignment horizontal="left" vertical="center" wrapText="1"/>
    </xf>
    <xf numFmtId="3" fontId="0" fillId="7" borderId="19" xfId="0" applyNumberForma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0" fillId="0" borderId="19" xfId="0" applyBorder="1"/>
    <xf numFmtId="0" fontId="43" fillId="0" borderId="0" xfId="0" applyFont="1"/>
    <xf numFmtId="0" fontId="41" fillId="0" borderId="19" xfId="0" applyFont="1" applyBorder="1"/>
    <xf numFmtId="4" fontId="0" fillId="0" borderId="19" xfId="0" applyNumberFormat="1" applyBorder="1"/>
    <xf numFmtId="4" fontId="41" fillId="0" borderId="19" xfId="0" applyNumberFormat="1" applyFont="1" applyBorder="1"/>
    <xf numFmtId="0" fontId="9" fillId="0" borderId="19" xfId="0" applyFont="1" applyBorder="1"/>
    <xf numFmtId="0" fontId="19" fillId="0" borderId="4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" fontId="19" fillId="0" borderId="0" xfId="0" applyNumberFormat="1" applyFont="1" applyAlignment="1">
      <alignment horizontal="left" vertical="center" wrapText="1"/>
    </xf>
    <xf numFmtId="165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165" fontId="19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4" fontId="38" fillId="0" borderId="0" xfId="0" applyNumberFormat="1" applyFont="1" applyAlignment="1">
      <alignment horizontal="left" vertical="center" wrapText="1"/>
    </xf>
    <xf numFmtId="0" fontId="41" fillId="0" borderId="0" xfId="0" applyFont="1"/>
    <xf numFmtId="165" fontId="0" fillId="0" borderId="19" xfId="0" applyNumberFormat="1" applyBorder="1"/>
    <xf numFmtId="3" fontId="19" fillId="0" borderId="9" xfId="0" applyNumberFormat="1" applyFont="1" applyBorder="1" applyAlignment="1">
      <alignment horizontal="left" vertical="center" wrapText="1"/>
    </xf>
    <xf numFmtId="165" fontId="38" fillId="0" borderId="18" xfId="0" applyNumberFormat="1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14" fontId="33" fillId="10" borderId="5" xfId="0" applyNumberFormat="1" applyFont="1" applyFill="1" applyBorder="1" applyAlignment="1">
      <alignment horizontal="center" vertical="center" wrapText="1"/>
    </xf>
    <xf numFmtId="3" fontId="33" fillId="10" borderId="7" xfId="0" applyNumberFormat="1" applyFont="1" applyFill="1" applyBorder="1" applyAlignment="1">
      <alignment horizontal="center" vertical="center" wrapText="1"/>
    </xf>
    <xf numFmtId="165" fontId="33" fillId="10" borderId="7" xfId="0" applyNumberFormat="1" applyFont="1" applyFill="1" applyBorder="1" applyAlignment="1">
      <alignment horizontal="center" vertical="center" wrapText="1"/>
    </xf>
    <xf numFmtId="4" fontId="33" fillId="10" borderId="7" xfId="0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right" vertical="center" wrapText="1"/>
    </xf>
    <xf numFmtId="14" fontId="43" fillId="0" borderId="0" xfId="0" applyNumberFormat="1" applyFont="1"/>
    <xf numFmtId="0" fontId="0" fillId="6" borderId="19" xfId="0" applyFill="1" applyBorder="1" applyAlignment="1">
      <alignment horizontal="left" vertical="center"/>
    </xf>
    <xf numFmtId="14" fontId="0" fillId="6" borderId="19" xfId="0" applyNumberFormat="1" applyFill="1" applyBorder="1" applyAlignment="1">
      <alignment horizontal="left" vertical="center" wrapText="1"/>
    </xf>
    <xf numFmtId="164" fontId="4" fillId="6" borderId="16" xfId="2" applyFont="1" applyFill="1" applyBorder="1" applyAlignment="1">
      <alignment horizontal="right" wrapText="1"/>
    </xf>
    <xf numFmtId="164" fontId="4" fillId="6" borderId="19" xfId="2" applyFont="1" applyFill="1" applyBorder="1" applyAlignment="1">
      <alignment horizontal="right" wrapText="1"/>
    </xf>
    <xf numFmtId="0" fontId="0" fillId="6" borderId="16" xfId="0" applyFill="1" applyBorder="1" applyAlignment="1">
      <alignment horizontal="left" vertical="center"/>
    </xf>
    <xf numFmtId="164" fontId="4" fillId="6" borderId="16" xfId="2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165" fontId="0" fillId="6" borderId="19" xfId="0" applyNumberFormat="1" applyFill="1" applyBorder="1" applyAlignment="1">
      <alignment horizontal="right" vertical="center" wrapText="1"/>
    </xf>
    <xf numFmtId="3" fontId="33" fillId="6" borderId="19" xfId="0" applyNumberFormat="1" applyFont="1" applyFill="1" applyBorder="1" applyAlignment="1">
      <alignment horizontal="left" vertical="center" wrapText="1"/>
    </xf>
    <xf numFmtId="165" fontId="33" fillId="6" borderId="19" xfId="0" applyNumberFormat="1" applyFont="1" applyFill="1" applyBorder="1" applyAlignment="1">
      <alignment horizontal="center" vertical="center" wrapText="1"/>
    </xf>
    <xf numFmtId="14" fontId="4" fillId="6" borderId="19" xfId="1" applyNumberFormat="1" applyFont="1" applyFill="1" applyBorder="1" applyAlignment="1">
      <alignment horizontal="left" vertical="center" wrapText="1"/>
    </xf>
    <xf numFmtId="3" fontId="0" fillId="6" borderId="19" xfId="1" applyNumberFormat="1" applyFont="1" applyFill="1" applyBorder="1" applyAlignment="1">
      <alignment horizontal="left" vertical="center" wrapText="1"/>
    </xf>
    <xf numFmtId="165" fontId="0" fillId="6" borderId="19" xfId="1" applyNumberFormat="1" applyFont="1" applyFill="1" applyBorder="1" applyAlignment="1">
      <alignment horizontal="left" vertical="center" wrapText="1"/>
    </xf>
    <xf numFmtId="164" fontId="4" fillId="6" borderId="3" xfId="2" applyFont="1" applyFill="1" applyBorder="1" applyAlignment="1">
      <alignment horizontal="right" wrapText="1"/>
    </xf>
    <xf numFmtId="4" fontId="18" fillId="0" borderId="19" xfId="2" applyNumberFormat="1" applyFont="1" applyBorder="1" applyAlignment="1">
      <alignment horizontal="center" vertical="center"/>
    </xf>
    <xf numFmtId="164" fontId="19" fillId="6" borderId="19" xfId="2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6" borderId="6" xfId="0" applyFill="1" applyBorder="1" applyAlignment="1">
      <alignment horizontal="left" vertical="center" wrapText="1"/>
    </xf>
    <xf numFmtId="0" fontId="0" fillId="6" borderId="19" xfId="0" applyFill="1" applyBorder="1" applyAlignment="1">
      <alignment horizontal="left"/>
    </xf>
    <xf numFmtId="14" fontId="33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/>
    </xf>
    <xf numFmtId="165" fontId="0" fillId="6" borderId="19" xfId="40" applyNumberFormat="1" applyFont="1" applyFill="1" applyBorder="1" applyAlignment="1">
      <alignment horizontal="left" wrapText="1"/>
    </xf>
    <xf numFmtId="3" fontId="4" fillId="6" borderId="19" xfId="1" applyNumberFormat="1" applyFont="1" applyFill="1" applyBorder="1" applyAlignment="1">
      <alignment horizontal="left" wrapText="1"/>
    </xf>
    <xf numFmtId="3" fontId="9" fillId="0" borderId="17" xfId="1" applyNumberFormat="1" applyFont="1" applyBorder="1" applyAlignment="1">
      <alignment horizontal="left" vertical="center" wrapText="1"/>
    </xf>
    <xf numFmtId="165" fontId="0" fillId="0" borderId="0" xfId="0" applyNumberFormat="1"/>
    <xf numFmtId="4" fontId="18" fillId="0" borderId="0" xfId="0" applyNumberFormat="1" applyFont="1" applyAlignment="1">
      <alignment horizontal="center" vertical="center"/>
    </xf>
    <xf numFmtId="0" fontId="45" fillId="13" borderId="20" xfId="0" applyFont="1" applyFill="1" applyBorder="1"/>
    <xf numFmtId="165" fontId="45" fillId="13" borderId="21" xfId="0" applyNumberFormat="1" applyFont="1" applyFill="1" applyBorder="1"/>
    <xf numFmtId="0" fontId="46" fillId="8" borderId="22" xfId="0" applyFont="1" applyFill="1" applyBorder="1"/>
    <xf numFmtId="0" fontId="46" fillId="13" borderId="23" xfId="0" applyFont="1" applyFill="1" applyBorder="1" applyAlignment="1">
      <alignment wrapText="1"/>
    </xf>
    <xf numFmtId="165" fontId="45" fillId="13" borderId="19" xfId="0" applyNumberFormat="1" applyFont="1" applyFill="1" applyBorder="1" applyAlignment="1">
      <alignment wrapText="1"/>
    </xf>
    <xf numFmtId="0" fontId="46" fillId="8" borderId="14" xfId="0" applyFont="1" applyFill="1" applyBorder="1" applyAlignment="1">
      <alignment wrapText="1"/>
    </xf>
    <xf numFmtId="165" fontId="45" fillId="14" borderId="25" xfId="0" applyNumberFormat="1" applyFont="1" applyFill="1" applyBorder="1"/>
    <xf numFmtId="165" fontId="46" fillId="8" borderId="26" xfId="0" applyNumberFormat="1" applyFont="1" applyFill="1" applyBorder="1"/>
    <xf numFmtId="14" fontId="25" fillId="4" borderId="19" xfId="1" applyNumberFormat="1" applyFont="1" applyFill="1" applyBorder="1" applyAlignment="1">
      <alignment horizontal="center" vertical="center"/>
    </xf>
    <xf numFmtId="165" fontId="25" fillId="4" borderId="19" xfId="1" applyNumberFormat="1" applyFont="1" applyFill="1" applyBorder="1" applyAlignment="1">
      <alignment horizontal="center" vertical="center" wrapText="1"/>
    </xf>
    <xf numFmtId="165" fontId="25" fillId="4" borderId="19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 wrapText="1"/>
    </xf>
    <xf numFmtId="165" fontId="25" fillId="4" borderId="6" xfId="1" applyNumberFormat="1" applyFont="1" applyFill="1" applyBorder="1" applyAlignment="1">
      <alignment horizontal="center" vertical="center" wrapText="1"/>
    </xf>
    <xf numFmtId="165" fontId="47" fillId="8" borderId="19" xfId="1" applyNumberFormat="1" applyFont="1" applyFill="1" applyBorder="1" applyAlignment="1">
      <alignment horizontal="center" vertical="center"/>
    </xf>
    <xf numFmtId="165" fontId="18" fillId="0" borderId="19" xfId="2" applyNumberFormat="1" applyFont="1" applyBorder="1"/>
    <xf numFmtId="165" fontId="27" fillId="0" borderId="19" xfId="0" applyNumberFormat="1" applyFont="1" applyBorder="1" applyAlignment="1">
      <alignment vertical="top" wrapText="1"/>
    </xf>
    <xf numFmtId="165" fontId="48" fillId="0" borderId="19" xfId="2" applyNumberFormat="1" applyFont="1" applyBorder="1"/>
    <xf numFmtId="165" fontId="48" fillId="0" borderId="6" xfId="2" applyNumberFormat="1" applyFont="1" applyBorder="1"/>
    <xf numFmtId="165" fontId="47" fillId="8" borderId="19" xfId="2" applyNumberFormat="1" applyFont="1" applyFill="1" applyBorder="1"/>
    <xf numFmtId="14" fontId="25" fillId="0" borderId="19" xfId="0" applyNumberFormat="1" applyFont="1" applyBorder="1"/>
    <xf numFmtId="165" fontId="25" fillId="0" borderId="19" xfId="0" applyNumberFormat="1" applyFont="1" applyBorder="1"/>
    <xf numFmtId="165" fontId="25" fillId="0" borderId="19" xfId="2" applyNumberFormat="1" applyFont="1" applyBorder="1"/>
    <xf numFmtId="165" fontId="26" fillId="0" borderId="19" xfId="0" applyNumberFormat="1" applyFont="1" applyBorder="1" applyAlignment="1">
      <alignment vertical="top" wrapText="1"/>
    </xf>
    <xf numFmtId="165" fontId="25" fillId="0" borderId="6" xfId="2" applyNumberFormat="1" applyFont="1" applyBorder="1"/>
    <xf numFmtId="14" fontId="49" fillId="15" borderId="19" xfId="0" applyNumberFormat="1" applyFont="1" applyFill="1" applyBorder="1"/>
    <xf numFmtId="165" fontId="34" fillId="15" borderId="19" xfId="2" applyNumberFormat="1" applyFont="1" applyFill="1" applyBorder="1"/>
    <xf numFmtId="165" fontId="30" fillId="15" borderId="19" xfId="0" applyNumberFormat="1" applyFont="1" applyFill="1" applyBorder="1"/>
    <xf numFmtId="165" fontId="34" fillId="15" borderId="16" xfId="2" applyNumberFormat="1" applyFont="1" applyFill="1" applyBorder="1"/>
    <xf numFmtId="165" fontId="34" fillId="15" borderId="5" xfId="2" applyNumberFormat="1" applyFont="1" applyFill="1" applyBorder="1"/>
    <xf numFmtId="165" fontId="34" fillId="15" borderId="12" xfId="2" applyNumberFormat="1" applyFont="1" applyFill="1" applyBorder="1"/>
    <xf numFmtId="165" fontId="47" fillId="15" borderId="19" xfId="2" applyNumberFormat="1" applyFont="1" applyFill="1" applyBorder="1"/>
    <xf numFmtId="14" fontId="27" fillId="0" borderId="19" xfId="0" applyNumberFormat="1" applyFont="1" applyBorder="1"/>
    <xf numFmtId="165" fontId="27" fillId="0" borderId="19" xfId="0" applyNumberFormat="1" applyFont="1" applyBorder="1"/>
    <xf numFmtId="165" fontId="18" fillId="0" borderId="19" xfId="2" applyNumberFormat="1" applyFont="1" applyBorder="1" applyAlignment="1">
      <alignment horizontal="center"/>
    </xf>
    <xf numFmtId="165" fontId="28" fillId="0" borderId="19" xfId="2" applyNumberFormat="1" applyFont="1" applyBorder="1"/>
    <xf numFmtId="165" fontId="27" fillId="0" borderId="6" xfId="0" applyNumberFormat="1" applyFont="1" applyBorder="1"/>
    <xf numFmtId="0" fontId="50" fillId="0" borderId="19" xfId="0" applyFont="1" applyBorder="1"/>
    <xf numFmtId="165" fontId="50" fillId="0" borderId="19" xfId="0" applyNumberFormat="1" applyFont="1" applyBorder="1"/>
    <xf numFmtId="165" fontId="50" fillId="0" borderId="19" xfId="2" applyNumberFormat="1" applyFont="1" applyBorder="1"/>
    <xf numFmtId="165" fontId="50" fillId="0" borderId="6" xfId="2" applyNumberFormat="1" applyFont="1" applyBorder="1"/>
    <xf numFmtId="0" fontId="29" fillId="16" borderId="19" xfId="0" applyFont="1" applyFill="1" applyBorder="1"/>
    <xf numFmtId="165" fontId="26" fillId="16" borderId="19" xfId="0" applyNumberFormat="1" applyFont="1" applyFill="1" applyBorder="1"/>
    <xf numFmtId="165" fontId="26" fillId="16" borderId="6" xfId="0" applyNumberFormat="1" applyFont="1" applyFill="1" applyBorder="1"/>
    <xf numFmtId="165" fontId="47" fillId="16" borderId="19" xfId="2" applyNumberFormat="1" applyFont="1" applyFill="1" applyBorder="1"/>
    <xf numFmtId="0" fontId="51" fillId="0" borderId="16" xfId="0" applyFont="1" applyBorder="1"/>
    <xf numFmtId="165" fontId="52" fillId="0" borderId="16" xfId="0" applyNumberFormat="1" applyFont="1" applyBorder="1"/>
    <xf numFmtId="165" fontId="52" fillId="0" borderId="32" xfId="0" applyNumberFormat="1" applyFont="1" applyBorder="1"/>
    <xf numFmtId="165" fontId="53" fillId="8" borderId="19" xfId="2" applyNumberFormat="1" applyFont="1" applyFill="1" applyBorder="1"/>
    <xf numFmtId="0" fontId="29" fillId="0" borderId="16" xfId="0" applyFont="1" applyBorder="1"/>
    <xf numFmtId="165" fontId="26" fillId="0" borderId="16" xfId="0" applyNumberFormat="1" applyFont="1" applyBorder="1"/>
    <xf numFmtId="165" fontId="26" fillId="0" borderId="32" xfId="0" applyNumberFormat="1" applyFont="1" applyBorder="1"/>
    <xf numFmtId="0" fontId="29" fillId="12" borderId="18" xfId="0" applyFont="1" applyFill="1" applyBorder="1"/>
    <xf numFmtId="165" fontId="26" fillId="12" borderId="15" xfId="0" applyNumberFormat="1" applyFont="1" applyFill="1" applyBorder="1"/>
    <xf numFmtId="165" fontId="26" fillId="12" borderId="29" xfId="0" applyNumberFormat="1" applyFont="1" applyFill="1" applyBorder="1"/>
    <xf numFmtId="165" fontId="47" fillId="12" borderId="19" xfId="2" applyNumberFormat="1" applyFont="1" applyFill="1" applyBorder="1"/>
    <xf numFmtId="0" fontId="27" fillId="0" borderId="3" xfId="0" applyFont="1" applyBorder="1"/>
    <xf numFmtId="165" fontId="27" fillId="0" borderId="3" xfId="0" applyNumberFormat="1" applyFont="1" applyBorder="1"/>
    <xf numFmtId="165" fontId="27" fillId="0" borderId="13" xfId="0" applyNumberFormat="1" applyFont="1" applyBorder="1"/>
    <xf numFmtId="0" fontId="29" fillId="0" borderId="19" xfId="0" applyFont="1" applyBorder="1"/>
    <xf numFmtId="165" fontId="29" fillId="0" borderId="19" xfId="0" applyNumberFormat="1" applyFont="1" applyBorder="1"/>
    <xf numFmtId="165" fontId="26" fillId="0" borderId="19" xfId="0" applyNumberFormat="1" applyFont="1" applyBorder="1"/>
    <xf numFmtId="165" fontId="29" fillId="0" borderId="19" xfId="2" applyNumberFormat="1" applyFont="1" applyBorder="1"/>
    <xf numFmtId="165" fontId="29" fillId="0" borderId="6" xfId="2" applyNumberFormat="1" applyFont="1" applyBorder="1"/>
    <xf numFmtId="0" fontId="27" fillId="0" borderId="0" xfId="0" applyFont="1"/>
    <xf numFmtId="165" fontId="27" fillId="0" borderId="0" xfId="0" applyNumberFormat="1" applyFont="1"/>
    <xf numFmtId="0" fontId="30" fillId="0" borderId="0" xfId="0" applyFont="1"/>
    <xf numFmtId="165" fontId="41" fillId="0" borderId="0" xfId="0" applyNumberFormat="1" applyFont="1"/>
    <xf numFmtId="0" fontId="46" fillId="6" borderId="0" xfId="0" applyFont="1" applyFill="1"/>
    <xf numFmtId="0" fontId="46" fillId="6" borderId="0" xfId="0" applyFont="1" applyFill="1" applyAlignment="1">
      <alignment wrapText="1"/>
    </xf>
    <xf numFmtId="165" fontId="46" fillId="6" borderId="0" xfId="0" applyNumberFormat="1" applyFont="1" applyFill="1"/>
    <xf numFmtId="165" fontId="45" fillId="13" borderId="33" xfId="0" applyNumberFormat="1" applyFont="1" applyFill="1" applyBorder="1"/>
    <xf numFmtId="40" fontId="14" fillId="0" borderId="0" xfId="0" applyNumberFormat="1" applyFont="1" applyAlignment="1">
      <alignment horizontal="center" vertical="center"/>
    </xf>
    <xf numFmtId="165" fontId="50" fillId="6" borderId="19" xfId="2" applyNumberFormat="1" applyFont="1" applyFill="1" applyBorder="1"/>
    <xf numFmtId="0" fontId="41" fillId="0" borderId="0" xfId="0" applyFont="1" applyAlignment="1">
      <alignment horizontal="left" vertical="center"/>
    </xf>
    <xf numFmtId="0" fontId="0" fillId="0" borderId="10" xfId="0" applyBorder="1"/>
    <xf numFmtId="0" fontId="41" fillId="13" borderId="0" xfId="0" applyFont="1" applyFill="1"/>
    <xf numFmtId="17" fontId="42" fillId="11" borderId="5" xfId="0" applyNumberFormat="1" applyFont="1" applyFill="1" applyBorder="1"/>
    <xf numFmtId="0" fontId="41" fillId="19" borderId="10" xfId="0" applyFont="1" applyFill="1" applyBorder="1"/>
    <xf numFmtId="3" fontId="55" fillId="19" borderId="16" xfId="0" applyNumberFormat="1" applyFont="1" applyFill="1" applyBorder="1"/>
    <xf numFmtId="3" fontId="42" fillId="19" borderId="16" xfId="0" applyNumberFormat="1" applyFont="1" applyFill="1" applyBorder="1"/>
    <xf numFmtId="3" fontId="41" fillId="19" borderId="16" xfId="0" applyNumberFormat="1" applyFont="1" applyFill="1" applyBorder="1"/>
    <xf numFmtId="0" fontId="42" fillId="20" borderId="0" xfId="0" applyFont="1" applyFill="1"/>
    <xf numFmtId="3" fontId="19" fillId="20" borderId="5" xfId="0" applyNumberFormat="1" applyFont="1" applyFill="1" applyBorder="1"/>
    <xf numFmtId="0" fontId="41" fillId="12" borderId="4" xfId="0" applyFont="1" applyFill="1" applyBorder="1"/>
    <xf numFmtId="3" fontId="56" fillId="12" borderId="3" xfId="0" applyNumberFormat="1" applyFont="1" applyFill="1" applyBorder="1"/>
    <xf numFmtId="3" fontId="42" fillId="12" borderId="3" xfId="0" applyNumberFormat="1" applyFont="1" applyFill="1" applyBorder="1"/>
    <xf numFmtId="0" fontId="41" fillId="19" borderId="0" xfId="0" applyFont="1" applyFill="1"/>
    <xf numFmtId="3" fontId="42" fillId="19" borderId="5" xfId="0" applyNumberFormat="1" applyFont="1" applyFill="1" applyBorder="1"/>
    <xf numFmtId="3" fontId="41" fillId="19" borderId="5" xfId="0" applyNumberFormat="1" applyFont="1" applyFill="1" applyBorder="1"/>
    <xf numFmtId="0" fontId="0" fillId="0" borderId="32" xfId="0" applyBorder="1"/>
    <xf numFmtId="0" fontId="41" fillId="13" borderId="12" xfId="0" applyFont="1" applyFill="1" applyBorder="1"/>
    <xf numFmtId="0" fontId="41" fillId="13" borderId="32" xfId="0" applyFont="1" applyFill="1" applyBorder="1"/>
    <xf numFmtId="0" fontId="42" fillId="13" borderId="12" xfId="0" applyFont="1" applyFill="1" applyBorder="1"/>
    <xf numFmtId="0" fontId="41" fillId="13" borderId="13" xfId="0" applyFont="1" applyFill="1" applyBorder="1"/>
    <xf numFmtId="165" fontId="26" fillId="21" borderId="19" xfId="0" applyNumberFormat="1" applyFont="1" applyFill="1" applyBorder="1" applyAlignment="1">
      <alignment vertical="top" wrapText="1"/>
    </xf>
    <xf numFmtId="165" fontId="25" fillId="21" borderId="19" xfId="2" applyNumberFormat="1" applyFont="1" applyFill="1" applyBorder="1"/>
    <xf numFmtId="165" fontId="4" fillId="6" borderId="19" xfId="40" applyNumberFormat="1" applyFont="1" applyFill="1" applyBorder="1" applyAlignment="1">
      <alignment horizontal="left" vertical="center" wrapText="1"/>
    </xf>
    <xf numFmtId="167" fontId="42" fillId="19" borderId="16" xfId="2" applyNumberFormat="1" applyFont="1" applyFill="1" applyBorder="1" applyAlignment="1">
      <alignment horizontal="right" vertical="center"/>
    </xf>
    <xf numFmtId="164" fontId="0" fillId="0" borderId="0" xfId="2" applyFont="1"/>
    <xf numFmtId="165" fontId="57" fillId="0" borderId="16" xfId="0" applyNumberFormat="1" applyFont="1" applyBorder="1"/>
    <xf numFmtId="3" fontId="9" fillId="2" borderId="1" xfId="1" applyNumberFormat="1" applyFont="1" applyFill="1" applyBorder="1" applyAlignment="1">
      <alignment horizontal="center" wrapText="1"/>
    </xf>
    <xf numFmtId="165" fontId="9" fillId="2" borderId="1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65" fontId="9" fillId="2" borderId="1" xfId="2" applyNumberFormat="1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wrapText="1"/>
    </xf>
    <xf numFmtId="14" fontId="9" fillId="2" borderId="1" xfId="1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left" vertical="center" wrapText="1"/>
    </xf>
    <xf numFmtId="165" fontId="4" fillId="6" borderId="19" xfId="2" applyNumberFormat="1" applyFont="1" applyFill="1" applyBorder="1" applyAlignment="1">
      <alignment horizontal="right" wrapText="1"/>
    </xf>
    <xf numFmtId="165" fontId="4" fillId="6" borderId="19" xfId="2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left" vertical="center"/>
    </xf>
    <xf numFmtId="0" fontId="45" fillId="14" borderId="34" xfId="0" applyFont="1" applyFill="1" applyBorder="1" applyAlignment="1">
      <alignment wrapText="1"/>
    </xf>
    <xf numFmtId="165" fontId="45" fillId="14" borderId="16" xfId="0" applyNumberFormat="1" applyFont="1" applyFill="1" applyBorder="1"/>
    <xf numFmtId="4" fontId="27" fillId="6" borderId="19" xfId="0" applyNumberFormat="1" applyFont="1" applyFill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4" fontId="26" fillId="6" borderId="19" xfId="0" applyNumberFormat="1" applyFont="1" applyFill="1" applyBorder="1" applyAlignment="1">
      <alignment horizontal="center" vertical="center"/>
    </xf>
    <xf numFmtId="4" fontId="14" fillId="6" borderId="19" xfId="0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30" fillId="6" borderId="19" xfId="0" applyNumberFormat="1" applyFont="1" applyFill="1" applyBorder="1" applyAlignment="1">
      <alignment horizontal="center" vertical="center"/>
    </xf>
    <xf numFmtId="4" fontId="20" fillId="6" borderId="19" xfId="0" applyNumberFormat="1" applyFont="1" applyFill="1" applyBorder="1" applyAlignment="1">
      <alignment horizontal="center" vertical="center"/>
    </xf>
    <xf numFmtId="0" fontId="0" fillId="6" borderId="19" xfId="0" applyFill="1" applyBorder="1"/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3" fontId="63" fillId="0" borderId="0" xfId="0" applyNumberFormat="1" applyFont="1" applyAlignment="1">
      <alignment vertical="center"/>
    </xf>
    <xf numFmtId="0" fontId="60" fillId="0" borderId="0" xfId="0" applyFont="1"/>
    <xf numFmtId="4" fontId="4" fillId="6" borderId="19" xfId="1" applyNumberFormat="1" applyFont="1" applyFill="1" applyBorder="1" applyAlignment="1">
      <alignment horizontal="right" wrapText="1"/>
    </xf>
    <xf numFmtId="4" fontId="9" fillId="6" borderId="19" xfId="0" applyNumberFormat="1" applyFont="1" applyFill="1" applyBorder="1" applyAlignment="1">
      <alignment horizontal="center" wrapText="1"/>
    </xf>
    <xf numFmtId="165" fontId="1" fillId="0" borderId="19" xfId="0" applyNumberFormat="1" applyFont="1" applyBorder="1" applyAlignment="1">
      <alignment horizontal="left" vertical="center" wrapText="1"/>
    </xf>
    <xf numFmtId="14" fontId="14" fillId="0" borderId="23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14" fillId="0" borderId="19" xfId="0" applyNumberFormat="1" applyFont="1" applyBorder="1" applyAlignment="1">
      <alignment horizontal="center" vertical="center"/>
    </xf>
    <xf numFmtId="164" fontId="33" fillId="6" borderId="19" xfId="2" applyFont="1" applyFill="1" applyBorder="1" applyAlignment="1">
      <alignment horizontal="right" wrapText="1"/>
    </xf>
    <xf numFmtId="3" fontId="4" fillId="6" borderId="19" xfId="1" applyNumberFormat="1" applyFont="1" applyFill="1" applyBorder="1" applyAlignment="1">
      <alignment horizontal="left" vertical="center" wrapText="1"/>
    </xf>
    <xf numFmtId="14" fontId="33" fillId="10" borderId="3" xfId="0" applyNumberFormat="1" applyFont="1" applyFill="1" applyBorder="1" applyAlignment="1">
      <alignment horizontal="center" wrapText="1"/>
    </xf>
    <xf numFmtId="3" fontId="33" fillId="10" borderId="2" xfId="0" applyNumberFormat="1" applyFont="1" applyFill="1" applyBorder="1" applyAlignment="1">
      <alignment horizontal="center" wrapText="1"/>
    </xf>
    <xf numFmtId="165" fontId="33" fillId="10" borderId="2" xfId="0" applyNumberFormat="1" applyFont="1" applyFill="1" applyBorder="1" applyAlignment="1">
      <alignment horizontal="center" wrapText="1"/>
    </xf>
    <xf numFmtId="4" fontId="33" fillId="10" borderId="2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 vertical="center"/>
    </xf>
    <xf numFmtId="165" fontId="52" fillId="6" borderId="16" xfId="0" applyNumberFormat="1" applyFont="1" applyFill="1" applyBorder="1"/>
    <xf numFmtId="165" fontId="26" fillId="7" borderId="19" xfId="0" applyNumberFormat="1" applyFont="1" applyFill="1" applyBorder="1"/>
    <xf numFmtId="43" fontId="0" fillId="0" borderId="0" xfId="0" applyNumberFormat="1" applyAlignment="1">
      <alignment horizontal="left" vertical="center"/>
    </xf>
    <xf numFmtId="165" fontId="1" fillId="0" borderId="19" xfId="0" applyNumberFormat="1" applyFont="1" applyBorder="1" applyAlignment="1">
      <alignment horizontal="right" vertical="center" wrapText="1"/>
    </xf>
    <xf numFmtId="165" fontId="0" fillId="0" borderId="19" xfId="0" applyNumberFormat="1" applyBorder="1" applyAlignment="1">
      <alignment horizontal="right" vertical="center" wrapText="1"/>
    </xf>
    <xf numFmtId="165" fontId="9" fillId="0" borderId="27" xfId="0" applyNumberFormat="1" applyFont="1" applyBorder="1" applyAlignment="1">
      <alignment horizontal="right" vertical="center" wrapText="1"/>
    </xf>
    <xf numFmtId="3" fontId="19" fillId="6" borderId="11" xfId="1" applyNumberFormat="1" applyFont="1" applyFill="1" applyBorder="1" applyAlignment="1">
      <alignment horizontal="left" wrapText="1"/>
    </xf>
    <xf numFmtId="0" fontId="67" fillId="6" borderId="19" xfId="0" applyFont="1" applyFill="1" applyBorder="1" applyAlignment="1">
      <alignment horizontal="left" vertical="center"/>
    </xf>
    <xf numFmtId="0" fontId="67" fillId="6" borderId="19" xfId="0" applyFont="1" applyFill="1" applyBorder="1" applyAlignment="1">
      <alignment horizontal="left" vertical="center" wrapText="1"/>
    </xf>
    <xf numFmtId="165" fontId="38" fillId="0" borderId="15" xfId="0" applyNumberFormat="1" applyFont="1" applyBorder="1" applyAlignment="1">
      <alignment horizontal="right" vertical="center" wrapText="1"/>
    </xf>
    <xf numFmtId="3" fontId="0" fillId="6" borderId="19" xfId="0" applyNumberFormat="1" applyFill="1" applyBorder="1" applyAlignment="1">
      <alignment horizontal="left" wrapText="1"/>
    </xf>
    <xf numFmtId="3" fontId="16" fillId="0" borderId="0" xfId="0" applyNumberFormat="1" applyFont="1" applyAlignment="1">
      <alignment vertical="center"/>
    </xf>
    <xf numFmtId="14" fontId="9" fillId="0" borderId="31" xfId="1" applyNumberFormat="1" applyFont="1" applyBorder="1" applyAlignment="1">
      <alignment horizontal="left" wrapText="1"/>
    </xf>
    <xf numFmtId="3" fontId="9" fillId="0" borderId="17" xfId="1" applyNumberFormat="1" applyFont="1" applyBorder="1" applyAlignment="1">
      <alignment horizontal="left" wrapText="1"/>
    </xf>
    <xf numFmtId="0" fontId="67" fillId="6" borderId="19" xfId="0" applyFont="1" applyFill="1" applyBorder="1"/>
    <xf numFmtId="0" fontId="0" fillId="6" borderId="0" xfId="0" applyFill="1"/>
    <xf numFmtId="165" fontId="0" fillId="6" borderId="6" xfId="0" applyNumberFormat="1" applyFill="1" applyBorder="1" applyAlignment="1">
      <alignment horizontal="right" vertical="center" wrapText="1"/>
    </xf>
    <xf numFmtId="164" fontId="0" fillId="6" borderId="18" xfId="0" applyNumberFormat="1" applyFill="1" applyBorder="1" applyAlignment="1">
      <alignment horizontal="right" vertical="center" wrapText="1"/>
    </xf>
    <xf numFmtId="164" fontId="0" fillId="6" borderId="15" xfId="0" applyNumberFormat="1" applyFill="1" applyBorder="1" applyAlignment="1">
      <alignment horizontal="right" vertical="center" wrapText="1"/>
    </xf>
    <xf numFmtId="164" fontId="0" fillId="6" borderId="27" xfId="0" applyNumberFormat="1" applyFill="1" applyBorder="1" applyAlignment="1">
      <alignment horizontal="right" vertical="center" wrapText="1"/>
    </xf>
    <xf numFmtId="0" fontId="0" fillId="6" borderId="0" xfId="0" applyFill="1" applyAlignment="1">
      <alignment horizontal="left" vertical="center" wrapText="1"/>
    </xf>
    <xf numFmtId="43" fontId="0" fillId="6" borderId="0" xfId="0" applyNumberFormat="1" applyFill="1" applyAlignment="1">
      <alignment horizontal="left" vertical="center"/>
    </xf>
    <xf numFmtId="0" fontId="0" fillId="0" borderId="0" xfId="0" pivotButton="1"/>
    <xf numFmtId="0" fontId="0" fillId="6" borderId="19" xfId="0" pivotButton="1" applyFill="1" applyBorder="1" applyAlignment="1">
      <alignment horizontal="left" vertical="center"/>
    </xf>
    <xf numFmtId="0" fontId="0" fillId="6" borderId="19" xfId="0" pivotButton="1" applyFill="1" applyBorder="1" applyAlignment="1">
      <alignment horizontal="left" vertical="center" wrapText="1"/>
    </xf>
    <xf numFmtId="0" fontId="54" fillId="17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4" fontId="20" fillId="0" borderId="0" xfId="0" applyNumberFormat="1" applyFont="1" applyAlignment="1">
      <alignment horizontal="center" vertical="center"/>
    </xf>
    <xf numFmtId="3" fontId="42" fillId="12" borderId="5" xfId="0" applyNumberFormat="1" applyFont="1" applyFill="1" applyBorder="1"/>
    <xf numFmtId="3" fontId="41" fillId="0" borderId="28" xfId="0" applyNumberFormat="1" applyFont="1" applyBorder="1"/>
    <xf numFmtId="164" fontId="32" fillId="6" borderId="19" xfId="2" applyFont="1" applyFill="1" applyBorder="1" applyAlignment="1">
      <alignment horizontal="right" wrapText="1"/>
    </xf>
    <xf numFmtId="165" fontId="32" fillId="6" borderId="19" xfId="0" applyNumberFormat="1" applyFont="1" applyFill="1" applyBorder="1" applyAlignment="1">
      <alignment horizontal="center" vertical="center" wrapText="1"/>
    </xf>
    <xf numFmtId="3" fontId="32" fillId="6" borderId="19" xfId="0" applyNumberFormat="1" applyFont="1" applyFill="1" applyBorder="1" applyAlignment="1">
      <alignment horizontal="center" vertical="center" wrapText="1"/>
    </xf>
    <xf numFmtId="3" fontId="32" fillId="6" borderId="2" xfId="0" applyNumberFormat="1" applyFont="1" applyFill="1" applyBorder="1" applyAlignment="1">
      <alignment horizontal="center" vertical="center" wrapText="1"/>
    </xf>
    <xf numFmtId="4" fontId="32" fillId="6" borderId="2" xfId="0" applyNumberFormat="1" applyFont="1" applyFill="1" applyBorder="1" applyAlignment="1">
      <alignment horizontal="center" vertical="center" wrapText="1"/>
    </xf>
    <xf numFmtId="0" fontId="0" fillId="6" borderId="6" xfId="0" pivotButton="1" applyFill="1" applyBorder="1" applyAlignment="1">
      <alignment horizontal="left" vertical="center"/>
    </xf>
    <xf numFmtId="164" fontId="4" fillId="6" borderId="19" xfId="2" pivotButton="1" applyFont="1" applyFill="1" applyBorder="1" applyAlignment="1">
      <alignment horizontal="right" wrapText="1"/>
    </xf>
    <xf numFmtId="0" fontId="41" fillId="6" borderId="19" xfId="0" applyFont="1" applyFill="1" applyBorder="1"/>
    <xf numFmtId="3" fontId="42" fillId="6" borderId="19" xfId="0" applyNumberFormat="1" applyFont="1" applyFill="1" applyBorder="1"/>
    <xf numFmtId="165" fontId="9" fillId="0" borderId="17" xfId="1" applyNumberFormat="1" applyFont="1" applyBorder="1" applyAlignment="1">
      <alignment horizontal="left" wrapText="1"/>
    </xf>
    <xf numFmtId="165" fontId="9" fillId="0" borderId="17" xfId="2" applyNumberFormat="1" applyFont="1" applyBorder="1" applyAlignment="1">
      <alignment horizontal="center"/>
    </xf>
    <xf numFmtId="165" fontId="9" fillId="0" borderId="17" xfId="2" applyNumberFormat="1" applyFont="1" applyBorder="1" applyAlignment="1">
      <alignment horizontal="right" wrapText="1"/>
    </xf>
    <xf numFmtId="165" fontId="9" fillId="0" borderId="17" xfId="40" applyNumberFormat="1" applyFont="1" applyBorder="1" applyAlignment="1">
      <alignment horizontal="left" vertical="center" wrapText="1"/>
    </xf>
    <xf numFmtId="165" fontId="9" fillId="0" borderId="37" xfId="40" applyNumberFormat="1" applyFont="1" applyBorder="1" applyAlignment="1">
      <alignment horizontal="left" vertical="center" wrapText="1"/>
    </xf>
    <xf numFmtId="3" fontId="9" fillId="0" borderId="38" xfId="1" applyNumberFormat="1" applyFont="1" applyBorder="1" applyAlignment="1">
      <alignment horizontal="left" vertical="center" wrapText="1"/>
    </xf>
    <xf numFmtId="3" fontId="9" fillId="0" borderId="31" xfId="1" applyNumberFormat="1" applyFont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left" vertical="center" wrapText="1"/>
    </xf>
    <xf numFmtId="4" fontId="9" fillId="0" borderId="39" xfId="0" applyNumberFormat="1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165" fontId="0" fillId="6" borderId="19" xfId="0" applyNumberFormat="1" applyFill="1" applyBorder="1" applyAlignment="1">
      <alignment horizontal="right" wrapText="1"/>
    </xf>
    <xf numFmtId="164" fontId="19" fillId="6" borderId="19" xfId="2" applyFont="1" applyFill="1" applyBorder="1" applyAlignment="1">
      <alignment horizontal="right" vertical="center" wrapText="1"/>
    </xf>
    <xf numFmtId="164" fontId="19" fillId="6" borderId="16" xfId="2" applyFont="1" applyFill="1" applyBorder="1" applyAlignment="1">
      <alignment horizontal="right" wrapText="1"/>
    </xf>
    <xf numFmtId="164" fontId="4" fillId="6" borderId="5" xfId="2" applyFont="1" applyFill="1" applyBorder="1" applyAlignment="1">
      <alignment horizontal="right" wrapText="1"/>
    </xf>
    <xf numFmtId="3" fontId="0" fillId="6" borderId="19" xfId="0" applyNumberForma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left" vertical="center" wrapText="1"/>
    </xf>
    <xf numFmtId="14" fontId="41" fillId="22" borderId="19" xfId="1" applyNumberFormat="1" applyFont="1" applyFill="1" applyBorder="1" applyAlignment="1">
      <alignment horizontal="left" vertical="center" wrapText="1"/>
    </xf>
    <xf numFmtId="3" fontId="41" fillId="22" borderId="19" xfId="1" applyNumberFormat="1" applyFont="1" applyFill="1" applyBorder="1" applyAlignment="1">
      <alignment horizontal="left" vertical="center" wrapText="1"/>
    </xf>
    <xf numFmtId="165" fontId="41" fillId="22" borderId="19" xfId="1" applyNumberFormat="1" applyFont="1" applyFill="1" applyBorder="1" applyAlignment="1">
      <alignment horizontal="left" vertical="center" wrapText="1"/>
    </xf>
    <xf numFmtId="164" fontId="41" fillId="22" borderId="19" xfId="2" applyFont="1" applyFill="1" applyBorder="1" applyAlignment="1">
      <alignment horizontal="right" vertical="center" wrapText="1"/>
    </xf>
    <xf numFmtId="165" fontId="41" fillId="22" borderId="19" xfId="40" applyNumberFormat="1" applyFont="1" applyFill="1" applyBorder="1" applyAlignment="1">
      <alignment horizontal="left" vertical="center" wrapText="1"/>
    </xf>
    <xf numFmtId="4" fontId="41" fillId="22" borderId="19" xfId="0" applyNumberFormat="1" applyFont="1" applyFill="1" applyBorder="1" applyAlignment="1">
      <alignment horizontal="left" vertical="center" wrapText="1"/>
    </xf>
    <xf numFmtId="3" fontId="41" fillId="22" borderId="19" xfId="0" applyNumberFormat="1" applyFont="1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/>
    </xf>
    <xf numFmtId="3" fontId="19" fillId="6" borderId="19" xfId="1" applyNumberFormat="1" applyFont="1" applyFill="1" applyBorder="1" applyAlignment="1">
      <alignment horizontal="left" wrapText="1"/>
    </xf>
    <xf numFmtId="165" fontId="45" fillId="14" borderId="32" xfId="0" applyNumberFormat="1" applyFont="1" applyFill="1" applyBorder="1"/>
    <xf numFmtId="0" fontId="46" fillId="8" borderId="35" xfId="0" applyFont="1" applyFill="1" applyBorder="1" applyAlignment="1">
      <alignment wrapText="1"/>
    </xf>
    <xf numFmtId="0" fontId="0" fillId="0" borderId="3" xfId="0" applyBorder="1"/>
    <xf numFmtId="169" fontId="20" fillId="8" borderId="28" xfId="0" applyNumberFormat="1" applyFont="1" applyFill="1" applyBorder="1" applyAlignment="1">
      <alignment horizontal="right"/>
    </xf>
    <xf numFmtId="165" fontId="26" fillId="0" borderId="0" xfId="0" applyNumberFormat="1" applyFont="1" applyAlignment="1">
      <alignment horizontal="left" vertical="center" wrapText="1"/>
    </xf>
    <xf numFmtId="14" fontId="0" fillId="6" borderId="19" xfId="1" applyNumberFormat="1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left" vertical="center" wrapText="1"/>
    </xf>
    <xf numFmtId="14" fontId="41" fillId="0" borderId="19" xfId="0" applyNumberFormat="1" applyFont="1" applyBorder="1" applyAlignment="1">
      <alignment horizontal="left"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165" fontId="70" fillId="0" borderId="0" xfId="0" applyNumberFormat="1" applyFont="1" applyAlignment="1">
      <alignment horizontal="center" vertical="center"/>
    </xf>
    <xf numFmtId="165" fontId="68" fillId="0" borderId="0" xfId="0" applyNumberFormat="1" applyFont="1" applyAlignment="1">
      <alignment vertical="center"/>
    </xf>
    <xf numFmtId="165" fontId="69" fillId="0" borderId="0" xfId="0" applyNumberFormat="1" applyFont="1" applyAlignment="1">
      <alignment horizontal="right" vertical="center"/>
    </xf>
    <xf numFmtId="165" fontId="69" fillId="0" borderId="0" xfId="0" applyNumberFormat="1" applyFont="1" applyAlignment="1">
      <alignment vertical="center"/>
    </xf>
    <xf numFmtId="0" fontId="69" fillId="0" borderId="0" xfId="0" applyFont="1" applyAlignment="1">
      <alignment horizontal="left" vertical="center"/>
    </xf>
    <xf numFmtId="0" fontId="68" fillId="0" borderId="12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69" fillId="0" borderId="0" xfId="0" applyFont="1" applyAlignment="1">
      <alignment horizontal="center" vertical="center"/>
    </xf>
    <xf numFmtId="49" fontId="69" fillId="0" borderId="0" xfId="0" applyNumberFormat="1" applyFont="1" applyAlignment="1">
      <alignment vertical="center"/>
    </xf>
    <xf numFmtId="0" fontId="69" fillId="11" borderId="34" xfId="0" applyFont="1" applyFill="1" applyBorder="1" applyAlignment="1">
      <alignment horizontal="center" vertical="center"/>
    </xf>
    <xf numFmtId="0" fontId="69" fillId="11" borderId="16" xfId="0" applyFont="1" applyFill="1" applyBorder="1" applyAlignment="1">
      <alignment horizontal="center" vertical="center"/>
    </xf>
    <xf numFmtId="165" fontId="69" fillId="11" borderId="16" xfId="0" applyNumberFormat="1" applyFont="1" applyFill="1" applyBorder="1" applyAlignment="1">
      <alignment horizontal="center" vertical="center"/>
    </xf>
    <xf numFmtId="165" fontId="69" fillId="11" borderId="35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164" fontId="71" fillId="6" borderId="19" xfId="2" applyFont="1" applyFill="1" applyBorder="1" applyAlignment="1">
      <alignment horizontal="right" wrapText="1"/>
    </xf>
    <xf numFmtId="0" fontId="16" fillId="0" borderId="0" xfId="0" applyFont="1"/>
    <xf numFmtId="14" fontId="14" fillId="0" borderId="9" xfId="0" applyNumberFormat="1" applyFont="1" applyBorder="1" applyAlignment="1">
      <alignment horizontal="left" vertical="center"/>
    </xf>
    <xf numFmtId="3" fontId="4" fillId="6" borderId="11" xfId="1" applyNumberFormat="1" applyFont="1" applyFill="1" applyBorder="1" applyAlignment="1">
      <alignment horizontal="left" vertical="center" wrapText="1"/>
    </xf>
    <xf numFmtId="3" fontId="42" fillId="22" borderId="11" xfId="1" applyNumberFormat="1" applyFont="1" applyFill="1" applyBorder="1" applyAlignment="1">
      <alignment horizontal="left" wrapText="1"/>
    </xf>
    <xf numFmtId="165" fontId="4" fillId="6" borderId="19" xfId="40" applyNumberFormat="1" applyFont="1" applyFill="1" applyBorder="1" applyAlignment="1">
      <alignment horizontal="left" wrapText="1"/>
    </xf>
    <xf numFmtId="165" fontId="0" fillId="6" borderId="19" xfId="0" applyNumberFormat="1" applyFill="1" applyBorder="1" applyAlignment="1">
      <alignment horizontal="right" vertical="center"/>
    </xf>
    <xf numFmtId="164" fontId="41" fillId="6" borderId="18" xfId="2" applyFont="1" applyFill="1" applyBorder="1" applyAlignment="1">
      <alignment horizontal="right" wrapText="1"/>
    </xf>
    <xf numFmtId="164" fontId="41" fillId="6" borderId="28" xfId="2" applyFont="1" applyFill="1" applyBorder="1" applyAlignment="1">
      <alignment horizontal="right" wrapText="1"/>
    </xf>
    <xf numFmtId="164" fontId="0" fillId="6" borderId="19" xfId="2" applyFont="1" applyFill="1" applyBorder="1" applyAlignment="1">
      <alignment horizontal="right" wrapText="1"/>
    </xf>
    <xf numFmtId="165" fontId="4" fillId="6" borderId="9" xfId="40" applyNumberFormat="1" applyFont="1" applyFill="1" applyBorder="1" applyAlignment="1">
      <alignment horizontal="left" vertical="center" wrapText="1"/>
    </xf>
    <xf numFmtId="17" fontId="61" fillId="0" borderId="0" xfId="0" applyNumberFormat="1" applyFont="1" applyAlignment="1">
      <alignment vertical="center"/>
    </xf>
    <xf numFmtId="4" fontId="19" fillId="6" borderId="19" xfId="0" applyNumberFormat="1" applyFont="1" applyFill="1" applyBorder="1" applyAlignment="1">
      <alignment horizontal="left" vertical="center" wrapText="1"/>
    </xf>
    <xf numFmtId="14" fontId="0" fillId="6" borderId="19" xfId="0" applyNumberFormat="1" applyFill="1" applyBorder="1" applyAlignment="1">
      <alignment horizontal="left" vertical="center"/>
    </xf>
    <xf numFmtId="164" fontId="9" fillId="0" borderId="17" xfId="2" applyFont="1" applyBorder="1" applyAlignment="1">
      <alignment horizontal="right" wrapText="1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7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vertical="center"/>
    </xf>
    <xf numFmtId="3" fontId="19" fillId="6" borderId="19" xfId="1" applyNumberFormat="1" applyFont="1" applyFill="1" applyBorder="1" applyAlignment="1">
      <alignment horizontal="left" vertical="center" wrapText="1"/>
    </xf>
    <xf numFmtId="165" fontId="19" fillId="6" borderId="19" xfId="40" applyNumberFormat="1" applyFont="1" applyFill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/>
    </xf>
    <xf numFmtId="3" fontId="0" fillId="6" borderId="0" xfId="0" applyNumberFormat="1" applyFill="1" applyAlignment="1">
      <alignment horizontal="left" vertical="center" wrapText="1"/>
    </xf>
    <xf numFmtId="17" fontId="69" fillId="0" borderId="0" xfId="0" applyNumberFormat="1" applyFont="1" applyAlignment="1">
      <alignment horizontal="left" vertical="center"/>
    </xf>
    <xf numFmtId="0" fontId="69" fillId="11" borderId="48" xfId="0" applyFont="1" applyFill="1" applyBorder="1" applyAlignment="1">
      <alignment vertical="center"/>
    </xf>
    <xf numFmtId="0" fontId="69" fillId="11" borderId="3" xfId="0" applyFont="1" applyFill="1" applyBorder="1" applyAlignment="1">
      <alignment vertical="center"/>
    </xf>
    <xf numFmtId="165" fontId="69" fillId="11" borderId="3" xfId="0" applyNumberFormat="1" applyFont="1" applyFill="1" applyBorder="1" applyAlignment="1">
      <alignment vertical="center"/>
    </xf>
    <xf numFmtId="165" fontId="69" fillId="11" borderId="49" xfId="0" applyNumberFormat="1" applyFont="1" applyFill="1" applyBorder="1" applyAlignment="1">
      <alignment vertical="center"/>
    </xf>
    <xf numFmtId="165" fontId="4" fillId="6" borderId="19" xfId="1" applyNumberFormat="1" applyFont="1" applyFill="1" applyBorder="1" applyAlignment="1">
      <alignment horizontal="left" vertical="center" wrapText="1"/>
    </xf>
    <xf numFmtId="0" fontId="72" fillId="6" borderId="19" xfId="0" applyFont="1" applyFill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/>
    </xf>
    <xf numFmtId="165" fontId="0" fillId="6" borderId="9" xfId="40" applyNumberFormat="1" applyFont="1" applyFill="1" applyBorder="1" applyAlignment="1">
      <alignment horizontal="left" wrapText="1"/>
    </xf>
    <xf numFmtId="14" fontId="0" fillId="6" borderId="16" xfId="0" applyNumberFormat="1" applyFill="1" applyBorder="1" applyAlignment="1">
      <alignment horizontal="left" vertical="center" wrapText="1"/>
    </xf>
    <xf numFmtId="14" fontId="0" fillId="6" borderId="11" xfId="0" applyNumberFormat="1" applyFill="1" applyBorder="1" applyAlignment="1">
      <alignment horizontal="left" vertical="center" wrapText="1"/>
    </xf>
    <xf numFmtId="14" fontId="1" fillId="6" borderId="19" xfId="0" applyNumberFormat="1" applyFont="1" applyFill="1" applyBorder="1" applyAlignment="1">
      <alignment horizontal="left" vertical="center" wrapText="1"/>
    </xf>
    <xf numFmtId="14" fontId="2" fillId="6" borderId="16" xfId="0" applyNumberFormat="1" applyFont="1" applyFill="1" applyBorder="1" applyAlignment="1">
      <alignment horizontal="left" vertical="center" wrapText="1"/>
    </xf>
    <xf numFmtId="14" fontId="9" fillId="21" borderId="19" xfId="1" applyNumberFormat="1" applyFont="1" applyFill="1" applyBorder="1" applyAlignment="1">
      <alignment horizontal="center" vertical="center" wrapText="1"/>
    </xf>
    <xf numFmtId="3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1" applyNumberFormat="1" applyFont="1" applyFill="1" applyBorder="1" applyAlignment="1">
      <alignment horizontal="center" vertical="center" wrapText="1"/>
    </xf>
    <xf numFmtId="165" fontId="9" fillId="21" borderId="19" xfId="40" applyNumberFormat="1" applyFont="1" applyFill="1" applyBorder="1" applyAlignment="1">
      <alignment horizontal="center" vertical="center" wrapText="1"/>
    </xf>
    <xf numFmtId="3" fontId="9" fillId="21" borderId="19" xfId="0" applyNumberFormat="1" applyFont="1" applyFill="1" applyBorder="1" applyAlignment="1">
      <alignment horizontal="center" vertical="center" wrapText="1"/>
    </xf>
    <xf numFmtId="4" fontId="9" fillId="21" borderId="19" xfId="0" applyNumberFormat="1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left" vertical="center"/>
    </xf>
    <xf numFmtId="165" fontId="41" fillId="0" borderId="18" xfId="0" applyNumberFormat="1" applyFont="1" applyBorder="1" applyAlignment="1">
      <alignment vertical="center"/>
    </xf>
    <xf numFmtId="165" fontId="41" fillId="0" borderId="15" xfId="0" applyNumberFormat="1" applyFont="1" applyBorder="1" applyAlignment="1">
      <alignment vertical="center"/>
    </xf>
    <xf numFmtId="164" fontId="41" fillId="6" borderId="29" xfId="2" applyFont="1" applyFill="1" applyBorder="1" applyAlignment="1">
      <alignment horizontal="right" vertical="center" wrapText="1"/>
    </xf>
    <xf numFmtId="0" fontId="61" fillId="6" borderId="9" xfId="0" applyFont="1" applyFill="1" applyBorder="1" applyAlignment="1">
      <alignment horizontal="center" vertical="center"/>
    </xf>
    <xf numFmtId="0" fontId="61" fillId="6" borderId="19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vertical="center"/>
    </xf>
    <xf numFmtId="3" fontId="16" fillId="6" borderId="19" xfId="0" applyNumberFormat="1" applyFont="1" applyFill="1" applyBorder="1" applyAlignment="1">
      <alignment vertical="center"/>
    </xf>
    <xf numFmtId="0" fontId="14" fillId="6" borderId="0" xfId="0" applyFont="1" applyFill="1"/>
    <xf numFmtId="0" fontId="60" fillId="6" borderId="0" xfId="0" applyFont="1" applyFill="1"/>
    <xf numFmtId="0" fontId="16" fillId="6" borderId="0" xfId="0" applyFont="1" applyFill="1" applyAlignment="1">
      <alignment vertical="center"/>
    </xf>
    <xf numFmtId="3" fontId="42" fillId="22" borderId="19" xfId="1" applyNumberFormat="1" applyFont="1" applyFill="1" applyBorder="1" applyAlignment="1">
      <alignment horizontal="left" vertical="center" wrapText="1"/>
    </xf>
    <xf numFmtId="164" fontId="42" fillId="22" borderId="19" xfId="2" applyFont="1" applyFill="1" applyBorder="1" applyAlignment="1">
      <alignment horizontal="right" vertical="center" wrapText="1"/>
    </xf>
    <xf numFmtId="4" fontId="42" fillId="22" borderId="19" xfId="0" applyNumberFormat="1" applyFont="1" applyFill="1" applyBorder="1" applyAlignment="1">
      <alignment horizontal="left" vertical="center" wrapText="1"/>
    </xf>
    <xf numFmtId="165" fontId="42" fillId="22" borderId="19" xfId="40" applyNumberFormat="1" applyFont="1" applyFill="1" applyBorder="1" applyAlignment="1">
      <alignment horizontal="left" vertical="center" wrapText="1"/>
    </xf>
    <xf numFmtId="165" fontId="41" fillId="0" borderId="42" xfId="0" applyNumberFormat="1" applyFont="1" applyBorder="1" applyAlignment="1">
      <alignment horizontal="right" vertical="center"/>
    </xf>
    <xf numFmtId="165" fontId="41" fillId="0" borderId="50" xfId="0" applyNumberFormat="1" applyFont="1" applyBorder="1" applyAlignment="1">
      <alignment horizontal="right" vertical="center"/>
    </xf>
    <xf numFmtId="165" fontId="41" fillId="0" borderId="43" xfId="0" applyNumberFormat="1" applyFont="1" applyBorder="1" applyAlignment="1">
      <alignment horizontal="right" vertical="center"/>
    </xf>
    <xf numFmtId="165" fontId="62" fillId="0" borderId="17" xfId="0" applyNumberFormat="1" applyFont="1" applyBorder="1" applyAlignment="1">
      <alignment vertical="center"/>
    </xf>
    <xf numFmtId="165" fontId="62" fillId="0" borderId="39" xfId="0" applyNumberFormat="1" applyFont="1" applyBorder="1" applyAlignment="1">
      <alignment vertical="center"/>
    </xf>
    <xf numFmtId="0" fontId="62" fillId="0" borderId="44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6" fillId="0" borderId="30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4" fillId="6" borderId="19" xfId="0" applyFont="1" applyFill="1" applyBorder="1" applyAlignment="1">
      <alignment vertical="center"/>
    </xf>
    <xf numFmtId="14" fontId="15" fillId="6" borderId="19" xfId="0" applyNumberFormat="1" applyFont="1" applyFill="1" applyBorder="1" applyAlignment="1">
      <alignment horizontal="center" vertical="center"/>
    </xf>
    <xf numFmtId="3" fontId="23" fillId="6" borderId="19" xfId="0" applyNumberFormat="1" applyFont="1" applyFill="1" applyBorder="1" applyAlignment="1">
      <alignment vertical="center"/>
    </xf>
    <xf numFmtId="0" fontId="14" fillId="0" borderId="19" xfId="0" applyFont="1" applyBorder="1"/>
    <xf numFmtId="165" fontId="20" fillId="0" borderId="0" xfId="0" applyNumberFormat="1" applyFont="1"/>
    <xf numFmtId="0" fontId="14" fillId="0" borderId="3" xfId="0" applyFont="1" applyBorder="1"/>
    <xf numFmtId="0" fontId="20" fillId="0" borderId="15" xfId="0" applyFont="1" applyBorder="1"/>
    <xf numFmtId="14" fontId="20" fillId="0" borderId="18" xfId="0" applyNumberFormat="1" applyFont="1" applyBorder="1"/>
    <xf numFmtId="0" fontId="14" fillId="0" borderId="6" xfId="0" applyFont="1" applyBorder="1"/>
    <xf numFmtId="165" fontId="14" fillId="0" borderId="40" xfId="0" applyNumberFormat="1" applyFont="1" applyBorder="1"/>
    <xf numFmtId="165" fontId="14" fillId="0" borderId="41" xfId="0" applyNumberFormat="1" applyFont="1" applyBorder="1"/>
    <xf numFmtId="0" fontId="14" fillId="0" borderId="41" xfId="0" applyFont="1" applyBorder="1"/>
    <xf numFmtId="0" fontId="14" fillId="0" borderId="42" xfId="0" applyFont="1" applyBorder="1"/>
    <xf numFmtId="0" fontId="14" fillId="0" borderId="51" xfId="0" applyFont="1" applyBorder="1"/>
    <xf numFmtId="0" fontId="14" fillId="0" borderId="52" xfId="0" applyFont="1" applyBorder="1"/>
    <xf numFmtId="14" fontId="14" fillId="0" borderId="52" xfId="0" applyNumberFormat="1" applyFont="1" applyBorder="1"/>
    <xf numFmtId="0" fontId="14" fillId="0" borderId="4" xfId="0" applyFont="1" applyBorder="1"/>
    <xf numFmtId="0" fontId="14" fillId="0" borderId="8" xfId="0" applyFont="1" applyBorder="1"/>
    <xf numFmtId="0" fontId="14" fillId="0" borderId="28" xfId="0" applyFont="1" applyBorder="1"/>
    <xf numFmtId="0" fontId="14" fillId="0" borderId="54" xfId="0" applyFont="1" applyBorder="1"/>
    <xf numFmtId="165" fontId="14" fillId="0" borderId="28" xfId="0" applyNumberFormat="1" applyFont="1" applyBorder="1"/>
    <xf numFmtId="17" fontId="43" fillId="0" borderId="0" xfId="0" applyNumberFormat="1" applyFont="1" applyAlignment="1">
      <alignment horizontal="center"/>
    </xf>
    <xf numFmtId="0" fontId="14" fillId="0" borderId="6" xfId="0" applyFont="1" applyBorder="1" applyAlignment="1">
      <alignment vertical="center"/>
    </xf>
    <xf numFmtId="14" fontId="62" fillId="0" borderId="0" xfId="0" applyNumberFormat="1" applyFont="1" applyAlignment="1">
      <alignment horizontal="center" vertical="center"/>
    </xf>
    <xf numFmtId="165" fontId="62" fillId="0" borderId="0" xfId="0" applyNumberFormat="1" applyFont="1" applyAlignment="1">
      <alignment vertical="center"/>
    </xf>
    <xf numFmtId="165" fontId="62" fillId="0" borderId="0" xfId="0" applyNumberFormat="1" applyFont="1" applyAlignment="1">
      <alignment horizontal="right" vertical="center"/>
    </xf>
    <xf numFmtId="14" fontId="61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/>
    </xf>
    <xf numFmtId="40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165" fontId="60" fillId="0" borderId="41" xfId="0" applyNumberFormat="1" applyFont="1" applyBorder="1"/>
    <xf numFmtId="0" fontId="20" fillId="0" borderId="8" xfId="0" applyFont="1" applyBorder="1"/>
    <xf numFmtId="0" fontId="20" fillId="0" borderId="42" xfId="0" applyFont="1" applyBorder="1"/>
    <xf numFmtId="0" fontId="61" fillId="6" borderId="0" xfId="0" applyFont="1" applyFill="1" applyAlignment="1">
      <alignment vertical="center"/>
    </xf>
    <xf numFmtId="0" fontId="61" fillId="6" borderId="0" xfId="0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left" vertical="center"/>
    </xf>
    <xf numFmtId="0" fontId="15" fillId="6" borderId="0" xfId="0" applyFont="1" applyFill="1" applyAlignment="1">
      <alignment vertical="center"/>
    </xf>
    <xf numFmtId="3" fontId="15" fillId="6" borderId="0" xfId="0" applyNumberFormat="1" applyFont="1" applyFill="1" applyAlignment="1">
      <alignment vertical="center"/>
    </xf>
    <xf numFmtId="0" fontId="62" fillId="6" borderId="0" xfId="0" applyFont="1" applyFill="1" applyAlignment="1">
      <alignment vertical="center"/>
    </xf>
    <xf numFmtId="0" fontId="68" fillId="6" borderId="0" xfId="0" applyFont="1" applyFill="1" applyAlignment="1">
      <alignment vertical="center"/>
    </xf>
    <xf numFmtId="165" fontId="68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vertical="center"/>
    </xf>
    <xf numFmtId="165" fontId="69" fillId="6" borderId="0" xfId="0" applyNumberFormat="1" applyFont="1" applyFill="1" applyAlignment="1">
      <alignment vertical="center"/>
    </xf>
    <xf numFmtId="0" fontId="69" fillId="6" borderId="0" xfId="0" applyFont="1" applyFill="1" applyAlignment="1">
      <alignment horizontal="center" vertical="center"/>
    </xf>
    <xf numFmtId="165" fontId="69" fillId="6" borderId="0" xfId="0" applyNumberFormat="1" applyFont="1" applyFill="1" applyAlignment="1">
      <alignment horizontal="center" vertical="center"/>
    </xf>
    <xf numFmtId="165" fontId="20" fillId="0" borderId="41" xfId="0" applyNumberFormat="1" applyFont="1" applyBorder="1"/>
    <xf numFmtId="0" fontId="14" fillId="6" borderId="9" xfId="0" applyFont="1" applyFill="1" applyBorder="1"/>
    <xf numFmtId="0" fontId="24" fillId="6" borderId="9" xfId="0" applyFont="1" applyFill="1" applyBorder="1"/>
    <xf numFmtId="14" fontId="14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168" fontId="14" fillId="0" borderId="0" xfId="2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horizontal="right" vertical="center"/>
    </xf>
    <xf numFmtId="3" fontId="19" fillId="6" borderId="0" xfId="1" applyNumberFormat="1" applyFont="1" applyFill="1" applyAlignment="1">
      <alignment horizontal="right" wrapText="1"/>
    </xf>
    <xf numFmtId="14" fontId="15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/>
    <xf numFmtId="3" fontId="14" fillId="0" borderId="0" xfId="0" applyNumberFormat="1" applyFont="1"/>
    <xf numFmtId="14" fontId="60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horizontal="center" vertical="center" wrapText="1"/>
    </xf>
    <xf numFmtId="3" fontId="63" fillId="6" borderId="0" xfId="0" applyNumberFormat="1" applyFont="1" applyFill="1" applyAlignment="1">
      <alignment vertical="center"/>
    </xf>
    <xf numFmtId="0" fontId="63" fillId="6" borderId="0" xfId="0" applyFont="1" applyFill="1" applyAlignment="1">
      <alignment horizontal="center" vertical="center"/>
    </xf>
    <xf numFmtId="14" fontId="61" fillId="6" borderId="0" xfId="0" applyNumberFormat="1" applyFont="1" applyFill="1" applyAlignment="1">
      <alignment horizontal="left" vertical="center"/>
    </xf>
    <xf numFmtId="0" fontId="60" fillId="6" borderId="0" xfId="0" applyFont="1" applyFill="1" applyAlignment="1">
      <alignment vertical="center"/>
    </xf>
    <xf numFmtId="3" fontId="60" fillId="6" borderId="0" xfId="0" applyNumberFormat="1" applyFont="1" applyFill="1" applyAlignment="1">
      <alignment vertical="center"/>
    </xf>
    <xf numFmtId="3" fontId="59" fillId="6" borderId="0" xfId="0" applyNumberFormat="1" applyFont="1" applyFill="1" applyAlignment="1">
      <alignment vertical="center"/>
    </xf>
    <xf numFmtId="3" fontId="62" fillId="6" borderId="0" xfId="0" applyNumberFormat="1" applyFont="1" applyFill="1" applyAlignment="1">
      <alignment vertical="center"/>
    </xf>
    <xf numFmtId="0" fontId="62" fillId="6" borderId="0" xfId="0" applyFont="1" applyFill="1"/>
    <xf numFmtId="0" fontId="65" fillId="6" borderId="0" xfId="0" applyFont="1" applyFill="1" applyAlignment="1">
      <alignment vertical="center"/>
    </xf>
    <xf numFmtId="14" fontId="65" fillId="6" borderId="0" xfId="0" applyNumberFormat="1" applyFont="1" applyFill="1" applyAlignment="1">
      <alignment horizontal="center" vertical="center"/>
    </xf>
    <xf numFmtId="0" fontId="64" fillId="6" borderId="0" xfId="0" applyFont="1" applyFill="1" applyAlignment="1">
      <alignment vertical="center"/>
    </xf>
    <xf numFmtId="49" fontId="15" fillId="6" borderId="0" xfId="0" applyNumberFormat="1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165" fontId="14" fillId="0" borderId="19" xfId="0" applyNumberFormat="1" applyFont="1" applyBorder="1"/>
    <xf numFmtId="169" fontId="20" fillId="0" borderId="19" xfId="0" applyNumberFormat="1" applyFont="1" applyBorder="1"/>
    <xf numFmtId="165" fontId="20" fillId="0" borderId="19" xfId="0" applyNumberFormat="1" applyFont="1" applyBorder="1" applyAlignment="1">
      <alignment horizontal="right" wrapText="1"/>
    </xf>
    <xf numFmtId="169" fontId="20" fillId="0" borderId="0" xfId="0" applyNumberFormat="1" applyFont="1"/>
    <xf numFmtId="165" fontId="20" fillId="0" borderId="0" xfId="0" applyNumberFormat="1" applyFont="1" applyAlignment="1">
      <alignment horizontal="right" wrapText="1"/>
    </xf>
    <xf numFmtId="0" fontId="20" fillId="0" borderId="50" xfId="0" applyFont="1" applyBorder="1"/>
    <xf numFmtId="0" fontId="20" fillId="0" borderId="29" xfId="0" applyFont="1" applyBorder="1"/>
    <xf numFmtId="165" fontId="20" fillId="0" borderId="28" xfId="0" applyNumberFormat="1" applyFont="1" applyBorder="1"/>
    <xf numFmtId="0" fontId="14" fillId="0" borderId="13" xfId="0" applyFont="1" applyBorder="1"/>
    <xf numFmtId="165" fontId="20" fillId="0" borderId="42" xfId="0" applyNumberFormat="1" applyFont="1" applyBorder="1"/>
    <xf numFmtId="3" fontId="63" fillId="6" borderId="8" xfId="0" applyNumberFormat="1" applyFont="1" applyFill="1" applyBorder="1" applyAlignment="1">
      <alignment vertical="center"/>
    </xf>
    <xf numFmtId="3" fontId="63" fillId="6" borderId="32" xfId="0" applyNumberFormat="1" applyFont="1" applyFill="1" applyBorder="1" applyAlignment="1">
      <alignment vertical="center"/>
    </xf>
    <xf numFmtId="3" fontId="63" fillId="6" borderId="19" xfId="0" applyNumberFormat="1" applyFont="1" applyFill="1" applyBorder="1" applyAlignment="1">
      <alignment vertical="center"/>
    </xf>
    <xf numFmtId="3" fontId="60" fillId="6" borderId="19" xfId="0" applyNumberFormat="1" applyFont="1" applyFill="1" applyBorder="1" applyAlignment="1">
      <alignment vertical="center"/>
    </xf>
    <xf numFmtId="0" fontId="60" fillId="6" borderId="19" xfId="0" applyFont="1" applyFill="1" applyBorder="1" applyAlignment="1">
      <alignment vertical="center"/>
    </xf>
    <xf numFmtId="3" fontId="62" fillId="6" borderId="19" xfId="0" applyNumberFormat="1" applyFont="1" applyFill="1" applyBorder="1" applyAlignment="1">
      <alignment vertical="center"/>
    </xf>
    <xf numFmtId="0" fontId="65" fillId="6" borderId="19" xfId="0" applyFont="1" applyFill="1" applyBorder="1" applyAlignment="1">
      <alignment vertical="center"/>
    </xf>
    <xf numFmtId="0" fontId="60" fillId="6" borderId="19" xfId="0" applyFont="1" applyFill="1" applyBorder="1"/>
    <xf numFmtId="0" fontId="60" fillId="0" borderId="19" xfId="0" applyFont="1" applyBorder="1"/>
    <xf numFmtId="165" fontId="14" fillId="0" borderId="9" xfId="0" applyNumberFormat="1" applyFont="1" applyBorder="1"/>
    <xf numFmtId="0" fontId="68" fillId="0" borderId="55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68" fillId="0" borderId="60" xfId="0" applyFont="1" applyBorder="1" applyAlignment="1">
      <alignment vertical="center"/>
    </xf>
    <xf numFmtId="165" fontId="20" fillId="0" borderId="9" xfId="0" applyNumberFormat="1" applyFont="1" applyBorder="1"/>
    <xf numFmtId="14" fontId="42" fillId="22" borderId="19" xfId="1" applyNumberFormat="1" applyFont="1" applyFill="1" applyBorder="1" applyAlignment="1">
      <alignment horizontal="left" vertical="center" wrapText="1"/>
    </xf>
    <xf numFmtId="165" fontId="42" fillId="22" borderId="19" xfId="1" applyNumberFormat="1" applyFont="1" applyFill="1" applyBorder="1" applyAlignment="1">
      <alignment horizontal="left" vertical="center" wrapText="1"/>
    </xf>
    <xf numFmtId="3" fontId="42" fillId="22" borderId="19" xfId="0" applyNumberFormat="1" applyFont="1" applyFill="1" applyBorder="1" applyAlignment="1">
      <alignment horizontal="left" vertical="center" wrapText="1"/>
    </xf>
    <xf numFmtId="165" fontId="0" fillId="6" borderId="19" xfId="0" applyNumberFormat="1" applyFill="1" applyBorder="1" applyAlignment="1">
      <alignment horizontal="right"/>
    </xf>
    <xf numFmtId="14" fontId="1" fillId="6" borderId="16" xfId="0" applyNumberFormat="1" applyFont="1" applyFill="1" applyBorder="1" applyAlignment="1">
      <alignment horizontal="left" vertical="center" wrapText="1"/>
    </xf>
    <xf numFmtId="49" fontId="61" fillId="6" borderId="19" xfId="0" applyNumberFormat="1" applyFont="1" applyFill="1" applyBorder="1" applyAlignment="1">
      <alignment vertical="center"/>
    </xf>
    <xf numFmtId="0" fontId="61" fillId="6" borderId="19" xfId="0" applyFont="1" applyFill="1" applyBorder="1" applyAlignment="1">
      <alignment vertical="center"/>
    </xf>
    <xf numFmtId="0" fontId="62" fillId="6" borderId="19" xfId="0" applyFont="1" applyFill="1" applyBorder="1" applyAlignment="1">
      <alignment vertical="center"/>
    </xf>
    <xf numFmtId="14" fontId="16" fillId="6" borderId="19" xfId="0" applyNumberFormat="1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center" vertical="center"/>
    </xf>
    <xf numFmtId="164" fontId="16" fillId="6" borderId="19" xfId="2" applyFont="1" applyFill="1" applyBorder="1" applyAlignment="1">
      <alignment horizontal="right" wrapText="1"/>
    </xf>
    <xf numFmtId="14" fontId="15" fillId="6" borderId="19" xfId="0" applyNumberFormat="1" applyFont="1" applyFill="1" applyBorder="1" applyAlignment="1">
      <alignment horizontal="left" vertical="center"/>
    </xf>
    <xf numFmtId="0" fontId="15" fillId="6" borderId="19" xfId="0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vertical="center"/>
    </xf>
    <xf numFmtId="3" fontId="15" fillId="6" borderId="19" xfId="0" applyNumberFormat="1" applyFont="1" applyFill="1" applyBorder="1" applyAlignment="1">
      <alignment horizontal="right" vertical="center" wrapText="1"/>
    </xf>
    <xf numFmtId="3" fontId="16" fillId="6" borderId="19" xfId="0" applyNumberFormat="1" applyFont="1" applyFill="1" applyBorder="1" applyAlignment="1">
      <alignment horizontal="right" vertical="center" wrapText="1"/>
    </xf>
    <xf numFmtId="0" fontId="16" fillId="6" borderId="19" xfId="0" applyFont="1" applyFill="1" applyBorder="1" applyAlignment="1">
      <alignment horizontal="right" vertical="center" wrapText="1"/>
    </xf>
    <xf numFmtId="0" fontId="23" fillId="6" borderId="19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vertical="center"/>
    </xf>
    <xf numFmtId="0" fontId="22" fillId="6" borderId="19" xfId="0" applyFont="1" applyFill="1" applyBorder="1" applyAlignment="1">
      <alignment vertical="center"/>
    </xf>
    <xf numFmtId="0" fontId="14" fillId="6" borderId="19" xfId="0" applyFont="1" applyFill="1" applyBorder="1"/>
    <xf numFmtId="0" fontId="20" fillId="6" borderId="19" xfId="0" applyFont="1" applyFill="1" applyBorder="1" applyAlignment="1">
      <alignment horizontal="center"/>
    </xf>
    <xf numFmtId="3" fontId="20" fillId="6" borderId="19" xfId="0" applyNumberFormat="1" applyFont="1" applyFill="1" applyBorder="1"/>
    <xf numFmtId="3" fontId="14" fillId="6" borderId="19" xfId="0" applyNumberFormat="1" applyFont="1" applyFill="1" applyBorder="1"/>
    <xf numFmtId="0" fontId="20" fillId="0" borderId="19" xfId="0" applyFont="1" applyBorder="1"/>
    <xf numFmtId="0" fontId="62" fillId="6" borderId="9" xfId="0" applyFont="1" applyFill="1" applyBorder="1" applyAlignment="1">
      <alignment vertical="center"/>
    </xf>
    <xf numFmtId="0" fontId="62" fillId="6" borderId="9" xfId="0" applyFont="1" applyFill="1" applyBorder="1" applyAlignment="1">
      <alignment horizontal="center" vertical="center"/>
    </xf>
    <xf numFmtId="3" fontId="62" fillId="6" borderId="9" xfId="0" applyNumberFormat="1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61" fillId="6" borderId="34" xfId="0" applyFont="1" applyFill="1" applyBorder="1" applyAlignment="1">
      <alignment vertical="center"/>
    </xf>
    <xf numFmtId="0" fontId="61" fillId="6" borderId="16" xfId="0" applyFont="1" applyFill="1" applyBorder="1" applyAlignment="1">
      <alignment vertical="center"/>
    </xf>
    <xf numFmtId="0" fontId="61" fillId="6" borderId="35" xfId="0" applyFont="1" applyFill="1" applyBorder="1" applyAlignment="1">
      <alignment vertical="center"/>
    </xf>
    <xf numFmtId="0" fontId="61" fillId="6" borderId="28" xfId="0" applyFont="1" applyFill="1" applyBorder="1" applyAlignment="1">
      <alignment horizontal="center" vertical="center"/>
    </xf>
    <xf numFmtId="3" fontId="16" fillId="6" borderId="54" xfId="0" applyNumberFormat="1" applyFont="1" applyFill="1" applyBorder="1" applyAlignment="1">
      <alignment vertical="center"/>
    </xf>
    <xf numFmtId="0" fontId="16" fillId="6" borderId="54" xfId="0" applyFont="1" applyFill="1" applyBorder="1" applyAlignment="1">
      <alignment vertical="center"/>
    </xf>
    <xf numFmtId="3" fontId="15" fillId="6" borderId="28" xfId="0" applyNumberFormat="1" applyFont="1" applyFill="1" applyBorder="1" applyAlignment="1">
      <alignment vertical="center"/>
    </xf>
    <xf numFmtId="164" fontId="16" fillId="6" borderId="28" xfId="2" applyFont="1" applyFill="1" applyBorder="1" applyAlignment="1">
      <alignment vertical="center"/>
    </xf>
    <xf numFmtId="0" fontId="61" fillId="6" borderId="42" xfId="0" applyFont="1" applyFill="1" applyBorder="1" applyAlignment="1">
      <alignment horizontal="center" vertical="center"/>
    </xf>
    <xf numFmtId="14" fontId="16" fillId="6" borderId="62" xfId="0" applyNumberFormat="1" applyFont="1" applyFill="1" applyBorder="1" applyAlignment="1">
      <alignment horizontal="left" vertical="center"/>
    </xf>
    <xf numFmtId="14" fontId="15" fillId="6" borderId="42" xfId="0" applyNumberFormat="1" applyFont="1" applyFill="1" applyBorder="1" applyAlignment="1">
      <alignment horizontal="left" vertical="center"/>
    </xf>
    <xf numFmtId="0" fontId="60" fillId="6" borderId="9" xfId="0" applyFont="1" applyFill="1" applyBorder="1"/>
    <xf numFmtId="165" fontId="14" fillId="0" borderId="16" xfId="0" applyNumberFormat="1" applyFont="1" applyBorder="1"/>
    <xf numFmtId="0" fontId="68" fillId="0" borderId="23" xfId="0" applyFont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68" fillId="0" borderId="24" xfId="0" applyFont="1" applyBorder="1" applyAlignment="1">
      <alignment vertical="center"/>
    </xf>
    <xf numFmtId="0" fontId="14" fillId="0" borderId="16" xfId="0" applyFont="1" applyBorder="1"/>
    <xf numFmtId="165" fontId="20" fillId="0" borderId="5" xfId="0" applyNumberFormat="1" applyFont="1" applyBorder="1"/>
    <xf numFmtId="165" fontId="14" fillId="0" borderId="3" xfId="0" applyNumberFormat="1" applyFont="1" applyBorder="1"/>
    <xf numFmtId="0" fontId="14" fillId="0" borderId="23" xfId="0" applyFont="1" applyBorder="1"/>
    <xf numFmtId="14" fontId="14" fillId="0" borderId="23" xfId="0" applyNumberFormat="1" applyFont="1" applyBorder="1"/>
    <xf numFmtId="0" fontId="14" fillId="0" borderId="48" xfId="0" applyFont="1" applyBorder="1"/>
    <xf numFmtId="0" fontId="20" fillId="0" borderId="18" xfId="0" applyFont="1" applyBorder="1"/>
    <xf numFmtId="165" fontId="20" fillId="0" borderId="27" xfId="0" applyNumberFormat="1" applyFont="1" applyBorder="1"/>
    <xf numFmtId="165" fontId="20" fillId="0" borderId="45" xfId="0" applyNumberFormat="1" applyFont="1" applyBorder="1"/>
    <xf numFmtId="0" fontId="14" fillId="0" borderId="32" xfId="0" applyFont="1" applyBorder="1"/>
    <xf numFmtId="0" fontId="14" fillId="0" borderId="47" xfId="0" applyFont="1" applyBorder="1"/>
    <xf numFmtId="165" fontId="0" fillId="6" borderId="19" xfId="40" applyNumberFormat="1" applyFont="1" applyFill="1" applyBorder="1" applyAlignment="1">
      <alignment horizontal="left" vertical="center" wrapText="1"/>
    </xf>
    <xf numFmtId="4" fontId="0" fillId="6" borderId="19" xfId="0" applyNumberFormat="1" applyFill="1" applyBorder="1" applyAlignment="1">
      <alignment horizontal="center" wrapText="1"/>
    </xf>
    <xf numFmtId="165" fontId="42" fillId="22" borderId="19" xfId="2" applyNumberFormat="1" applyFont="1" applyFill="1" applyBorder="1" applyAlignment="1">
      <alignment horizontal="right" vertical="center" wrapText="1"/>
    </xf>
    <xf numFmtId="3" fontId="0" fillId="6" borderId="19" xfId="0" applyNumberFormat="1" applyFill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/>
    </xf>
    <xf numFmtId="165" fontId="0" fillId="0" borderId="19" xfId="0" applyNumberForma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left" vertical="center" wrapText="1"/>
    </xf>
    <xf numFmtId="165" fontId="41" fillId="0" borderId="18" xfId="0" applyNumberFormat="1" applyFont="1" applyBorder="1" applyAlignment="1">
      <alignment horizontal="right" vertical="center" wrapText="1"/>
    </xf>
    <xf numFmtId="165" fontId="41" fillId="0" borderId="15" xfId="0" applyNumberFormat="1" applyFont="1" applyBorder="1" applyAlignment="1">
      <alignment horizontal="right" vertical="center" wrapText="1"/>
    </xf>
    <xf numFmtId="165" fontId="41" fillId="0" borderId="27" xfId="0" applyNumberFormat="1" applyFont="1" applyBorder="1" applyAlignment="1">
      <alignment horizontal="right" vertical="center" wrapText="1"/>
    </xf>
    <xf numFmtId="3" fontId="0" fillId="6" borderId="19" xfId="1" applyNumberFormat="1" applyFont="1" applyFill="1" applyBorder="1" applyAlignment="1">
      <alignment horizontal="left" wrapText="1"/>
    </xf>
    <xf numFmtId="165" fontId="0" fillId="6" borderId="19" xfId="1" applyNumberFormat="1" applyFont="1" applyFill="1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165" fontId="0" fillId="0" borderId="3" xfId="0" applyNumberFormat="1" applyBorder="1" applyAlignment="1">
      <alignment horizontal="left" vertical="center"/>
    </xf>
    <xf numFmtId="165" fontId="41" fillId="0" borderId="18" xfId="0" applyNumberFormat="1" applyFont="1" applyBorder="1" applyAlignment="1">
      <alignment horizontal="right" vertical="center"/>
    </xf>
    <xf numFmtId="165" fontId="41" fillId="0" borderId="15" xfId="0" applyNumberFormat="1" applyFont="1" applyBorder="1" applyAlignment="1">
      <alignment horizontal="right" vertical="center"/>
    </xf>
    <xf numFmtId="165" fontId="41" fillId="6" borderId="27" xfId="2" applyNumberFormat="1" applyFont="1" applyFill="1" applyBorder="1" applyAlignment="1">
      <alignment horizontal="right" wrapText="1"/>
    </xf>
    <xf numFmtId="165" fontId="4" fillId="6" borderId="6" xfId="1" applyNumberFormat="1" applyFont="1" applyFill="1" applyBorder="1" applyAlignment="1">
      <alignment horizontal="left" vertical="center" wrapText="1"/>
    </xf>
    <xf numFmtId="164" fontId="42" fillId="6" borderId="18" xfId="2" applyFont="1" applyFill="1" applyBorder="1" applyAlignment="1">
      <alignment horizontal="right" wrapText="1"/>
    </xf>
    <xf numFmtId="164" fontId="42" fillId="6" borderId="15" xfId="2" applyFont="1" applyFill="1" applyBorder="1" applyAlignment="1">
      <alignment horizontal="right" wrapText="1"/>
    </xf>
    <xf numFmtId="3" fontId="16" fillId="6" borderId="11" xfId="1" applyNumberFormat="1" applyFont="1" applyFill="1" applyBorder="1" applyAlignment="1">
      <alignment horizontal="left" wrapText="1"/>
    </xf>
    <xf numFmtId="0" fontId="66" fillId="0" borderId="47" xfId="0" applyFont="1" applyBorder="1" applyAlignment="1">
      <alignment vertical="center"/>
    </xf>
    <xf numFmtId="40" fontId="61" fillId="0" borderId="63" xfId="0" applyNumberFormat="1" applyFont="1" applyBorder="1" applyAlignment="1">
      <alignment vertical="center"/>
    </xf>
    <xf numFmtId="165" fontId="61" fillId="0" borderId="45" xfId="0" applyNumberFormat="1" applyFont="1" applyBorder="1" applyAlignment="1">
      <alignment vertical="center"/>
    </xf>
    <xf numFmtId="14" fontId="19" fillId="6" borderId="19" xfId="1" applyNumberFormat="1" applyFont="1" applyFill="1" applyBorder="1" applyAlignment="1">
      <alignment horizontal="left" vertical="center" wrapText="1"/>
    </xf>
    <xf numFmtId="165" fontId="19" fillId="6" borderId="19" xfId="1" applyNumberFormat="1" applyFont="1" applyFill="1" applyBorder="1" applyAlignment="1">
      <alignment horizontal="left" vertical="center" wrapText="1"/>
    </xf>
    <xf numFmtId="3" fontId="33" fillId="10" borderId="7" xfId="0" quotePrefix="1" applyNumberFormat="1" applyFont="1" applyFill="1" applyBorder="1" applyAlignment="1">
      <alignment horizontal="center" vertical="center" wrapText="1"/>
    </xf>
    <xf numFmtId="165" fontId="0" fillId="6" borderId="7" xfId="0" applyNumberFormat="1" applyFill="1" applyBorder="1" applyAlignment="1">
      <alignment horizontal="right" vertical="center" wrapText="1"/>
    </xf>
    <xf numFmtId="14" fontId="62" fillId="0" borderId="24" xfId="0" applyNumberFormat="1" applyFont="1" applyBorder="1" applyAlignment="1">
      <alignment horizontal="center" vertical="center"/>
    </xf>
    <xf numFmtId="14" fontId="62" fillId="0" borderId="64" xfId="0" applyNumberFormat="1" applyFont="1" applyBorder="1" applyAlignment="1">
      <alignment horizontal="center" vertical="center"/>
    </xf>
    <xf numFmtId="0" fontId="62" fillId="0" borderId="65" xfId="0" applyFont="1" applyBorder="1" applyAlignment="1">
      <alignment vertical="center"/>
    </xf>
    <xf numFmtId="14" fontId="62" fillId="0" borderId="16" xfId="0" applyNumberFormat="1" applyFont="1" applyBorder="1" applyAlignment="1">
      <alignment vertical="center"/>
    </xf>
    <xf numFmtId="14" fontId="61" fillId="0" borderId="60" xfId="0" applyNumberFormat="1" applyFont="1" applyBorder="1" applyAlignment="1">
      <alignment horizontal="center" vertical="center"/>
    </xf>
    <xf numFmtId="0" fontId="62" fillId="0" borderId="28" xfId="0" applyFont="1" applyBorder="1" applyAlignment="1">
      <alignment vertical="center"/>
    </xf>
    <xf numFmtId="0" fontId="45" fillId="13" borderId="51" xfId="0" applyFont="1" applyFill="1" applyBorder="1"/>
    <xf numFmtId="0" fontId="46" fillId="13" borderId="52" xfId="0" applyFont="1" applyFill="1" applyBorder="1" applyAlignment="1">
      <alignment wrapText="1"/>
    </xf>
    <xf numFmtId="0" fontId="45" fillId="14" borderId="53" xfId="0" applyFont="1" applyFill="1" applyBorder="1" applyAlignment="1">
      <alignment wrapText="1"/>
    </xf>
    <xf numFmtId="0" fontId="30" fillId="0" borderId="5" xfId="0" applyFont="1" applyBorder="1"/>
    <xf numFmtId="165" fontId="45" fillId="13" borderId="20" xfId="0" applyNumberFormat="1" applyFont="1" applyFill="1" applyBorder="1"/>
    <xf numFmtId="165" fontId="45" fillId="13" borderId="23" xfId="0" applyNumberFormat="1" applyFont="1" applyFill="1" applyBorder="1" applyAlignment="1">
      <alignment wrapText="1"/>
    </xf>
    <xf numFmtId="165" fontId="45" fillId="14" borderId="24" xfId="0" applyNumberFormat="1" applyFont="1" applyFill="1" applyBorder="1"/>
    <xf numFmtId="4" fontId="14" fillId="14" borderId="44" xfId="0" applyNumberFormat="1" applyFont="1" applyFill="1" applyBorder="1" applyAlignment="1">
      <alignment horizontal="center" vertical="center"/>
    </xf>
    <xf numFmtId="3" fontId="9" fillId="0" borderId="64" xfId="1" applyNumberFormat="1" applyFont="1" applyBorder="1" applyAlignment="1">
      <alignment horizontal="left" vertical="center" wrapText="1"/>
    </xf>
    <xf numFmtId="3" fontId="42" fillId="22" borderId="6" xfId="1" applyNumberFormat="1" applyFont="1" applyFill="1" applyBorder="1" applyAlignment="1">
      <alignment horizontal="left" wrapText="1"/>
    </xf>
    <xf numFmtId="3" fontId="19" fillId="6" borderId="6" xfId="1" applyNumberFormat="1" applyFont="1" applyFill="1" applyBorder="1" applyAlignment="1">
      <alignment horizontal="left" wrapText="1"/>
    </xf>
    <xf numFmtId="3" fontId="19" fillId="6" borderId="10" xfId="1" applyNumberFormat="1" applyFont="1" applyFill="1" applyBorder="1" applyAlignment="1">
      <alignment horizontal="left" wrapText="1"/>
    </xf>
    <xf numFmtId="3" fontId="4" fillId="0" borderId="19" xfId="1" applyNumberFormat="1" applyFont="1" applyBorder="1" applyAlignment="1">
      <alignment horizontal="left" vertical="center" wrapText="1"/>
    </xf>
    <xf numFmtId="3" fontId="0" fillId="6" borderId="9" xfId="1" applyNumberFormat="1" applyFont="1" applyFill="1" applyBorder="1" applyAlignment="1">
      <alignment horizontal="left" vertical="center" wrapText="1"/>
    </xf>
    <xf numFmtId="14" fontId="4" fillId="6" borderId="19" xfId="1" applyNumberFormat="1" applyFont="1" applyFill="1" applyBorder="1" applyAlignment="1">
      <alignment horizontal="left" wrapText="1"/>
    </xf>
    <xf numFmtId="3" fontId="19" fillId="6" borderId="11" xfId="1" applyNumberFormat="1" applyFont="1" applyFill="1" applyBorder="1" applyAlignment="1">
      <alignment horizontal="right" wrapText="1"/>
    </xf>
    <xf numFmtId="4" fontId="0" fillId="6" borderId="19" xfId="0" applyNumberFormat="1" applyFill="1" applyBorder="1" applyAlignment="1">
      <alignment horizontal="left" wrapText="1"/>
    </xf>
    <xf numFmtId="164" fontId="42" fillId="6" borderId="27" xfId="2" applyFont="1" applyFill="1" applyBorder="1" applyAlignment="1">
      <alignment horizontal="right" vertical="center" wrapText="1"/>
    </xf>
    <xf numFmtId="165" fontId="4" fillId="6" borderId="37" xfId="40" applyNumberFormat="1" applyFont="1" applyFill="1" applyBorder="1" applyAlignment="1">
      <alignment horizontal="left" vertical="center" wrapText="1"/>
    </xf>
    <xf numFmtId="3" fontId="4" fillId="6" borderId="38" xfId="1" applyNumberFormat="1" applyFont="1" applyFill="1" applyBorder="1" applyAlignment="1">
      <alignment horizontal="left" vertical="center" wrapText="1"/>
    </xf>
    <xf numFmtId="3" fontId="4" fillId="6" borderId="31" xfId="1" applyNumberFormat="1" applyFont="1" applyFill="1" applyBorder="1" applyAlignment="1">
      <alignment horizontal="left" vertical="center" wrapText="1"/>
    </xf>
    <xf numFmtId="3" fontId="4" fillId="6" borderId="17" xfId="1" applyNumberFormat="1" applyFont="1" applyFill="1" applyBorder="1" applyAlignment="1">
      <alignment horizontal="left" vertical="center" wrapText="1"/>
    </xf>
    <xf numFmtId="3" fontId="0" fillId="6" borderId="17" xfId="0" applyNumberFormat="1" applyFill="1" applyBorder="1" applyAlignment="1">
      <alignment horizontal="left" vertical="center" wrapText="1"/>
    </xf>
    <xf numFmtId="4" fontId="0" fillId="6" borderId="39" xfId="0" applyNumberFormat="1" applyFill="1" applyBorder="1" applyAlignment="1">
      <alignment horizontal="left" vertical="center" wrapText="1"/>
    </xf>
    <xf numFmtId="14" fontId="41" fillId="6" borderId="31" xfId="1" applyNumberFormat="1" applyFont="1" applyFill="1" applyBorder="1" applyAlignment="1">
      <alignment horizontal="left" wrapText="1"/>
    </xf>
    <xf numFmtId="3" fontId="41" fillId="6" borderId="17" xfId="1" applyNumberFormat="1" applyFont="1" applyFill="1" applyBorder="1" applyAlignment="1">
      <alignment horizontal="left" wrapText="1"/>
    </xf>
    <xf numFmtId="165" fontId="41" fillId="6" borderId="17" xfId="1" applyNumberFormat="1" applyFont="1" applyFill="1" applyBorder="1" applyAlignment="1">
      <alignment horizontal="left" wrapText="1"/>
    </xf>
    <xf numFmtId="164" fontId="41" fillId="6" borderId="17" xfId="2" applyFont="1" applyFill="1" applyBorder="1" applyAlignment="1">
      <alignment horizontal="right" wrapText="1"/>
    </xf>
    <xf numFmtId="165" fontId="41" fillId="6" borderId="17" xfId="40" applyNumberFormat="1" applyFont="1" applyFill="1" applyBorder="1" applyAlignment="1">
      <alignment horizontal="left" vertical="center" wrapText="1"/>
    </xf>
    <xf numFmtId="3" fontId="0" fillId="6" borderId="11" xfId="0" applyNumberFormat="1" applyFill="1" applyBorder="1" applyAlignment="1">
      <alignment horizontal="left" wrapText="1"/>
    </xf>
    <xf numFmtId="4" fontId="19" fillId="6" borderId="11" xfId="1" applyNumberFormat="1" applyFont="1" applyFill="1" applyBorder="1" applyAlignment="1">
      <alignment horizontal="right" wrapText="1"/>
    </xf>
    <xf numFmtId="165" fontId="41" fillId="0" borderId="27" xfId="0" applyNumberFormat="1" applyFont="1" applyBorder="1" applyAlignment="1">
      <alignment horizontal="right" vertical="center"/>
    </xf>
    <xf numFmtId="0" fontId="16" fillId="6" borderId="62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vertical="center"/>
    </xf>
    <xf numFmtId="0" fontId="16" fillId="6" borderId="13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14" fillId="0" borderId="63" xfId="0" applyFont="1" applyBorder="1"/>
    <xf numFmtId="3" fontId="63" fillId="6" borderId="9" xfId="0" applyNumberFormat="1" applyFont="1" applyFill="1" applyBorder="1" applyAlignment="1">
      <alignment vertical="center"/>
    </xf>
    <xf numFmtId="0" fontId="14" fillId="0" borderId="9" xfId="0" applyFont="1" applyBorder="1"/>
    <xf numFmtId="0" fontId="16" fillId="6" borderId="62" xfId="0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5" fillId="6" borderId="42" xfId="0" applyFont="1" applyFill="1" applyBorder="1" applyAlignment="1">
      <alignment vertical="center"/>
    </xf>
    <xf numFmtId="0" fontId="16" fillId="6" borderId="48" xfId="0" applyFont="1" applyFill="1" applyBorder="1" applyAlignment="1">
      <alignment vertical="center"/>
    </xf>
    <xf numFmtId="3" fontId="16" fillId="6" borderId="49" xfId="0" applyNumberFormat="1" applyFont="1" applyFill="1" applyBorder="1" applyAlignment="1">
      <alignment vertical="center"/>
    </xf>
    <xf numFmtId="0" fontId="15" fillId="6" borderId="23" xfId="0" applyFont="1" applyFill="1" applyBorder="1" applyAlignment="1">
      <alignment vertical="center"/>
    </xf>
    <xf numFmtId="0" fontId="16" fillId="6" borderId="14" xfId="0" applyFont="1" applyFill="1" applyBorder="1" applyAlignment="1">
      <alignment vertical="center"/>
    </xf>
    <xf numFmtId="0" fontId="23" fillId="6" borderId="23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vertical="center"/>
    </xf>
    <xf numFmtId="14" fontId="15" fillId="6" borderId="23" xfId="0" applyNumberFormat="1" applyFont="1" applyFill="1" applyBorder="1" applyAlignment="1">
      <alignment horizontal="center" vertical="center"/>
    </xf>
    <xf numFmtId="0" fontId="43" fillId="0" borderId="23" xfId="0" applyFont="1" applyBorder="1"/>
    <xf numFmtId="165" fontId="14" fillId="0" borderId="14" xfId="0" applyNumberFormat="1" applyFont="1" applyBorder="1"/>
    <xf numFmtId="17" fontId="43" fillId="0" borderId="34" xfId="0" applyNumberFormat="1" applyFont="1" applyBorder="1" applyAlignment="1">
      <alignment horizontal="center"/>
    </xf>
    <xf numFmtId="165" fontId="14" fillId="0" borderId="35" xfId="0" applyNumberFormat="1" applyFont="1" applyBorder="1"/>
    <xf numFmtId="0" fontId="14" fillId="0" borderId="36" xfId="0" applyFont="1" applyBorder="1"/>
    <xf numFmtId="165" fontId="20" fillId="0" borderId="49" xfId="0" applyNumberFormat="1" applyFont="1" applyBorder="1"/>
    <xf numFmtId="165" fontId="20" fillId="0" borderId="66" xfId="0" applyNumberFormat="1" applyFont="1" applyBorder="1"/>
    <xf numFmtId="0" fontId="14" fillId="0" borderId="62" xfId="0" applyFont="1" applyBorder="1"/>
    <xf numFmtId="165" fontId="14" fillId="0" borderId="66" xfId="0" applyNumberFormat="1" applyFont="1" applyBorder="1"/>
    <xf numFmtId="0" fontId="20" fillId="0" borderId="52" xfId="0" applyFont="1" applyBorder="1"/>
    <xf numFmtId="169" fontId="20" fillId="0" borderId="66" xfId="0" applyNumberFormat="1" applyFont="1" applyBorder="1"/>
    <xf numFmtId="0" fontId="20" fillId="0" borderId="47" xfId="0" applyFont="1" applyBorder="1"/>
    <xf numFmtId="165" fontId="20" fillId="0" borderId="67" xfId="0" applyNumberFormat="1" applyFont="1" applyBorder="1" applyAlignment="1">
      <alignment horizontal="right" wrapText="1"/>
    </xf>
    <xf numFmtId="0" fontId="61" fillId="11" borderId="48" xfId="0" applyFont="1" applyFill="1" applyBorder="1" applyAlignment="1">
      <alignment horizontal="center" vertical="center"/>
    </xf>
    <xf numFmtId="0" fontId="61" fillId="11" borderId="3" xfId="0" applyFont="1" applyFill="1" applyBorder="1" applyAlignment="1">
      <alignment horizontal="center" vertical="center"/>
    </xf>
    <xf numFmtId="0" fontId="59" fillId="11" borderId="18" xfId="0" applyFont="1" applyFill="1" applyBorder="1" applyAlignment="1">
      <alignment vertical="center"/>
    </xf>
    <xf numFmtId="0" fontId="59" fillId="11" borderId="15" xfId="0" applyFont="1" applyFill="1" applyBorder="1" applyAlignment="1">
      <alignment vertical="center"/>
    </xf>
    <xf numFmtId="0" fontId="61" fillId="11" borderId="13" xfId="0" applyFont="1" applyFill="1" applyBorder="1" applyAlignment="1">
      <alignment horizontal="center" vertical="center"/>
    </xf>
    <xf numFmtId="0" fontId="14" fillId="0" borderId="47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3" fontId="16" fillId="0" borderId="45" xfId="0" applyNumberFormat="1" applyFont="1" applyBorder="1" applyAlignment="1">
      <alignment vertical="center"/>
    </xf>
    <xf numFmtId="14" fontId="15" fillId="7" borderId="18" xfId="0" applyNumberFormat="1" applyFont="1" applyFill="1" applyBorder="1" applyAlignment="1">
      <alignment horizontal="left" vertical="center"/>
    </xf>
    <xf numFmtId="0" fontId="16" fillId="7" borderId="15" xfId="0" applyFont="1" applyFill="1" applyBorder="1" applyAlignment="1">
      <alignment vertical="center"/>
    </xf>
    <xf numFmtId="0" fontId="15" fillId="7" borderId="15" xfId="0" applyFont="1" applyFill="1" applyBorder="1" applyAlignment="1">
      <alignment vertical="center"/>
    </xf>
    <xf numFmtId="3" fontId="15" fillId="7" borderId="15" xfId="0" applyNumberFormat="1" applyFont="1" applyFill="1" applyBorder="1" applyAlignment="1">
      <alignment vertical="center"/>
    </xf>
    <xf numFmtId="0" fontId="16" fillId="7" borderId="27" xfId="0" applyFont="1" applyFill="1" applyBorder="1" applyAlignment="1">
      <alignment vertical="center"/>
    </xf>
    <xf numFmtId="0" fontId="59" fillId="11" borderId="29" xfId="0" applyFont="1" applyFill="1" applyBorder="1" applyAlignment="1">
      <alignment vertical="center"/>
    </xf>
    <xf numFmtId="0" fontId="61" fillId="11" borderId="51" xfId="0" applyFont="1" applyFill="1" applyBorder="1" applyAlignment="1">
      <alignment horizontal="center" vertical="center"/>
    </xf>
    <xf numFmtId="3" fontId="14" fillId="0" borderId="52" xfId="0" applyNumberFormat="1" applyFont="1" applyBorder="1" applyAlignment="1">
      <alignment vertical="center"/>
    </xf>
    <xf numFmtId="0" fontId="59" fillId="11" borderId="28" xfId="0" applyFont="1" applyFill="1" applyBorder="1" applyAlignment="1">
      <alignment vertical="center"/>
    </xf>
    <xf numFmtId="0" fontId="61" fillId="11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164" fontId="14" fillId="0" borderId="41" xfId="2" applyFont="1" applyBorder="1" applyAlignment="1">
      <alignment horizontal="right" vertical="center" wrapText="1"/>
    </xf>
    <xf numFmtId="168" fontId="14" fillId="0" borderId="41" xfId="2" applyNumberFormat="1" applyFont="1" applyBorder="1" applyAlignment="1">
      <alignment horizontal="right" vertical="center" wrapText="1"/>
    </xf>
    <xf numFmtId="3" fontId="14" fillId="0" borderId="41" xfId="0" applyNumberFormat="1" applyFont="1" applyBorder="1" applyAlignment="1">
      <alignment vertical="center"/>
    </xf>
    <xf numFmtId="3" fontId="41" fillId="6" borderId="19" xfId="1" applyNumberFormat="1" applyFont="1" applyFill="1" applyBorder="1" applyAlignment="1">
      <alignment horizontal="left" vertical="center" wrapText="1"/>
    </xf>
    <xf numFmtId="165" fontId="4" fillId="22" borderId="19" xfId="1" applyNumberFormat="1" applyFont="1" applyFill="1" applyBorder="1" applyAlignment="1">
      <alignment horizontal="left" vertical="center" wrapText="1"/>
    </xf>
    <xf numFmtId="3" fontId="4" fillId="22" borderId="19" xfId="1" applyNumberFormat="1" applyFont="1" applyFill="1" applyBorder="1" applyAlignment="1">
      <alignment horizontal="left" vertical="center" wrapText="1"/>
    </xf>
    <xf numFmtId="164" fontId="41" fillId="6" borderId="19" xfId="2" applyFont="1" applyFill="1" applyBorder="1" applyAlignment="1">
      <alignment horizontal="right" vertical="center" wrapText="1"/>
    </xf>
    <xf numFmtId="164" fontId="4" fillId="22" borderId="19" xfId="2" applyFont="1" applyFill="1" applyBorder="1" applyAlignment="1">
      <alignment horizontal="right" vertical="center" wrapText="1"/>
    </xf>
    <xf numFmtId="0" fontId="41" fillId="6" borderId="19" xfId="0" applyFont="1" applyFill="1" applyBorder="1" applyAlignment="1">
      <alignment horizontal="left" vertical="center"/>
    </xf>
    <xf numFmtId="4" fontId="41" fillId="6" borderId="19" xfId="0" applyNumberFormat="1" applyFont="1" applyFill="1" applyBorder="1" applyAlignment="1">
      <alignment horizontal="left" vertical="center" wrapText="1"/>
    </xf>
    <xf numFmtId="3" fontId="19" fillId="23" borderId="11" xfId="1" applyNumberFormat="1" applyFont="1" applyFill="1" applyBorder="1" applyAlignment="1">
      <alignment horizontal="left" wrapText="1"/>
    </xf>
    <xf numFmtId="14" fontId="42" fillId="23" borderId="19" xfId="1" applyNumberFormat="1" applyFont="1" applyFill="1" applyBorder="1" applyAlignment="1">
      <alignment horizontal="left" vertical="center" wrapText="1"/>
    </xf>
    <xf numFmtId="3" fontId="42" fillId="23" borderId="19" xfId="1" applyNumberFormat="1" applyFont="1" applyFill="1" applyBorder="1" applyAlignment="1">
      <alignment horizontal="left" vertical="center" wrapText="1"/>
    </xf>
    <xf numFmtId="165" fontId="42" fillId="23" borderId="19" xfId="1" applyNumberFormat="1" applyFont="1" applyFill="1" applyBorder="1" applyAlignment="1">
      <alignment horizontal="left" vertical="center" wrapText="1"/>
    </xf>
    <xf numFmtId="164" fontId="41" fillId="23" borderId="19" xfId="2" applyFont="1" applyFill="1" applyBorder="1" applyAlignment="1">
      <alignment horizontal="right" vertical="center" wrapText="1"/>
    </xf>
    <xf numFmtId="165" fontId="41" fillId="23" borderId="19" xfId="40" applyNumberFormat="1" applyFont="1" applyFill="1" applyBorder="1" applyAlignment="1">
      <alignment horizontal="left" vertical="center" wrapText="1"/>
    </xf>
    <xf numFmtId="0" fontId="41" fillId="23" borderId="19" xfId="0" applyFont="1" applyFill="1" applyBorder="1" applyAlignment="1">
      <alignment horizontal="left" vertical="center"/>
    </xf>
    <xf numFmtId="3" fontId="42" fillId="23" borderId="11" xfId="1" applyNumberFormat="1" applyFont="1" applyFill="1" applyBorder="1" applyAlignment="1">
      <alignment horizontal="left" wrapText="1"/>
    </xf>
    <xf numFmtId="4" fontId="41" fillId="23" borderId="19" xfId="0" applyNumberFormat="1" applyFont="1" applyFill="1" applyBorder="1" applyAlignment="1">
      <alignment horizontal="left" vertical="center" wrapText="1"/>
    </xf>
    <xf numFmtId="14" fontId="41" fillId="23" borderId="19" xfId="1" applyNumberFormat="1" applyFont="1" applyFill="1" applyBorder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right"/>
    </xf>
    <xf numFmtId="165" fontId="41" fillId="23" borderId="19" xfId="0" applyNumberFormat="1" applyFont="1" applyFill="1" applyBorder="1" applyAlignment="1">
      <alignment horizontal="right" vertical="center"/>
    </xf>
    <xf numFmtId="164" fontId="41" fillId="23" borderId="16" xfId="2" applyFont="1" applyFill="1" applyBorder="1" applyAlignment="1">
      <alignment horizontal="right" vertical="center" wrapText="1"/>
    </xf>
    <xf numFmtId="0" fontId="41" fillId="23" borderId="19" xfId="0" applyFont="1" applyFill="1" applyBorder="1" applyAlignment="1">
      <alignment horizontal="left" vertical="center" wrapText="1"/>
    </xf>
    <xf numFmtId="14" fontId="41" fillId="23" borderId="19" xfId="0" applyNumberFormat="1" applyFont="1" applyFill="1" applyBorder="1" applyAlignment="1">
      <alignment horizontal="left" vertical="center"/>
    </xf>
    <xf numFmtId="3" fontId="41" fillId="23" borderId="19" xfId="1" applyNumberFormat="1" applyFont="1" applyFill="1" applyBorder="1" applyAlignment="1">
      <alignment horizontal="left" vertical="center" wrapText="1"/>
    </xf>
    <xf numFmtId="165" fontId="41" fillId="23" borderId="19" xfId="1" applyNumberFormat="1" applyFont="1" applyFill="1" applyBorder="1" applyAlignment="1">
      <alignment horizontal="left" vertical="center" wrapText="1"/>
    </xf>
    <xf numFmtId="0" fontId="41" fillId="6" borderId="19" xfId="0" applyFont="1" applyFill="1" applyBorder="1" applyAlignment="1">
      <alignment horizontal="left" vertical="center" wrapText="1"/>
    </xf>
    <xf numFmtId="3" fontId="9" fillId="8" borderId="0" xfId="0" applyNumberFormat="1" applyFont="1" applyFill="1" applyAlignment="1">
      <alignment horizontal="left" vertical="center" wrapText="1"/>
    </xf>
    <xf numFmtId="165" fontId="41" fillId="23" borderId="19" xfId="2" applyNumberFormat="1" applyFont="1" applyFill="1" applyBorder="1" applyAlignment="1">
      <alignment horizontal="right" vertical="center" wrapText="1"/>
    </xf>
    <xf numFmtId="3" fontId="42" fillId="23" borderId="6" xfId="1" applyNumberFormat="1" applyFont="1" applyFill="1" applyBorder="1" applyAlignment="1">
      <alignment horizontal="left" wrapText="1"/>
    </xf>
    <xf numFmtId="165" fontId="41" fillId="23" borderId="19" xfId="0" applyNumberFormat="1" applyFont="1" applyFill="1" applyBorder="1" applyAlignment="1">
      <alignment horizontal="right" vertical="center" wrapText="1"/>
    </xf>
    <xf numFmtId="0" fontId="0" fillId="23" borderId="0" xfId="0" applyFill="1" applyAlignment="1">
      <alignment horizontal="left" vertical="center"/>
    </xf>
    <xf numFmtId="0" fontId="41" fillId="23" borderId="0" xfId="0" applyFont="1" applyFill="1" applyAlignment="1">
      <alignment horizontal="left" vertical="center"/>
    </xf>
    <xf numFmtId="3" fontId="42" fillId="23" borderId="19" xfId="1" applyNumberFormat="1" applyFont="1" applyFill="1" applyBorder="1" applyAlignment="1">
      <alignment horizontal="left" wrapText="1"/>
    </xf>
    <xf numFmtId="14" fontId="41" fillId="6" borderId="19" xfId="1" applyNumberFormat="1" applyFont="1" applyFill="1" applyBorder="1" applyAlignment="1">
      <alignment horizontal="left" vertical="center" wrapText="1"/>
    </xf>
    <xf numFmtId="165" fontId="41" fillId="6" borderId="19" xfId="1" applyNumberFormat="1" applyFont="1" applyFill="1" applyBorder="1" applyAlignment="1">
      <alignment horizontal="left" vertical="center" wrapText="1"/>
    </xf>
    <xf numFmtId="164" fontId="42" fillId="23" borderId="19" xfId="2" applyFont="1" applyFill="1" applyBorder="1" applyAlignment="1">
      <alignment horizontal="right" vertical="center" wrapText="1"/>
    </xf>
    <xf numFmtId="164" fontId="42" fillId="23" borderId="19" xfId="2" applyFont="1" applyFill="1" applyBorder="1" applyAlignment="1">
      <alignment horizontal="right" wrapText="1"/>
    </xf>
    <xf numFmtId="164" fontId="41" fillId="23" borderId="19" xfId="2" applyFont="1" applyFill="1" applyBorder="1" applyAlignment="1">
      <alignment horizontal="right" wrapText="1"/>
    </xf>
    <xf numFmtId="0" fontId="41" fillId="23" borderId="19" xfId="0" applyFont="1" applyFill="1" applyBorder="1" applyAlignment="1">
      <alignment horizontal="left"/>
    </xf>
    <xf numFmtId="14" fontId="41" fillId="6" borderId="11" xfId="0" applyNumberFormat="1" applyFont="1" applyFill="1" applyBorder="1" applyAlignment="1">
      <alignment horizontal="left" vertical="center" wrapText="1"/>
    </xf>
    <xf numFmtId="14" fontId="41" fillId="6" borderId="19" xfId="0" applyNumberFormat="1" applyFont="1" applyFill="1" applyBorder="1" applyAlignment="1">
      <alignment horizontal="left" vertical="center" wrapText="1"/>
    </xf>
    <xf numFmtId="14" fontId="41" fillId="6" borderId="16" xfId="0" applyNumberFormat="1" applyFont="1" applyFill="1" applyBorder="1" applyAlignment="1">
      <alignment horizontal="left" vertical="center" wrapText="1"/>
    </xf>
    <xf numFmtId="3" fontId="41" fillId="0" borderId="0" xfId="0" applyNumberFormat="1" applyFont="1" applyAlignment="1">
      <alignment horizontal="left" vertical="center" wrapText="1"/>
    </xf>
    <xf numFmtId="164" fontId="41" fillId="6" borderId="19" xfId="2" applyFont="1" applyFill="1" applyBorder="1" applyAlignment="1">
      <alignment horizontal="right" wrapText="1"/>
    </xf>
    <xf numFmtId="0" fontId="41" fillId="23" borderId="6" xfId="0" applyFont="1" applyFill="1" applyBorder="1" applyAlignment="1">
      <alignment horizontal="left" vertical="center" wrapText="1"/>
    </xf>
    <xf numFmtId="164" fontId="42" fillId="23" borderId="16" xfId="2" applyFont="1" applyFill="1" applyBorder="1" applyAlignment="1">
      <alignment horizontal="right" wrapText="1"/>
    </xf>
    <xf numFmtId="165" fontId="41" fillId="23" borderId="19" xfId="40" applyNumberFormat="1" applyFont="1" applyFill="1" applyBorder="1" applyAlignment="1">
      <alignment horizontal="left" wrapText="1"/>
    </xf>
    <xf numFmtId="3" fontId="41" fillId="23" borderId="11" xfId="1" applyNumberFormat="1" applyFont="1" applyFill="1" applyBorder="1" applyAlignment="1">
      <alignment horizontal="left" vertical="center" wrapText="1"/>
    </xf>
    <xf numFmtId="3" fontId="15" fillId="23" borderId="11" xfId="1" applyNumberFormat="1" applyFont="1" applyFill="1" applyBorder="1" applyAlignment="1">
      <alignment horizontal="left" wrapText="1"/>
    </xf>
    <xf numFmtId="3" fontId="41" fillId="23" borderId="19" xfId="0" applyNumberFormat="1" applyFont="1" applyFill="1" applyBorder="1" applyAlignment="1">
      <alignment horizontal="left"/>
    </xf>
    <xf numFmtId="14" fontId="42" fillId="13" borderId="12" xfId="0" applyNumberFormat="1" applyFont="1" applyFill="1" applyBorder="1"/>
    <xf numFmtId="14" fontId="0" fillId="0" borderId="0" xfId="0" applyNumberFormat="1"/>
    <xf numFmtId="14" fontId="14" fillId="0" borderId="0" xfId="0" applyNumberFormat="1" applyFont="1"/>
    <xf numFmtId="3" fontId="42" fillId="6" borderId="11" xfId="1" applyNumberFormat="1" applyFont="1" applyFill="1" applyBorder="1" applyAlignment="1">
      <alignment horizontal="left" wrapText="1"/>
    </xf>
    <xf numFmtId="14" fontId="41" fillId="23" borderId="19" xfId="1" applyNumberFormat="1" applyFont="1" applyFill="1" applyBorder="1" applyAlignment="1">
      <alignment horizontal="left" wrapText="1"/>
    </xf>
    <xf numFmtId="3" fontId="41" fillId="23" borderId="19" xfId="1" applyNumberFormat="1" applyFont="1" applyFill="1" applyBorder="1" applyAlignment="1">
      <alignment horizontal="left" wrapText="1"/>
    </xf>
    <xf numFmtId="4" fontId="41" fillId="23" borderId="19" xfId="0" applyNumberFormat="1" applyFont="1" applyFill="1" applyBorder="1" applyAlignment="1">
      <alignment horizontal="left" wrapText="1"/>
    </xf>
    <xf numFmtId="0" fontId="41" fillId="6" borderId="0" xfId="0" applyFont="1" applyFill="1" applyAlignment="1">
      <alignment horizontal="left" vertical="center"/>
    </xf>
    <xf numFmtId="3" fontId="41" fillId="23" borderId="19" xfId="0" applyNumberFormat="1" applyFont="1" applyFill="1" applyBorder="1" applyAlignment="1">
      <alignment horizontal="left" wrapText="1"/>
    </xf>
    <xf numFmtId="3" fontId="9" fillId="23" borderId="0" xfId="0" applyNumberFormat="1" applyFont="1" applyFill="1" applyAlignment="1">
      <alignment horizontal="left" vertical="center" wrapText="1"/>
    </xf>
    <xf numFmtId="165" fontId="0" fillId="23" borderId="9" xfId="40" applyNumberFormat="1" applyFont="1" applyFill="1" applyBorder="1" applyAlignment="1">
      <alignment horizontal="left" wrapText="1"/>
    </xf>
    <xf numFmtId="164" fontId="4" fillId="6" borderId="19" xfId="2" applyFont="1" applyFill="1" applyBorder="1" applyAlignment="1">
      <alignment vertical="center" wrapText="1"/>
    </xf>
    <xf numFmtId="164" fontId="0" fillId="6" borderId="19" xfId="2" applyFont="1" applyFill="1" applyBorder="1" applyAlignment="1">
      <alignment vertical="center" wrapText="1"/>
    </xf>
    <xf numFmtId="164" fontId="4" fillId="6" borderId="16" xfId="2" applyFont="1" applyFill="1" applyBorder="1" applyAlignment="1">
      <alignment vertical="center" wrapText="1"/>
    </xf>
    <xf numFmtId="164" fontId="41" fillId="6" borderId="19" xfId="2" applyFont="1" applyFill="1" applyBorder="1" applyAlignment="1">
      <alignment vertical="center" wrapText="1"/>
    </xf>
    <xf numFmtId="164" fontId="41" fillId="6" borderId="16" xfId="2" applyFont="1" applyFill="1" applyBorder="1" applyAlignment="1">
      <alignment vertical="center" wrapText="1"/>
    </xf>
    <xf numFmtId="165" fontId="0" fillId="6" borderId="0" xfId="0" applyNumberFormat="1" applyFill="1" applyAlignment="1">
      <alignment horizontal="right" vertical="center" wrapText="1"/>
    </xf>
    <xf numFmtId="165" fontId="0" fillId="6" borderId="16" xfId="0" applyNumberFormat="1" applyFill="1" applyBorder="1" applyAlignment="1">
      <alignment horizontal="right" vertical="center" wrapText="1"/>
    </xf>
    <xf numFmtId="164" fontId="4" fillId="6" borderId="28" xfId="2" applyFont="1" applyFill="1" applyBorder="1" applyAlignment="1">
      <alignment horizontal="right" wrapText="1"/>
    </xf>
    <xf numFmtId="4" fontId="42" fillId="23" borderId="19" xfId="0" applyNumberFormat="1" applyFont="1" applyFill="1" applyBorder="1" applyAlignment="1">
      <alignment horizontal="left" vertical="center" wrapText="1"/>
    </xf>
    <xf numFmtId="3" fontId="42" fillId="23" borderId="10" xfId="1" applyNumberFormat="1" applyFont="1" applyFill="1" applyBorder="1" applyAlignment="1">
      <alignment horizontal="left" wrapText="1"/>
    </xf>
    <xf numFmtId="165" fontId="42" fillId="23" borderId="19" xfId="40" applyNumberFormat="1" applyFont="1" applyFill="1" applyBorder="1" applyAlignment="1">
      <alignment horizontal="left" vertical="center" wrapText="1"/>
    </xf>
    <xf numFmtId="3" fontId="42" fillId="23" borderId="19" xfId="0" applyNumberFormat="1" applyFont="1" applyFill="1" applyBorder="1" applyAlignment="1">
      <alignment horizontal="left" vertical="center" wrapText="1"/>
    </xf>
    <xf numFmtId="165" fontId="0" fillId="6" borderId="10" xfId="40" applyNumberFormat="1" applyFont="1" applyFill="1" applyBorder="1" applyAlignment="1">
      <alignment horizontal="left" wrapText="1"/>
    </xf>
    <xf numFmtId="165" fontId="0" fillId="23" borderId="19" xfId="40" applyNumberFormat="1" applyFont="1" applyFill="1" applyBorder="1" applyAlignment="1">
      <alignment horizontal="left" wrapText="1"/>
    </xf>
    <xf numFmtId="165" fontId="41" fillId="23" borderId="9" xfId="40" applyNumberFormat="1" applyFont="1" applyFill="1" applyBorder="1" applyAlignment="1">
      <alignment horizontal="left" vertical="center" wrapText="1"/>
    </xf>
    <xf numFmtId="165" fontId="41" fillId="23" borderId="19" xfId="0" applyNumberFormat="1" applyFont="1" applyFill="1" applyBorder="1" applyAlignment="1">
      <alignment horizontal="right" wrapText="1"/>
    </xf>
    <xf numFmtId="3" fontId="41" fillId="23" borderId="0" xfId="0" applyNumberFormat="1" applyFont="1" applyFill="1" applyAlignment="1">
      <alignment horizontal="left" vertical="center" wrapText="1"/>
    </xf>
    <xf numFmtId="164" fontId="4" fillId="23" borderId="16" xfId="2" applyFont="1" applyFill="1" applyBorder="1" applyAlignment="1">
      <alignment horizontal="right" wrapText="1"/>
    </xf>
    <xf numFmtId="3" fontId="42" fillId="21" borderId="11" xfId="1" applyNumberFormat="1" applyFont="1" applyFill="1" applyBorder="1" applyAlignment="1">
      <alignment horizontal="left" wrapText="1"/>
    </xf>
    <xf numFmtId="168" fontId="0" fillId="0" borderId="0" xfId="2" applyNumberFormat="1" applyFont="1" applyAlignment="1">
      <alignment wrapText="1"/>
    </xf>
    <xf numFmtId="168" fontId="41" fillId="0" borderId="0" xfId="2" applyNumberFormat="1" applyFont="1" applyAlignment="1">
      <alignment wrapText="1"/>
    </xf>
    <xf numFmtId="168" fontId="0" fillId="0" borderId="0" xfId="2" applyNumberFormat="1" applyFont="1" applyAlignment="1">
      <alignment horizontal="right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8" fontId="0" fillId="0" borderId="0" xfId="0" applyNumberFormat="1" applyAlignment="1">
      <alignment wrapText="1"/>
    </xf>
    <xf numFmtId="168" fontId="0" fillId="0" borderId="0" xfId="0" pivotButton="1" applyNumberFormat="1" applyAlignment="1">
      <alignment wrapText="1"/>
    </xf>
    <xf numFmtId="168" fontId="0" fillId="0" borderId="0" xfId="0" applyNumberFormat="1" applyAlignment="1">
      <alignment horizontal="left" wrapText="1"/>
    </xf>
    <xf numFmtId="165" fontId="41" fillId="22" borderId="19" xfId="2" applyNumberFormat="1" applyFont="1" applyFill="1" applyBorder="1" applyAlignment="1">
      <alignment horizontal="right" vertical="center" wrapText="1"/>
    </xf>
    <xf numFmtId="0" fontId="41" fillId="22" borderId="19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164" fontId="1" fillId="6" borderId="19" xfId="2" applyFont="1" applyFill="1" applyBorder="1" applyAlignment="1">
      <alignment horizontal="right" vertical="center" wrapText="1"/>
    </xf>
    <xf numFmtId="14" fontId="32" fillId="6" borderId="19" xfId="0" applyNumberFormat="1" applyFont="1" applyFill="1" applyBorder="1" applyAlignment="1">
      <alignment vertical="center" wrapText="1"/>
    </xf>
    <xf numFmtId="14" fontId="2" fillId="6" borderId="19" xfId="0" applyNumberFormat="1" applyFont="1" applyFill="1" applyBorder="1" applyAlignment="1">
      <alignment horizontal="left" vertical="center" wrapText="1"/>
    </xf>
    <xf numFmtId="165" fontId="4" fillId="6" borderId="19" xfId="1" applyNumberFormat="1" applyFont="1" applyFill="1" applyBorder="1" applyAlignment="1">
      <alignment horizontal="left" wrapText="1"/>
    </xf>
    <xf numFmtId="0" fontId="0" fillId="6" borderId="19" xfId="0" applyFill="1" applyBorder="1" applyAlignment="1">
      <alignment horizontal="left" wrapText="1"/>
    </xf>
    <xf numFmtId="164" fontId="41" fillId="22" borderId="16" xfId="2" applyFont="1" applyFill="1" applyBorder="1" applyAlignment="1">
      <alignment horizontal="right" vertical="center" wrapText="1"/>
    </xf>
    <xf numFmtId="164" fontId="75" fillId="6" borderId="19" xfId="2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165" fontId="41" fillId="6" borderId="42" xfId="0" applyNumberFormat="1" applyFont="1" applyFill="1" applyBorder="1" applyAlignment="1">
      <alignment horizontal="right" vertical="center"/>
    </xf>
    <xf numFmtId="165" fontId="41" fillId="6" borderId="50" xfId="0" applyNumberFormat="1" applyFont="1" applyFill="1" applyBorder="1" applyAlignment="1">
      <alignment horizontal="right" vertical="center"/>
    </xf>
    <xf numFmtId="14" fontId="13" fillId="3" borderId="4" xfId="0" applyNumberFormat="1" applyFont="1" applyFill="1" applyBorder="1" applyAlignment="1">
      <alignment horizontal="center" vertical="top" wrapText="1"/>
    </xf>
    <xf numFmtId="14" fontId="44" fillId="6" borderId="4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65" fontId="45" fillId="13" borderId="21" xfId="0" applyNumberFormat="1" applyFont="1" applyFill="1" applyBorder="1" applyAlignment="1">
      <alignment horizontal="center"/>
    </xf>
    <xf numFmtId="165" fontId="68" fillId="0" borderId="4" xfId="0" applyNumberFormat="1" applyFont="1" applyBorder="1" applyAlignment="1">
      <alignment horizontal="center" vertical="center" wrapText="1"/>
    </xf>
    <xf numFmtId="165" fontId="68" fillId="0" borderId="2" xfId="0" applyNumberFormat="1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9" fillId="11" borderId="18" xfId="0" applyFont="1" applyFill="1" applyBorder="1" applyAlignment="1">
      <alignment horizontal="center" vertical="center"/>
    </xf>
    <xf numFmtId="0" fontId="69" fillId="11" borderId="15" xfId="0" applyFont="1" applyFill="1" applyBorder="1" applyAlignment="1">
      <alignment horizontal="center" vertical="center"/>
    </xf>
    <xf numFmtId="0" fontId="69" fillId="11" borderId="27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9" fillId="0" borderId="6" xfId="0" applyFont="1" applyBorder="1" applyAlignment="1">
      <alignment horizontal="center" vertical="center"/>
    </xf>
    <xf numFmtId="0" fontId="69" fillId="0" borderId="8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 vertical="center"/>
    </xf>
    <xf numFmtId="165" fontId="68" fillId="0" borderId="10" xfId="0" applyNumberFormat="1" applyFont="1" applyBorder="1" applyAlignment="1">
      <alignment horizontal="left" vertical="center"/>
    </xf>
    <xf numFmtId="165" fontId="68" fillId="0" borderId="11" xfId="0" applyNumberFormat="1" applyFont="1" applyBorder="1" applyAlignment="1">
      <alignment horizontal="left" vertical="center"/>
    </xf>
    <xf numFmtId="165" fontId="68" fillId="0" borderId="0" xfId="0" applyNumberFormat="1" applyFont="1" applyAlignment="1">
      <alignment horizontal="left" vertical="center"/>
    </xf>
    <xf numFmtId="165" fontId="68" fillId="0" borderId="7" xfId="0" applyNumberFormat="1" applyFont="1" applyBorder="1" applyAlignment="1">
      <alignment horizontal="left" vertical="center"/>
    </xf>
    <xf numFmtId="0" fontId="73" fillId="6" borderId="20" xfId="0" applyFont="1" applyFill="1" applyBorder="1" applyAlignment="1">
      <alignment horizontal="center" vertical="center"/>
    </xf>
    <xf numFmtId="0" fontId="73" fillId="6" borderId="21" xfId="0" applyFont="1" applyFill="1" applyBorder="1" applyAlignment="1">
      <alignment horizontal="center" vertical="center"/>
    </xf>
    <xf numFmtId="0" fontId="73" fillId="6" borderId="22" xfId="0" applyFont="1" applyFill="1" applyBorder="1" applyAlignment="1">
      <alignment horizontal="center" vertical="center"/>
    </xf>
    <xf numFmtId="0" fontId="61" fillId="6" borderId="23" xfId="0" applyFont="1" applyFill="1" applyBorder="1" applyAlignment="1">
      <alignment horizontal="center" vertical="center"/>
    </xf>
    <xf numFmtId="0" fontId="61" fillId="6" borderId="19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62" fillId="6" borderId="0" xfId="0" applyFont="1" applyFill="1" applyAlignment="1">
      <alignment horizontal="center" vertical="center" wrapText="1"/>
    </xf>
    <xf numFmtId="0" fontId="69" fillId="0" borderId="20" xfId="0" applyFont="1" applyBorder="1" applyAlignment="1">
      <alignment horizontal="center" vertical="center"/>
    </xf>
    <xf numFmtId="0" fontId="69" fillId="0" borderId="21" xfId="0" applyFont="1" applyBorder="1" applyAlignment="1">
      <alignment horizontal="center" vertical="center"/>
    </xf>
    <xf numFmtId="0" fontId="69" fillId="0" borderId="22" xfId="0" applyFont="1" applyBorder="1" applyAlignment="1">
      <alignment horizontal="center" vertical="center"/>
    </xf>
    <xf numFmtId="165" fontId="68" fillId="0" borderId="19" xfId="0" applyNumberFormat="1" applyFont="1" applyBorder="1" applyAlignment="1">
      <alignment horizontal="left" vertical="center"/>
    </xf>
    <xf numFmtId="165" fontId="68" fillId="0" borderId="14" xfId="0" applyNumberFormat="1" applyFont="1" applyBorder="1" applyAlignment="1">
      <alignment horizontal="left" vertical="center"/>
    </xf>
    <xf numFmtId="49" fontId="19" fillId="6" borderId="19" xfId="0" applyNumberFormat="1" applyFont="1" applyFill="1" applyBorder="1" applyAlignment="1">
      <alignment horizontal="left" vertical="center"/>
    </xf>
    <xf numFmtId="49" fontId="19" fillId="6" borderId="14" xfId="0" applyNumberFormat="1" applyFont="1" applyFill="1" applyBorder="1" applyAlignment="1">
      <alignment horizontal="left" vertical="center"/>
    </xf>
    <xf numFmtId="165" fontId="68" fillId="0" borderId="25" xfId="0" applyNumberFormat="1" applyFont="1" applyBorder="1" applyAlignment="1">
      <alignment horizontal="center" vertical="center" wrapText="1"/>
    </xf>
    <xf numFmtId="165" fontId="68" fillId="0" borderId="26" xfId="0" applyNumberFormat="1" applyFont="1" applyBorder="1" applyAlignment="1">
      <alignment horizontal="center" vertical="center" wrapText="1"/>
    </xf>
    <xf numFmtId="0" fontId="61" fillId="6" borderId="0" xfId="0" applyFont="1" applyFill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69" fillId="0" borderId="51" xfId="0" applyFont="1" applyBorder="1" applyAlignment="1">
      <alignment horizontal="center" vertical="center"/>
    </xf>
    <xf numFmtId="0" fontId="69" fillId="0" borderId="56" xfId="0" applyFont="1" applyBorder="1" applyAlignment="1">
      <alignment horizontal="center" vertical="center"/>
    </xf>
    <xf numFmtId="0" fontId="69" fillId="0" borderId="57" xfId="0" applyFont="1" applyBorder="1" applyAlignment="1">
      <alignment horizontal="center" vertical="center"/>
    </xf>
    <xf numFmtId="165" fontId="68" fillId="0" borderId="58" xfId="0" applyNumberFormat="1" applyFont="1" applyBorder="1" applyAlignment="1">
      <alignment horizontal="left" vertical="center"/>
    </xf>
    <xf numFmtId="49" fontId="17" fillId="0" borderId="59" xfId="0" applyNumberFormat="1" applyFont="1" applyBorder="1" applyAlignment="1">
      <alignment horizontal="left" vertical="center"/>
    </xf>
    <xf numFmtId="165" fontId="68" fillId="0" borderId="44" xfId="0" applyNumberFormat="1" applyFont="1" applyBorder="1" applyAlignment="1">
      <alignment horizontal="center" vertical="center" wrapText="1"/>
    </xf>
    <xf numFmtId="165" fontId="68" fillId="0" borderId="61" xfId="0" applyNumberFormat="1" applyFont="1" applyBorder="1" applyAlignment="1">
      <alignment horizontal="center" vertical="center" wrapText="1"/>
    </xf>
    <xf numFmtId="0" fontId="61" fillId="11" borderId="31" xfId="0" applyFont="1" applyFill="1" applyBorder="1" applyAlignment="1">
      <alignment horizontal="center" vertical="center"/>
    </xf>
    <xf numFmtId="0" fontId="61" fillId="11" borderId="17" xfId="0" applyFont="1" applyFill="1" applyBorder="1" applyAlignment="1">
      <alignment horizontal="center" vertical="center"/>
    </xf>
    <xf numFmtId="0" fontId="61" fillId="11" borderId="39" xfId="0" applyFont="1" applyFill="1" applyBorder="1" applyAlignment="1">
      <alignment horizontal="center" vertical="center"/>
    </xf>
    <xf numFmtId="0" fontId="54" fillId="17" borderId="0" xfId="0" applyFont="1" applyFill="1" applyAlignment="1">
      <alignment horizontal="center"/>
    </xf>
    <xf numFmtId="0" fontId="42" fillId="18" borderId="10" xfId="0" applyFont="1" applyFill="1" applyBorder="1" applyAlignment="1">
      <alignment horizontal="center"/>
    </xf>
    <xf numFmtId="0" fontId="42" fillId="18" borderId="11" xfId="0" applyFont="1" applyFill="1" applyBorder="1" applyAlignment="1">
      <alignment horizontal="center"/>
    </xf>
    <xf numFmtId="14" fontId="39" fillId="0" borderId="0" xfId="0" applyNumberFormat="1" applyFont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0" fontId="76" fillId="0" borderId="0" xfId="0" applyFont="1" applyAlignment="1">
      <alignment vertical="center" wrapText="1"/>
    </xf>
  </cellXfs>
  <cellStyles count="45">
    <cellStyle name="Comma" xfId="2" builtinId="3"/>
    <cellStyle name="Comma 2" xfId="12" xr:uid="{00000000-0005-0000-0000-000001000000}"/>
    <cellStyle name="Comma 3" xfId="40" xr:uid="{00000000-0005-0000-0000-000002000000}"/>
    <cellStyle name="Comma 4" xfId="14" xr:uid="{00000000-0005-0000-0000-000003000000}"/>
    <cellStyle name="Excel Built-in Normal" xfId="3" xr:uid="{00000000-0005-0000-0000-000004000000}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2" builtinId="9" hidden="1"/>
    <cellStyle name="Followed Hyperlink" xfId="44" builtinId="9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1" builtinId="8" hidden="1"/>
    <cellStyle name="Hyperlink" xfId="43" builtinId="8" hidden="1"/>
    <cellStyle name="Milliers 2" xfId="13" xr:uid="{00000000-0005-0000-0000-00001F000000}"/>
    <cellStyle name="Normal" xfId="0" builtinId="0"/>
    <cellStyle name="Normal 10" xfId="6" xr:uid="{00000000-0005-0000-0000-000021000000}"/>
    <cellStyle name="Normal 2" xfId="9" xr:uid="{00000000-0005-0000-0000-000022000000}"/>
    <cellStyle name="Normal 2 3" xfId="15" xr:uid="{00000000-0005-0000-0000-000023000000}"/>
    <cellStyle name="Normal 3" xfId="8" xr:uid="{00000000-0005-0000-0000-000024000000}"/>
    <cellStyle name="Normal 5" xfId="10" xr:uid="{00000000-0005-0000-0000-000025000000}"/>
    <cellStyle name="Normal 6" xfId="11" xr:uid="{00000000-0005-0000-0000-000026000000}"/>
    <cellStyle name="Normal 8" xfId="4" xr:uid="{00000000-0005-0000-0000-000027000000}"/>
    <cellStyle name="Normal 8 2" xfId="7" xr:uid="{00000000-0005-0000-0000-000028000000}"/>
    <cellStyle name="Normal 9" xfId="5" xr:uid="{00000000-0005-0000-0000-000029000000}"/>
    <cellStyle name="Normal_Total expenses by date" xfId="1" xr:uid="{00000000-0005-0000-0000-00002A000000}"/>
    <cellStyle name="Normální 2" xfId="16" xr:uid="{00000000-0005-0000-0000-00002B000000}"/>
    <cellStyle name="Normální 3" xfId="17" xr:uid="{00000000-0005-0000-0000-00002C000000}"/>
  </cellStyles>
  <dxfs count="96"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\ _€_-;\-* #,##0\ _€_-;_-* &quot;-&quot;??\ _€_-;_-@_-"/>
    </dxf>
    <dxf>
      <alignment wrapText="1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.00\ _€_-;\-* #,##0.00\ _€_-;_-* &quot;-&quot;??\ _€_-;_-@_-"/>
    </dxf>
    <dxf>
      <alignment horizontal="right"/>
    </dxf>
    <dxf>
      <alignment wrapText="1"/>
    </dxf>
    <dxf>
      <numFmt numFmtId="164" formatCode="_-* #,##0.00\ _€_-;\-* #,##0.00\ _€_-;_-* &quot;-&quot;??\ _€_-;_-@_-"/>
    </dxf>
    <dxf>
      <alignment horizontal="right"/>
    </dxf>
    <dxf>
      <alignment wrapText="1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\ _€_-;\-* #,##0\ _€_-;_-* &quot;-&quot;??\ _€_-;_-@_-"/>
    </dxf>
    <dxf>
      <alignment wrapText="1"/>
    </dxf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\ _€_-;\-* #,##0\ _€_-;_-* &quot;-&quot;??\ _€_-;_-@_-"/>
    </dxf>
    <dxf>
      <alignment wrapText="1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.00\ _€_-;\-* #,##0.00\ _€_-;_-* &quot;-&quot;??\ _€_-;_-@_-"/>
    </dxf>
    <dxf>
      <alignment horizontal="right"/>
    </dxf>
    <dxf>
      <alignment wrapText="1"/>
    </dxf>
    <dxf>
      <alignment wrapText="1"/>
    </dxf>
    <dxf>
      <alignment horizontal="right"/>
    </dxf>
    <dxf>
      <numFmt numFmtId="164" formatCode="_-* #,##0.00\ _€_-;\-* #,##0.0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numFmt numFmtId="168" formatCode="_-* #,##0\ _€_-;\-* #,##0\ _€_-;_-* &quot;-&quot;??\ _€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\ _€_-;\-* #,##0\ _€_-;_-* &quot;-&quot;??\ _€_-;_-@_-"/>
    </dxf>
    <dxf>
      <alignment wrapText="1"/>
    </dxf>
    <dxf>
      <numFmt numFmtId="168" formatCode="_-* #,##0\ _€_-;\-* #,##0\ _€_-;_-* &quot;-&quot;??\ _€_-;_-@_-"/>
    </dxf>
  </dxfs>
  <tableStyles count="0" defaultTableStyle="TableStyleMedium2" defaultPivotStyle="PivotStyleLight16"/>
  <colors>
    <mruColors>
      <color rgb="FF00CC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137160</xdr:colOff>
      <xdr:row>17</xdr:row>
      <xdr:rowOff>0</xdr:rowOff>
    </xdr:from>
    <xdr:to>
      <xdr:col>8</xdr:col>
      <xdr:colOff>213360</xdr:colOff>
      <xdr:row>18</xdr:row>
      <xdr:rowOff>63119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715000" y="3429000"/>
          <a:ext cx="76200" cy="22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17</xdr:row>
      <xdr:rowOff>0</xdr:rowOff>
    </xdr:from>
    <xdr:to>
      <xdr:col>8</xdr:col>
      <xdr:colOff>704850</xdr:colOff>
      <xdr:row>18</xdr:row>
      <xdr:rowOff>44069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848600" y="54197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190500</xdr:colOff>
      <xdr:row>18</xdr:row>
      <xdr:rowOff>60579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277100" y="139731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17</xdr:row>
      <xdr:rowOff>0</xdr:rowOff>
    </xdr:from>
    <xdr:to>
      <xdr:col>8</xdr:col>
      <xdr:colOff>704850</xdr:colOff>
      <xdr:row>18</xdr:row>
      <xdr:rowOff>41529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7848600" y="1397317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17</xdr:row>
      <xdr:rowOff>0</xdr:rowOff>
    </xdr:from>
    <xdr:to>
      <xdr:col>8</xdr:col>
      <xdr:colOff>190500</xdr:colOff>
      <xdr:row>18</xdr:row>
      <xdr:rowOff>60579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7277100" y="245459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17</xdr:row>
      <xdr:rowOff>0</xdr:rowOff>
    </xdr:from>
    <xdr:to>
      <xdr:col>8</xdr:col>
      <xdr:colOff>704850</xdr:colOff>
      <xdr:row>18</xdr:row>
      <xdr:rowOff>41529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848600" y="245459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17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7277100" y="31280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17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7848600" y="312801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19</xdr:row>
      <xdr:rowOff>229235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188200" y="4978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8</xdr:col>
      <xdr:colOff>19050</xdr:colOff>
      <xdr:row>19</xdr:row>
      <xdr:rowOff>210185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7759700" y="4978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19</xdr:row>
      <xdr:rowOff>226695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8</xdr:col>
      <xdr:colOff>19050</xdr:colOff>
      <xdr:row>19</xdr:row>
      <xdr:rowOff>207645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19</xdr:row>
      <xdr:rowOff>0</xdr:rowOff>
    </xdr:from>
    <xdr:to>
      <xdr:col>7</xdr:col>
      <xdr:colOff>190500</xdr:colOff>
      <xdr:row>19</xdr:row>
      <xdr:rowOff>226695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19</xdr:row>
      <xdr:rowOff>0</xdr:rowOff>
    </xdr:from>
    <xdr:to>
      <xdr:col>8</xdr:col>
      <xdr:colOff>19050</xdr:colOff>
      <xdr:row>19</xdr:row>
      <xdr:rowOff>207645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19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188200" y="5867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19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7759700" y="58674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19</xdr:row>
      <xdr:rowOff>229235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8178800" y="49276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19</xdr:row>
      <xdr:rowOff>210185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8750300" y="49276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19</xdr:row>
      <xdr:rowOff>226695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19</xdr:row>
      <xdr:rowOff>207645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19</xdr:row>
      <xdr:rowOff>0</xdr:rowOff>
    </xdr:from>
    <xdr:to>
      <xdr:col>8</xdr:col>
      <xdr:colOff>190500</xdr:colOff>
      <xdr:row>19</xdr:row>
      <xdr:rowOff>226695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19</xdr:row>
      <xdr:rowOff>0</xdr:rowOff>
    </xdr:from>
    <xdr:to>
      <xdr:col>8</xdr:col>
      <xdr:colOff>704850</xdr:colOff>
      <xdr:row>19</xdr:row>
      <xdr:rowOff>207645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19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178800" y="5829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19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750300" y="58293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36</xdr:row>
      <xdr:rowOff>0</xdr:rowOff>
    </xdr:from>
    <xdr:to>
      <xdr:col>7</xdr:col>
      <xdr:colOff>190500</xdr:colOff>
      <xdr:row>37</xdr:row>
      <xdr:rowOff>69215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7605335B-FAA8-4C27-B6C2-EEA6AC0D2F60}"/>
            </a:ext>
          </a:extLst>
        </xdr:cNvPr>
        <xdr:cNvSpPr txBox="1">
          <a:spLocks noChangeArrowheads="1"/>
        </xdr:cNvSpPr>
      </xdr:nvSpPr>
      <xdr:spPr bwMode="auto">
        <a:xfrm>
          <a:off x="6219825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36</xdr:row>
      <xdr:rowOff>0</xdr:rowOff>
    </xdr:from>
    <xdr:to>
      <xdr:col>8</xdr:col>
      <xdr:colOff>19050</xdr:colOff>
      <xdr:row>37</xdr:row>
      <xdr:rowOff>50165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id="{C010A7DD-1F2E-44F0-AB2F-0E878F3B006D}"/>
            </a:ext>
          </a:extLst>
        </xdr:cNvPr>
        <xdr:cNvSpPr txBox="1">
          <a:spLocks noChangeArrowheads="1"/>
        </xdr:cNvSpPr>
      </xdr:nvSpPr>
      <xdr:spPr bwMode="auto">
        <a:xfrm>
          <a:off x="63246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39</xdr:row>
      <xdr:rowOff>0</xdr:rowOff>
    </xdr:from>
    <xdr:to>
      <xdr:col>7</xdr:col>
      <xdr:colOff>190500</xdr:colOff>
      <xdr:row>40</xdr:row>
      <xdr:rowOff>66675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260542E9-186C-4B48-B0ED-2B5D6F3082D3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39</xdr:row>
      <xdr:rowOff>0</xdr:rowOff>
    </xdr:from>
    <xdr:to>
      <xdr:col>8</xdr:col>
      <xdr:colOff>19050</xdr:colOff>
      <xdr:row>40</xdr:row>
      <xdr:rowOff>47625</xdr:rowOff>
    </xdr:to>
    <xdr:sp macro="" textlink="">
      <xdr:nvSpPr>
        <xdr:cNvPr id="5" name="Text Box 34">
          <a:extLst>
            <a:ext uri="{FF2B5EF4-FFF2-40B4-BE49-F238E27FC236}">
              <a16:creationId xmlns:a16="http://schemas.microsoft.com/office/drawing/2014/main" id="{FB7D19EA-F397-4637-AF6F-54785F9BD958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39</xdr:row>
      <xdr:rowOff>0</xdr:rowOff>
    </xdr:from>
    <xdr:to>
      <xdr:col>7</xdr:col>
      <xdr:colOff>190500</xdr:colOff>
      <xdr:row>40</xdr:row>
      <xdr:rowOff>66675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9BACD881-329E-495D-86B2-C84189DCD309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39</xdr:row>
      <xdr:rowOff>0</xdr:rowOff>
    </xdr:from>
    <xdr:to>
      <xdr:col>8</xdr:col>
      <xdr:colOff>19050</xdr:colOff>
      <xdr:row>40</xdr:row>
      <xdr:rowOff>47625</xdr:rowOff>
    </xdr:to>
    <xdr:sp macro="" textlink="">
      <xdr:nvSpPr>
        <xdr:cNvPr id="7" name="Text Box 34">
          <a:extLst>
            <a:ext uri="{FF2B5EF4-FFF2-40B4-BE49-F238E27FC236}">
              <a16:creationId xmlns:a16="http://schemas.microsoft.com/office/drawing/2014/main" id="{827B325E-F8F7-4930-AFA7-BFFBECE684E2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114300</xdr:colOff>
      <xdr:row>39</xdr:row>
      <xdr:rowOff>0</xdr:rowOff>
    </xdr:from>
    <xdr:ext cx="7620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60C85D9D-CD14-41D0-AD69-C26B9BD56F8B}"/>
            </a:ext>
          </a:extLst>
        </xdr:cNvPr>
        <xdr:cNvSpPr txBox="1">
          <a:spLocks noChangeArrowheads="1"/>
        </xdr:cNvSpPr>
      </xdr:nvSpPr>
      <xdr:spPr bwMode="auto">
        <a:xfrm>
          <a:off x="6219825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39</xdr:row>
      <xdr:rowOff>0</xdr:rowOff>
    </xdr:from>
    <xdr:ext cx="19050" cy="209550"/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BA607DF5-4D74-4629-81EF-605E84A74446}"/>
            </a:ext>
          </a:extLst>
        </xdr:cNvPr>
        <xdr:cNvSpPr txBox="1">
          <a:spLocks noChangeArrowheads="1"/>
        </xdr:cNvSpPr>
      </xdr:nvSpPr>
      <xdr:spPr bwMode="auto">
        <a:xfrm>
          <a:off x="63246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114300</xdr:colOff>
      <xdr:row>36</xdr:row>
      <xdr:rowOff>0</xdr:rowOff>
    </xdr:from>
    <xdr:to>
      <xdr:col>8</xdr:col>
      <xdr:colOff>190500</xdr:colOff>
      <xdr:row>37</xdr:row>
      <xdr:rowOff>69215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16C6E855-B8D3-49E8-BAFD-884D5FEEAB47}"/>
            </a:ext>
          </a:extLst>
        </xdr:cNvPr>
        <xdr:cNvSpPr txBox="1">
          <a:spLocks noChangeArrowheads="1"/>
        </xdr:cNvSpPr>
      </xdr:nvSpPr>
      <xdr:spPr bwMode="auto">
        <a:xfrm>
          <a:off x="6438900" y="8086725"/>
          <a:ext cx="76200" cy="23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36</xdr:row>
      <xdr:rowOff>0</xdr:rowOff>
    </xdr:from>
    <xdr:to>
      <xdr:col>8</xdr:col>
      <xdr:colOff>704850</xdr:colOff>
      <xdr:row>37</xdr:row>
      <xdr:rowOff>50165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B2A549FF-4E1B-43DE-8196-B142F7332CC0}"/>
            </a:ext>
          </a:extLst>
        </xdr:cNvPr>
        <xdr:cNvSpPr txBox="1">
          <a:spLocks noChangeArrowheads="1"/>
        </xdr:cNvSpPr>
      </xdr:nvSpPr>
      <xdr:spPr bwMode="auto">
        <a:xfrm>
          <a:off x="7010400" y="8086725"/>
          <a:ext cx="19050" cy="212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39</xdr:row>
      <xdr:rowOff>0</xdr:rowOff>
    </xdr:from>
    <xdr:to>
      <xdr:col>8</xdr:col>
      <xdr:colOff>190500</xdr:colOff>
      <xdr:row>40</xdr:row>
      <xdr:rowOff>66675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A515CBCD-4334-4F13-B004-FFED466F936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39</xdr:row>
      <xdr:rowOff>0</xdr:rowOff>
    </xdr:from>
    <xdr:to>
      <xdr:col>8</xdr:col>
      <xdr:colOff>704850</xdr:colOff>
      <xdr:row>40</xdr:row>
      <xdr:rowOff>47625</xdr:rowOff>
    </xdr:to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id="{5C485D51-2B45-4166-BC56-ED65F328272B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114300</xdr:colOff>
      <xdr:row>39</xdr:row>
      <xdr:rowOff>0</xdr:rowOff>
    </xdr:from>
    <xdr:to>
      <xdr:col>8</xdr:col>
      <xdr:colOff>190500</xdr:colOff>
      <xdr:row>40</xdr:row>
      <xdr:rowOff>66675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51E6BC97-D5CB-4B2C-892E-80B85EFC79CE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685800</xdr:colOff>
      <xdr:row>39</xdr:row>
      <xdr:rowOff>0</xdr:rowOff>
    </xdr:from>
    <xdr:to>
      <xdr:col>8</xdr:col>
      <xdr:colOff>704850</xdr:colOff>
      <xdr:row>40</xdr:row>
      <xdr:rowOff>47625</xdr:rowOff>
    </xdr:to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id="{95EAC732-7B15-48F5-ACFC-06086C7CDD33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39</xdr:row>
      <xdr:rowOff>0</xdr:rowOff>
    </xdr:from>
    <xdr:ext cx="76200" cy="228600"/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E5204F18-C9FC-47D9-9600-1C1F89E3EBCF}"/>
            </a:ext>
          </a:extLst>
        </xdr:cNvPr>
        <xdr:cNvSpPr txBox="1">
          <a:spLocks noChangeArrowheads="1"/>
        </xdr:cNvSpPr>
      </xdr:nvSpPr>
      <xdr:spPr bwMode="auto">
        <a:xfrm>
          <a:off x="6438900" y="85725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685800</xdr:colOff>
      <xdr:row>39</xdr:row>
      <xdr:rowOff>0</xdr:rowOff>
    </xdr:from>
    <xdr:ext cx="19050" cy="209550"/>
    <xdr:sp macro="" textlink="">
      <xdr:nvSpPr>
        <xdr:cNvPr id="17" name="Text Box 34">
          <a:extLst>
            <a:ext uri="{FF2B5EF4-FFF2-40B4-BE49-F238E27FC236}">
              <a16:creationId xmlns:a16="http://schemas.microsoft.com/office/drawing/2014/main" id="{81CC2221-1A8E-4D4A-906D-0B2D58BB6B4D}"/>
            </a:ext>
          </a:extLst>
        </xdr:cNvPr>
        <xdr:cNvSpPr txBox="1">
          <a:spLocks noChangeArrowheads="1"/>
        </xdr:cNvSpPr>
      </xdr:nvSpPr>
      <xdr:spPr bwMode="auto">
        <a:xfrm>
          <a:off x="7010400" y="85725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71.656363657406" createdVersion="8" refreshedVersion="8" minRefreshableVersion="3" recordCount="27" xr:uid="{D91D1054-FFF4-47CB-A0F5-8B9008E84D42}">
  <cacheSource type="worksheet">
    <worksheetSource ref="A3:H30" sheet="Airtime summary"/>
  </cacheSource>
  <cacheFields count="8">
    <cacheField name="Date" numFmtId="14">
      <sharedItems containsSemiMixedTypes="0" containsNonDate="0" containsDate="1" containsString="0" minDate="2024-12-01T00:00:00" maxDate="2024-12-15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 in national currency (UGX)" numFmtId="0">
      <sharedItems containsString="0" containsBlank="1" containsNumber="1" containsInteger="1" minValue="20000" maxValue="100000"/>
    </cacheField>
    <cacheField name="Received" numFmtId="164">
      <sharedItems containsString="0" containsBlank="1" containsNumber="1" containsInteger="1" minValue="225000" maxValue="430000"/>
    </cacheField>
    <cacheField name="Balance" numFmtId="164">
      <sharedItems containsString="0" containsBlank="1" containsNumber="1" containsInteger="1" minValue="50000" maxValue="480000"/>
    </cacheField>
    <cacheField name="Name" numFmtId="165">
      <sharedItems containsBlank="1" count="9">
        <m/>
        <s v="Lydia"/>
        <s v="Mary"/>
        <s v="Raff"/>
        <s v="i93"/>
        <s v="i41"/>
        <s v="i04"/>
        <s v="i69"/>
        <s v="i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71.65636400463" createdVersion="8" refreshedVersion="8" minRefreshableVersion="3" recordCount="93" xr:uid="{5CE734EB-3505-4E8B-9D69-9D05C3FF22DF}">
  <cacheSource type="worksheet">
    <worksheetSource ref="A2:H95" sheet="UGX CASH BOX DECEMBER"/>
  </cacheSource>
  <cacheFields count="8">
    <cacheField name="Date" numFmtId="14">
      <sharedItems containsSemiMixedTypes="0" containsNonDate="0" containsDate="1" containsString="0" minDate="2024-12-01T00:00:00" maxDate="2024-12-31T00:00:00"/>
    </cacheField>
    <cacheField name="Details" numFmtId="0">
      <sharedItems/>
    </cacheField>
    <cacheField name="Type of expenses " numFmtId="0">
      <sharedItems containsBlank="1"/>
    </cacheField>
    <cacheField name="Department" numFmtId="0">
      <sharedItems containsBlank="1"/>
    </cacheField>
    <cacheField name="spent in national currency (Ugx)" numFmtId="164">
      <sharedItems containsString="0" containsBlank="1" containsNumber="1" containsInteger="1" minValue="7000" maxValue="3650000"/>
    </cacheField>
    <cacheField name="Received" numFmtId="164">
      <sharedItems containsString="0" containsBlank="1" containsNumber="1" containsInteger="1" minValue="2000" maxValue="12140000"/>
    </cacheField>
    <cacheField name="Balance" numFmtId="164">
      <sharedItems containsSemiMixedTypes="0" containsString="0" containsNumber="1" containsInteger="1" minValue="2493366" maxValue="14633366"/>
    </cacheField>
    <cacheField name="Name" numFmtId="0">
      <sharedItems containsBlank="1" count="11">
        <m/>
        <s v="Raff"/>
        <s v="i69"/>
        <s v="i04"/>
        <s v="i93"/>
        <s v="i41"/>
        <s v="Lydia"/>
        <s v="Airtime"/>
        <s v="Mary"/>
        <s v="i43"/>
        <s v="i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RDINATOR" refreshedDate="45671.656364236114" createdVersion="8" refreshedVersion="8" minRefreshableVersion="3" recordCount="605" xr:uid="{CA116FEC-754E-4B72-99C2-5F35A704E15D}">
  <cacheSource type="worksheet">
    <worksheetSource ref="A2:H607" sheet="Total Expenses"/>
  </cacheSource>
  <cacheFields count="8">
    <cacheField name="Date" numFmtId="14">
      <sharedItems containsNonDate="0" containsDate="1" containsString="0" containsBlank="1" minDate="2024-12-02T00:00:00" maxDate="2024-12-31T00:00:00"/>
    </cacheField>
    <cacheField name="Details" numFmtId="0">
      <sharedItems containsBlank="1"/>
    </cacheField>
    <cacheField name="Type of expenses " numFmtId="0">
      <sharedItems containsBlank="1" count="14">
        <s v="Transport"/>
        <s v="Trust building"/>
        <s v="Office materials"/>
        <s v="Travel subsistance"/>
        <s v="Equipment"/>
        <s v="Travel Subsistence"/>
        <s v="Telephone"/>
        <s v="Personnel"/>
        <s v="Services"/>
        <s v="Bank fees"/>
        <m/>
        <s v="Transfer fees"/>
        <s v="Rent &amp; Utilities"/>
        <s v="Internet"/>
      </sharedItems>
    </cacheField>
    <cacheField name="Department" numFmtId="0">
      <sharedItems containsBlank="1" count="6">
        <s v="Legal"/>
        <s v="Investigation"/>
        <s v="Management"/>
        <s v="Office"/>
        <m/>
        <s v="Team building"/>
      </sharedItems>
    </cacheField>
    <cacheField name="Spent  in national currency (UGX)" numFmtId="0">
      <sharedItems containsString="0" containsBlank="1" containsNumber="1" containsInteger="1" minValue="1000" maxValue="4648000"/>
    </cacheField>
    <cacheField name="Exchange Rate $" numFmtId="4">
      <sharedItems containsString="0" containsBlank="1" containsNumber="1" containsInteger="1" minValue="3866" maxValue="3866"/>
    </cacheField>
    <cacheField name="Spent in $" numFmtId="165">
      <sharedItems containsString="0" containsBlank="1" containsNumber="1" minValue="0.2586652871184687" maxValue="1202.2762545266426"/>
    </cacheField>
    <cacheField name="Name" numFmtId="165">
      <sharedItems containsBlank="1" count="12">
        <s v="Raff"/>
        <s v="i69"/>
        <s v="i04"/>
        <s v="i41"/>
        <s v="i93"/>
        <s v="Lydia"/>
        <s v="Mary"/>
        <s v="Bank Opp"/>
        <m/>
        <s v="i43"/>
        <s v="i22"/>
        <s v="Bank Ug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d v="2024-12-01T00:00:00"/>
    <s v="Balance from Nov 2024"/>
    <m/>
    <m/>
    <m/>
    <m/>
    <m/>
    <x v="0"/>
  </r>
  <r>
    <d v="2024-12-04T00:00:00"/>
    <s v="Mission Budget for 1 day"/>
    <s v="Advance"/>
    <s v="Management"/>
    <m/>
    <n v="250000"/>
    <n v="250000"/>
    <x v="0"/>
  </r>
  <r>
    <d v="2024-12-04T00:00:00"/>
    <s v="Airtime for Lydia"/>
    <s v="Telephone"/>
    <s v="Management"/>
    <n v="50000"/>
    <m/>
    <n v="200000"/>
    <x v="1"/>
  </r>
  <r>
    <d v="2024-12-04T00:00:00"/>
    <s v="Airtime for Mary"/>
    <s v="Telephone"/>
    <s v="Management"/>
    <n v="30000"/>
    <m/>
    <n v="170000"/>
    <x v="2"/>
  </r>
  <r>
    <d v="2024-12-04T00:00:00"/>
    <s v="Airtime to Raff"/>
    <s v="Telephone"/>
    <s v="Legal"/>
    <n v="20000"/>
    <m/>
    <n v="150000"/>
    <x v="3"/>
  </r>
  <r>
    <d v="2024-12-04T00:00:00"/>
    <s v="Airtime for i93"/>
    <s v="Telephone"/>
    <s v="Investigation"/>
    <n v="25000"/>
    <m/>
    <n v="125000"/>
    <x v="4"/>
  </r>
  <r>
    <d v="2024-12-04T00:00:00"/>
    <s v="Airtime for i41"/>
    <s v="Telephone"/>
    <s v="Investigation"/>
    <n v="25000"/>
    <m/>
    <n v="100000"/>
    <x v="5"/>
  </r>
  <r>
    <d v="2024-12-04T00:00:00"/>
    <s v="Airtime for i04"/>
    <s v="Telephone"/>
    <s v="Investigation"/>
    <n v="25000"/>
    <m/>
    <n v="75000"/>
    <x v="6"/>
  </r>
  <r>
    <d v="2024-12-04T00:00:00"/>
    <s v="Airtime for i69"/>
    <s v="Telephone"/>
    <s v="Investigation"/>
    <n v="25000"/>
    <m/>
    <n v="50000"/>
    <x v="7"/>
  </r>
  <r>
    <d v="2024-12-09T00:00:00"/>
    <s v="Mission Budget for 1 day"/>
    <s v="Advance"/>
    <s v="Management"/>
    <m/>
    <n v="225000"/>
    <n v="275000"/>
    <x v="0"/>
  </r>
  <r>
    <d v="2024-12-09T00:00:00"/>
    <s v="Airtime for Lydia"/>
    <s v="Telephone"/>
    <s v="Management"/>
    <n v="50000"/>
    <m/>
    <n v="225000"/>
    <x v="1"/>
  </r>
  <r>
    <d v="2024-12-09T00:00:00"/>
    <s v="Airtime for Mary"/>
    <s v="Telephone"/>
    <s v="Management"/>
    <n v="30000"/>
    <m/>
    <n v="195000"/>
    <x v="2"/>
  </r>
  <r>
    <d v="2024-12-09T00:00:00"/>
    <s v="Airtime for Raff"/>
    <s v="Telephone"/>
    <s v="Legal"/>
    <n v="20000"/>
    <m/>
    <n v="175000"/>
    <x v="3"/>
  </r>
  <r>
    <d v="2024-12-09T00:00:00"/>
    <s v="Airtime for i93"/>
    <s v="Telephone"/>
    <s v="Investigation"/>
    <n v="25000"/>
    <m/>
    <n v="150000"/>
    <x v="4"/>
  </r>
  <r>
    <d v="2024-12-09T00:00:00"/>
    <s v="Airtime for i41"/>
    <s v="Telephone"/>
    <s v="Investigation"/>
    <n v="25000"/>
    <m/>
    <n v="125000"/>
    <x v="5"/>
  </r>
  <r>
    <d v="2024-12-09T00:00:00"/>
    <s v="Airtime for i04"/>
    <s v="Telephone"/>
    <s v="Investigation"/>
    <n v="25000"/>
    <m/>
    <n v="100000"/>
    <x v="6"/>
  </r>
  <r>
    <d v="2024-12-09T00:00:00"/>
    <s v="Airtime for i22"/>
    <s v="Telephone"/>
    <s v="Investigation"/>
    <n v="25000"/>
    <m/>
    <n v="75000"/>
    <x v="8"/>
  </r>
  <r>
    <d v="2024-12-09T00:00:00"/>
    <s v="Airtime for i69"/>
    <s v="Telephone"/>
    <s v="Investigation"/>
    <n v="25000"/>
    <m/>
    <n v="50000"/>
    <x v="7"/>
  </r>
  <r>
    <d v="2024-12-14T00:00:00"/>
    <s v="Mission Budget for 1 day"/>
    <s v="Advance"/>
    <s v="Management"/>
    <m/>
    <n v="430000"/>
    <n v="480000"/>
    <x v="0"/>
  </r>
  <r>
    <d v="2024-12-14T00:00:00"/>
    <s v="Airtime for Lydia"/>
    <s v="Telephone"/>
    <s v="Management"/>
    <n v="100000"/>
    <m/>
    <n v="380000"/>
    <x v="1"/>
  </r>
  <r>
    <d v="2024-12-14T00:00:00"/>
    <s v="Airtime for Mary"/>
    <s v="Telephone"/>
    <s v="Management"/>
    <n v="60000"/>
    <m/>
    <n v="320000"/>
    <x v="2"/>
  </r>
  <r>
    <d v="2024-12-14T00:00:00"/>
    <s v="Airtime for Raff"/>
    <s v="Telephone"/>
    <s v="Legal"/>
    <n v="40000"/>
    <m/>
    <n v="280000"/>
    <x v="3"/>
  </r>
  <r>
    <d v="2024-12-14T00:00:00"/>
    <s v="Airtime for i93"/>
    <s v="Telephone"/>
    <s v="Investigation"/>
    <n v="50000"/>
    <m/>
    <n v="230000"/>
    <x v="4"/>
  </r>
  <r>
    <d v="2024-12-14T00:00:00"/>
    <s v="Airtime for i41"/>
    <s v="Telephone"/>
    <s v="Investigation"/>
    <n v="50000"/>
    <m/>
    <n v="180000"/>
    <x v="5"/>
  </r>
  <r>
    <d v="2024-12-14T00:00:00"/>
    <s v="Airtime for i04"/>
    <s v="Telephone"/>
    <s v="Investigation"/>
    <n v="50000"/>
    <m/>
    <n v="130000"/>
    <x v="6"/>
  </r>
  <r>
    <d v="2024-12-14T00:00:00"/>
    <s v="Airtime for i22"/>
    <s v="Telephone"/>
    <s v="Investigation"/>
    <n v="25000"/>
    <m/>
    <n v="105000"/>
    <x v="8"/>
  </r>
  <r>
    <d v="2024-12-14T00:00:00"/>
    <s v="Airtime for i69"/>
    <s v="Telephone"/>
    <s v="Investigation"/>
    <n v="50000"/>
    <m/>
    <n v="55000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d v="2024-12-01T00:00:00"/>
    <s v="Cash Box November 2024"/>
    <m/>
    <m/>
    <m/>
    <m/>
    <n v="10190366"/>
    <x v="0"/>
  </r>
  <r>
    <d v="2024-12-02T00:00:00"/>
    <s v="Mission budget for 1 day"/>
    <s v="Advance"/>
    <s v="Legal"/>
    <n v="70000"/>
    <m/>
    <n v="10120366"/>
    <x v="1"/>
  </r>
  <r>
    <d v="2024-12-02T00:00:00"/>
    <s v="Mission budget for 1 day"/>
    <s v="Advance"/>
    <s v="Investigation"/>
    <n v="44000"/>
    <m/>
    <n v="10076366"/>
    <x v="2"/>
  </r>
  <r>
    <d v="2024-12-02T00:00:00"/>
    <s v="Mission budget for 1 day"/>
    <s v="Advance"/>
    <s v="Investigation"/>
    <n v="34000"/>
    <m/>
    <n v="10042366"/>
    <x v="3"/>
  </r>
  <r>
    <d v="2024-12-02T00:00:00"/>
    <s v="Mission budget for 1 day"/>
    <s v="Advance"/>
    <s v="Investigation"/>
    <n v="50000"/>
    <m/>
    <n v="9992366"/>
    <x v="4"/>
  </r>
  <r>
    <d v="2024-12-02T00:00:00"/>
    <s v="Mission budget for 1 day"/>
    <s v="Advance"/>
    <s v="Investigation"/>
    <n v="765000"/>
    <m/>
    <n v="9227366"/>
    <x v="3"/>
  </r>
  <r>
    <d v="2024-12-02T00:00:00"/>
    <s v="Mission budget for 1 day"/>
    <s v="Advance"/>
    <s v="Investigation"/>
    <n v="813000"/>
    <m/>
    <n v="8414366"/>
    <x v="4"/>
  </r>
  <r>
    <d v="2024-12-02T00:00:00"/>
    <s v="Mission budget for 1 day"/>
    <s v="Advance"/>
    <s v="Investigation"/>
    <n v="670000"/>
    <m/>
    <n v="7744366"/>
    <x v="5"/>
  </r>
  <r>
    <d v="2024-12-02T00:00:00"/>
    <s v="Mission budget for 1 day"/>
    <s v="Advance"/>
    <s v="Management"/>
    <n v="60000"/>
    <m/>
    <n v="7684366"/>
    <x v="6"/>
  </r>
  <r>
    <d v="2024-12-02T00:00:00"/>
    <s v="Mission budget for 1 day"/>
    <s v="Advance"/>
    <s v="Investigation"/>
    <n v="40000"/>
    <m/>
    <n v="7644366"/>
    <x v="5"/>
  </r>
  <r>
    <d v="2024-12-03T00:00:00"/>
    <s v="Mission budget for 1 day"/>
    <s v="Advance"/>
    <s v="Legal"/>
    <n v="70000"/>
    <m/>
    <n v="7574366"/>
    <x v="1"/>
  </r>
  <r>
    <d v="2024-12-03T00:00:00"/>
    <s v="Mission budget for 1 day"/>
    <s v="Advance"/>
    <s v="Management"/>
    <n v="660000"/>
    <m/>
    <n v="6914366"/>
    <x v="6"/>
  </r>
  <r>
    <d v="2024-12-03T00:00:00"/>
    <s v="Mission budget for 1 day"/>
    <s v="Advance"/>
    <s v="Investigation"/>
    <n v="110000"/>
    <m/>
    <n v="6804366"/>
    <x v="2"/>
  </r>
  <r>
    <d v="2024-12-03T00:00:00"/>
    <s v="Mission budget for 1 day"/>
    <s v="Advance"/>
    <s v="Management"/>
    <n v="100000"/>
    <m/>
    <n v="6704366"/>
    <x v="6"/>
  </r>
  <r>
    <d v="2024-12-04T00:00:00"/>
    <s v="Mission budget for 1 day"/>
    <s v="Advance"/>
    <s v="Investigation"/>
    <n v="99000"/>
    <m/>
    <n v="6605366"/>
    <x v="2"/>
  </r>
  <r>
    <d v="2024-12-04T00:00:00"/>
    <s v="Mission budget for 1 day"/>
    <s v="Advance"/>
    <s v="Investigation"/>
    <n v="50000"/>
    <m/>
    <n v="6555366"/>
    <x v="1"/>
  </r>
  <r>
    <d v="2024-12-04T00:00:00"/>
    <s v="Mission budget for 1 day"/>
    <s v="Advance"/>
    <s v="Management"/>
    <n v="29000"/>
    <m/>
    <n v="6526366"/>
    <x v="6"/>
  </r>
  <r>
    <d v="2024-12-04T00:00:00"/>
    <s v="Mission budget for 1 day"/>
    <s v="Advance"/>
    <s v="Management"/>
    <n v="250000"/>
    <m/>
    <n v="6276366"/>
    <x v="7"/>
  </r>
  <r>
    <d v="2024-12-04T00:00:00"/>
    <s v="Mission budget for 1 day"/>
    <s v="Advance"/>
    <s v="Management"/>
    <n v="12000"/>
    <m/>
    <n v="6264366"/>
    <x v="8"/>
  </r>
  <r>
    <d v="2024-12-04T00:00:00"/>
    <s v="Mission budget for 1 day"/>
    <s v="Advance"/>
    <s v="Management"/>
    <n v="85000"/>
    <m/>
    <n v="6179366"/>
    <x v="8"/>
  </r>
  <r>
    <d v="2024-12-04T00:00:00"/>
    <s v="Reimbursement to the Project"/>
    <s v="Advance"/>
    <s v="Investigation"/>
    <m/>
    <n v="4000"/>
    <n v="6183366"/>
    <x v="2"/>
  </r>
  <r>
    <d v="2024-12-05T00:00:00"/>
    <s v="Mission budget for 1 day"/>
    <s v="Advance"/>
    <s v="Management"/>
    <n v="23000"/>
    <m/>
    <n v="6160366"/>
    <x v="6"/>
  </r>
  <r>
    <d v="2024-12-05T00:00:00"/>
    <s v="Mission budget for 1 day"/>
    <s v="Advance"/>
    <s v="Investigation"/>
    <n v="87000"/>
    <m/>
    <n v="6073366"/>
    <x v="2"/>
  </r>
  <r>
    <d v="2024-12-05T00:00:00"/>
    <s v="Mission budget for 1 day"/>
    <s v="Advance"/>
    <s v="Legal"/>
    <n v="70000"/>
    <m/>
    <n v="6003366"/>
    <x v="1"/>
  </r>
  <r>
    <d v="2024-12-05T00:00:00"/>
    <s v="Mission budget for 1 day"/>
    <s v="Advance"/>
    <s v="Management"/>
    <n v="140000"/>
    <m/>
    <n v="5863366"/>
    <x v="6"/>
  </r>
  <r>
    <d v="2024-12-05T00:00:00"/>
    <s v="Mission budget for 1 day"/>
    <s v="Advance"/>
    <s v="Management"/>
    <n v="20000"/>
    <m/>
    <n v="5843366"/>
    <x v="6"/>
  </r>
  <r>
    <d v="2024-12-05T00:00:00"/>
    <s v="Mission budget for 1 day"/>
    <s v="Advance"/>
    <s v="Management"/>
    <n v="90000"/>
    <m/>
    <n v="5753366"/>
    <x v="6"/>
  </r>
  <r>
    <d v="2024-12-05T00:00:00"/>
    <s v="Reimbursement to the  Project"/>
    <s v="Advance"/>
    <s v="Investigation"/>
    <m/>
    <n v="2000"/>
    <n v="5755366"/>
    <x v="2"/>
  </r>
  <r>
    <d v="2024-12-05T00:00:00"/>
    <s v="Reimbursed to the project"/>
    <s v="Advance"/>
    <s v="Legal"/>
    <m/>
    <n v="5000"/>
    <n v="5760366"/>
    <x v="1"/>
  </r>
  <r>
    <d v="2024-12-06T00:00:00"/>
    <s v="Mission budget for 1 day"/>
    <s v="Advance"/>
    <s v="Investigation"/>
    <n v="81000"/>
    <m/>
    <n v="5679366"/>
    <x v="2"/>
  </r>
  <r>
    <d v="2024-12-06T00:00:00"/>
    <s v="Mission budget for 1 day"/>
    <s v="Advance"/>
    <s v="Legal"/>
    <n v="87000"/>
    <m/>
    <n v="5592366"/>
    <x v="9"/>
  </r>
  <r>
    <d v="2024-12-09T00:00:00"/>
    <s v="Mission budget for 1 day"/>
    <s v="Advance"/>
    <s v="Management"/>
    <n v="20000"/>
    <m/>
    <n v="5572366"/>
    <x v="6"/>
  </r>
  <r>
    <d v="2024-12-09T00:00:00"/>
    <s v="Mission budget for 1 day"/>
    <s v="Advance"/>
    <s v="Management"/>
    <n v="1550000"/>
    <m/>
    <n v="4022366"/>
    <x v="6"/>
  </r>
  <r>
    <d v="2024-12-09T00:00:00"/>
    <s v="Mission budget for 1 day"/>
    <s v="Advance"/>
    <s v="Management"/>
    <n v="225000"/>
    <m/>
    <n v="3797366"/>
    <x v="7"/>
  </r>
  <r>
    <d v="2024-12-09T00:00:00"/>
    <s v="Mission budget for 1 day"/>
    <s v="Advance"/>
    <s v="Investigation"/>
    <n v="55000"/>
    <m/>
    <n v="3742366"/>
    <x v="10"/>
  </r>
  <r>
    <d v="2024-12-09T00:00:00"/>
    <s v="Mission budget for 1 day"/>
    <s v="Advance"/>
    <s v="Investigation"/>
    <n v="75000"/>
    <m/>
    <n v="3667366"/>
    <x v="3"/>
  </r>
  <r>
    <d v="2024-12-09T00:00:00"/>
    <s v="Mission budget for 1 day"/>
    <s v="Advance"/>
    <s v="Investigation"/>
    <n v="81000"/>
    <m/>
    <n v="3586366"/>
    <x v="2"/>
  </r>
  <r>
    <d v="2024-12-09T00:00:00"/>
    <s v="Mission budget for 1 day"/>
    <s v="Advance"/>
    <s v="Investigation"/>
    <n v="40000"/>
    <m/>
    <n v="3546366"/>
    <x v="5"/>
  </r>
  <r>
    <d v="2024-12-09T00:00:00"/>
    <s v="Mission budget for 1 day"/>
    <s v="Advance"/>
    <s v="Legal"/>
    <n v="50000"/>
    <m/>
    <n v="3496366"/>
    <x v="1"/>
  </r>
  <r>
    <d v="2024-12-09T00:00:00"/>
    <s v="Mission budget for 1 day"/>
    <s v="Advance"/>
    <s v="Investigation"/>
    <n v="45000"/>
    <m/>
    <n v="3451366"/>
    <x v="4"/>
  </r>
  <r>
    <d v="2024-12-09T00:00:00"/>
    <s v="Mission budget for 1 day"/>
    <s v="Advance"/>
    <s v="Management"/>
    <n v="23500"/>
    <m/>
    <n v="3427866"/>
    <x v="8"/>
  </r>
  <r>
    <d v="2024-12-09T00:00:00"/>
    <s v="Mission budget for 1 day"/>
    <s v="Advance"/>
    <s v="Management"/>
    <n v="48000"/>
    <m/>
    <n v="3379866"/>
    <x v="8"/>
  </r>
  <r>
    <d v="2024-12-09T00:00:00"/>
    <s v="Reimbursement to the Project"/>
    <s v="Advance"/>
    <s v="Investigation"/>
    <m/>
    <n v="5000"/>
    <n v="3384866"/>
    <x v="10"/>
  </r>
  <r>
    <d v="2024-12-10T00:00:00"/>
    <s v="Mission budget for 1 day"/>
    <s v="Advance"/>
    <s v="Investigation"/>
    <n v="103000"/>
    <m/>
    <n v="3281866"/>
    <x v="4"/>
  </r>
  <r>
    <d v="2024-12-10T00:00:00"/>
    <s v="Mission budget for 1 day"/>
    <s v="Advance"/>
    <s v="Legal"/>
    <n v="74000"/>
    <m/>
    <n v="3207866"/>
    <x v="9"/>
  </r>
  <r>
    <d v="2024-12-10T00:00:00"/>
    <s v="Mission budget for 1 day"/>
    <s v="Advance"/>
    <s v="Management"/>
    <n v="60000"/>
    <m/>
    <n v="3147866"/>
    <x v="6"/>
  </r>
  <r>
    <d v="2024-12-10T00:00:00"/>
    <s v="Mission budget for 1 day"/>
    <s v="Advance"/>
    <s v="Investigation"/>
    <n v="80000"/>
    <m/>
    <n v="3067866"/>
    <x v="10"/>
  </r>
  <r>
    <d v="2024-12-10T00:00:00"/>
    <s v="Mission budget for 1 day"/>
    <s v="Advance"/>
    <s v="Management"/>
    <n v="22000"/>
    <m/>
    <n v="3045866"/>
    <x v="6"/>
  </r>
  <r>
    <d v="2024-12-10T00:00:00"/>
    <s v="Mission budget for 1 day"/>
    <s v="Advance"/>
    <s v="Investigation"/>
    <n v="63000"/>
    <m/>
    <n v="2982866"/>
    <x v="3"/>
  </r>
  <r>
    <d v="2024-12-10T00:00:00"/>
    <s v="Mission budget for 1 day"/>
    <s v="Advance"/>
    <s v="Investigation"/>
    <n v="40000"/>
    <m/>
    <n v="2942866"/>
    <x v="5"/>
  </r>
  <r>
    <d v="2024-12-10T00:00:00"/>
    <s v="Reimbuserment to the project"/>
    <s v="Advance"/>
    <s v="Investigation"/>
    <m/>
    <n v="45000"/>
    <n v="2987866"/>
    <x v="5"/>
  </r>
  <r>
    <d v="2024-12-10T00:00:00"/>
    <s v="Mission budget for 1 day"/>
    <s v="Advance"/>
    <s v="Investigation"/>
    <n v="36000"/>
    <m/>
    <n v="2951866"/>
    <x v="2"/>
  </r>
  <r>
    <d v="2024-12-10T00:00:00"/>
    <s v="Cashwithdraw chque no 408"/>
    <s v="Internal transfer"/>
    <s v="Management"/>
    <m/>
    <n v="4600000"/>
    <n v="7551866"/>
    <x v="0"/>
  </r>
  <r>
    <d v="2024-12-10T00:00:00"/>
    <s v="Mission budget for 1 day"/>
    <s v="Advance"/>
    <s v="Management"/>
    <n v="3650000"/>
    <m/>
    <n v="3901866"/>
    <x v="6"/>
  </r>
  <r>
    <d v="2024-12-10T00:00:00"/>
    <s v="Reimbursement to the Project"/>
    <s v="Advance"/>
    <s v="Investigation"/>
    <m/>
    <n v="20000"/>
    <n v="3921866"/>
    <x v="1"/>
  </r>
  <r>
    <d v="2024-12-10T00:00:00"/>
    <s v="Mission budget for 1 day"/>
    <s v="Advance"/>
    <s v="Management"/>
    <n v="1234500"/>
    <m/>
    <n v="2687366"/>
    <x v="6"/>
  </r>
  <r>
    <d v="2024-12-11T00:00:00"/>
    <s v="Reimbursement to the Project"/>
    <s v="Advance"/>
    <s v="Management"/>
    <m/>
    <n v="303000"/>
    <n v="2990366"/>
    <x v="6"/>
  </r>
  <r>
    <d v="2024-12-12T00:00:00"/>
    <s v="Mission budget for 1 day"/>
    <s v="Advance"/>
    <s v="Management"/>
    <n v="13000"/>
    <m/>
    <n v="2977366"/>
    <x v="6"/>
  </r>
  <r>
    <d v="2024-12-12T00:00:00"/>
    <s v="Mission budget for 1 day"/>
    <s v="Advance"/>
    <s v="Investigation"/>
    <n v="125000"/>
    <m/>
    <n v="2852366"/>
    <x v="2"/>
  </r>
  <r>
    <d v="2024-12-12T00:00:00"/>
    <s v="Mission budget for 1 day"/>
    <s v="Advance"/>
    <s v="Investigation"/>
    <n v="136000"/>
    <m/>
    <n v="2716366"/>
    <x v="4"/>
  </r>
  <r>
    <d v="2024-12-12T00:00:00"/>
    <s v="Mission budget for 1 day"/>
    <s v="Advance"/>
    <s v="Legal"/>
    <n v="112000"/>
    <m/>
    <n v="2604366"/>
    <x v="1"/>
  </r>
  <r>
    <d v="2024-12-12T00:00:00"/>
    <s v="Mission budget for 1 day"/>
    <s v="Advance"/>
    <s v="Investigation"/>
    <n v="111000"/>
    <m/>
    <n v="2493366"/>
    <x v="3"/>
  </r>
  <r>
    <d v="2024-12-12T00:00:00"/>
    <s v="Cashwithdraw chque no 409"/>
    <s v="Internal transfer"/>
    <s v="Management"/>
    <m/>
    <n v="12140000"/>
    <n v="14633366"/>
    <x v="0"/>
  </r>
  <r>
    <d v="2024-12-12T00:00:00"/>
    <s v="Mission budget for 1 day"/>
    <s v="Advance"/>
    <s v="Investigation"/>
    <n v="77000"/>
    <m/>
    <n v="14556366"/>
    <x v="10"/>
  </r>
  <r>
    <d v="2024-12-12T00:00:00"/>
    <s v="Reimbursement to i69"/>
    <s v="Advance"/>
    <s v="Investigation"/>
    <n v="7000"/>
    <m/>
    <n v="14549366"/>
    <x v="2"/>
  </r>
  <r>
    <d v="2024-12-12T00:00:00"/>
    <s v="Reimbursement to the Project"/>
    <s v="Advance"/>
    <s v="Investigation"/>
    <m/>
    <n v="3000"/>
    <n v="14552366"/>
    <x v="3"/>
  </r>
  <r>
    <d v="2024-12-12T00:00:00"/>
    <s v="Reimbursement to Lydia"/>
    <s v="Advance"/>
    <s v="Management"/>
    <n v="175540"/>
    <m/>
    <n v="14376826"/>
    <x v="6"/>
  </r>
  <r>
    <d v="2024-12-13T00:00:00"/>
    <s v="Mission budget for 1 day"/>
    <s v="Advance"/>
    <s v="Management"/>
    <n v="300000"/>
    <m/>
    <n v="14076826"/>
    <x v="8"/>
  </r>
  <r>
    <d v="2024-12-13T00:00:00"/>
    <s v="Mission budget for 1 day"/>
    <s v="Advance"/>
    <s v="Investigation"/>
    <n v="84000"/>
    <m/>
    <n v="13992826"/>
    <x v="2"/>
  </r>
  <r>
    <d v="2024-12-13T00:00:00"/>
    <s v="Mission budget for 1 day"/>
    <s v="Advance"/>
    <s v="Legal"/>
    <n v="50000"/>
    <m/>
    <n v="13942826"/>
    <x v="1"/>
  </r>
  <r>
    <d v="2024-12-13T00:00:00"/>
    <s v="Mission budget for 1 day"/>
    <s v="Advance"/>
    <s v="Investigation"/>
    <n v="100000"/>
    <m/>
    <n v="13842826"/>
    <x v="4"/>
  </r>
  <r>
    <d v="2024-12-13T00:00:00"/>
    <s v="Mission budget for 1 day"/>
    <s v="Advance"/>
    <s v="Investigation"/>
    <n v="81000"/>
    <m/>
    <n v="13761826"/>
    <x v="3"/>
  </r>
  <r>
    <d v="2024-12-13T00:00:00"/>
    <s v="Mission budget for 1 day"/>
    <s v="Advance"/>
    <s v="Investigation"/>
    <n v="91000"/>
    <m/>
    <n v="13670826"/>
    <x v="10"/>
  </r>
  <r>
    <d v="2024-12-13T00:00:00"/>
    <s v="Mission budget for 1 day"/>
    <s v="Advance"/>
    <s v="Management"/>
    <n v="500000"/>
    <m/>
    <n v="13170826"/>
    <x v="6"/>
  </r>
  <r>
    <d v="2024-12-14T00:00:00"/>
    <s v="Mission budget for 1 day"/>
    <s v="Advance"/>
    <s v="Investigation"/>
    <n v="36000"/>
    <m/>
    <n v="13134826"/>
    <x v="2"/>
  </r>
  <r>
    <d v="2024-12-14T00:00:00"/>
    <s v="Mission budget for 1 day"/>
    <s v="Advance"/>
    <s v="Investigation"/>
    <n v="50000"/>
    <m/>
    <n v="13084826"/>
    <x v="1"/>
  </r>
  <r>
    <d v="2024-12-14T00:00:00"/>
    <s v="Mission budget for 1 day"/>
    <s v="Advance"/>
    <s v="Investigation"/>
    <n v="50000"/>
    <m/>
    <n v="13034826"/>
    <x v="4"/>
  </r>
  <r>
    <d v="2024-12-14T00:00:00"/>
    <s v="Mission budget for 1 day"/>
    <s v="Advance"/>
    <s v="Investigation"/>
    <n v="38000"/>
    <m/>
    <n v="12996826"/>
    <x v="10"/>
  </r>
  <r>
    <d v="2024-12-14T00:00:00"/>
    <s v="Mission budget for 1 day"/>
    <s v="Advance"/>
    <s v="Investigation"/>
    <n v="35000"/>
    <m/>
    <n v="12961826"/>
    <x v="3"/>
  </r>
  <r>
    <d v="2024-12-14T00:00:00"/>
    <s v="Reimbursement to the Project"/>
    <s v="Advance"/>
    <s v="Management"/>
    <m/>
    <n v="12000"/>
    <n v="12973826"/>
    <x v="6"/>
  </r>
  <r>
    <d v="2024-12-14T00:00:00"/>
    <s v="Mission budget for 1 day"/>
    <s v="Advance"/>
    <s v="Management"/>
    <n v="19000"/>
    <m/>
    <n v="12954826"/>
    <x v="6"/>
  </r>
  <r>
    <d v="2024-12-14T00:00:00"/>
    <s v="Mission budget for 1 day"/>
    <s v="Advance"/>
    <s v="Management"/>
    <n v="430000"/>
    <m/>
    <n v="12524826"/>
    <x v="7"/>
  </r>
  <r>
    <d v="2024-12-15T00:00:00"/>
    <s v="Mission budget for 1 day"/>
    <s v="Advance"/>
    <s v="Investigation"/>
    <n v="1040000"/>
    <m/>
    <n v="11484826"/>
    <x v="3"/>
  </r>
  <r>
    <d v="2024-12-15T00:00:00"/>
    <s v="Mission budget for 1 day"/>
    <s v="Advance"/>
    <s v="Investigation"/>
    <n v="955000"/>
    <m/>
    <n v="10529826"/>
    <x v="4"/>
  </r>
  <r>
    <d v="2024-12-15T00:00:00"/>
    <s v="Mission budget for 1 day"/>
    <s v="Advance"/>
    <s v="Investigation"/>
    <n v="965000"/>
    <m/>
    <n v="9564826"/>
    <x v="2"/>
  </r>
  <r>
    <d v="2024-12-16T00:00:00"/>
    <s v="Mission budget for 1 day"/>
    <s v="Advance"/>
    <s v="Investigation"/>
    <n v="90000"/>
    <m/>
    <n v="9474826"/>
    <x v="10"/>
  </r>
  <r>
    <d v="2024-12-17T00:00:00"/>
    <s v="Mission budget for 1 day"/>
    <s v="Advance"/>
    <s v="Investigation"/>
    <n v="94000"/>
    <m/>
    <n v="9380826"/>
    <x v="10"/>
  </r>
  <r>
    <d v="2024-12-17T00:00:00"/>
    <s v="Mission budget for 1 day"/>
    <s v="Advance"/>
    <s v="Investigation"/>
    <n v="57500"/>
    <m/>
    <n v="9323326"/>
    <x v="1"/>
  </r>
  <r>
    <d v="2024-12-18T00:00:00"/>
    <s v="Mission budget for 1 day"/>
    <s v="Advance"/>
    <s v="Investigation"/>
    <n v="85000"/>
    <m/>
    <n v="9238326"/>
    <x v="10"/>
  </r>
  <r>
    <d v="2024-12-19T00:00:00"/>
    <s v="Reimbursement to the  Project"/>
    <s v="Advance"/>
    <s v="Investigation"/>
    <m/>
    <n v="9000"/>
    <n v="9247326"/>
    <x v="2"/>
  </r>
  <r>
    <d v="2024-12-19T00:00:00"/>
    <s v="Mission budget for 1 day"/>
    <s v="Advance"/>
    <s v="Investigation"/>
    <n v="80000"/>
    <m/>
    <n v="9167326"/>
    <x v="10"/>
  </r>
  <r>
    <d v="2024-12-30T00:00:00"/>
    <s v="Reimbursement to Raff"/>
    <s v="Advance"/>
    <s v="Legal"/>
    <n v="26500"/>
    <m/>
    <n v="9140826"/>
    <x v="1"/>
  </r>
  <r>
    <d v="2024-12-30T00:00:00"/>
    <s v="Reimbursement to Raff"/>
    <s v="Advance"/>
    <s v="Legal"/>
    <n v="20000"/>
    <m/>
    <n v="9120826"/>
    <x v="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5">
  <r>
    <d v="2024-12-02T00:00:00"/>
    <s v="Local Transport"/>
    <x v="0"/>
    <x v="0"/>
    <n v="25000"/>
    <n v="3866"/>
    <n v="6.466632177961718"/>
    <x v="0"/>
  </r>
  <r>
    <d v="2024-12-02T00:00:00"/>
    <s v="Local Transport"/>
    <x v="0"/>
    <x v="0"/>
    <n v="8000"/>
    <n v="3866"/>
    <n v="2.0693222969477496"/>
    <x v="0"/>
  </r>
  <r>
    <d v="2024-12-02T00:00:00"/>
    <s v="Local Transport"/>
    <x v="0"/>
    <x v="0"/>
    <n v="10000"/>
    <n v="3866"/>
    <n v="2.586652871184687"/>
    <x v="0"/>
  </r>
  <r>
    <d v="2024-12-02T00:00:00"/>
    <s v="Local Transport"/>
    <x v="0"/>
    <x v="0"/>
    <n v="25000"/>
    <n v="3866"/>
    <n v="6.466632177961718"/>
    <x v="0"/>
  </r>
  <r>
    <d v="2024-12-02T00:00:00"/>
    <s v="Local Transport"/>
    <x v="0"/>
    <x v="1"/>
    <n v="17000"/>
    <n v="3866"/>
    <n v="4.3973098810139684"/>
    <x v="1"/>
  </r>
  <r>
    <d v="2024-12-02T00:00:00"/>
    <s v="Local Transport"/>
    <x v="0"/>
    <x v="1"/>
    <n v="2000"/>
    <n v="3866"/>
    <n v="0.5173305742369374"/>
    <x v="1"/>
  </r>
  <r>
    <d v="2024-12-02T00:00:00"/>
    <s v="Local Transport"/>
    <x v="0"/>
    <x v="1"/>
    <n v="2000"/>
    <n v="3866"/>
    <n v="0.5173305742369374"/>
    <x v="1"/>
  </r>
  <r>
    <d v="2024-12-02T00:00:00"/>
    <s v="Local Transport"/>
    <x v="0"/>
    <x v="1"/>
    <n v="17000"/>
    <n v="3866"/>
    <n v="4.3973098810139684"/>
    <x v="1"/>
  </r>
  <r>
    <d v="2024-12-02T00:00:00"/>
    <s v="Trust building"/>
    <x v="1"/>
    <x v="1"/>
    <n v="6000"/>
    <n v="3866"/>
    <n v="1.5519917227108122"/>
    <x v="1"/>
  </r>
  <r>
    <d v="2024-12-02T00:00:00"/>
    <s v="Local Transport"/>
    <x v="0"/>
    <x v="1"/>
    <n v="18000"/>
    <n v="3866"/>
    <n v="4.6559751681324366"/>
    <x v="2"/>
  </r>
  <r>
    <d v="2024-12-02T00:00:00"/>
    <s v="Local Transport"/>
    <x v="0"/>
    <x v="1"/>
    <n v="16000"/>
    <n v="3866"/>
    <n v="4.1386445938954992"/>
    <x v="2"/>
  </r>
  <r>
    <d v="2024-12-02T00:00:00"/>
    <s v="Local Transport"/>
    <x v="0"/>
    <x v="1"/>
    <n v="20000"/>
    <n v="3866"/>
    <n v="5.173305742369374"/>
    <x v="3"/>
  </r>
  <r>
    <d v="2024-12-02T00:00:00"/>
    <s v="Local Transport"/>
    <x v="0"/>
    <x v="1"/>
    <n v="20000"/>
    <n v="3866"/>
    <n v="5.173305742369374"/>
    <x v="3"/>
  </r>
  <r>
    <d v="2024-12-02T00:00:00"/>
    <s v="Local Transport"/>
    <x v="0"/>
    <x v="1"/>
    <n v="25000"/>
    <n v="3866"/>
    <n v="6.466632177961718"/>
    <x v="4"/>
  </r>
  <r>
    <d v="2024-12-02T00:00:00"/>
    <s v="Local Transport"/>
    <x v="0"/>
    <x v="1"/>
    <n v="25000"/>
    <n v="3866"/>
    <n v="6.466632177961718"/>
    <x v="4"/>
  </r>
  <r>
    <d v="2024-12-03T00:00:00"/>
    <s v="Local Transport"/>
    <x v="0"/>
    <x v="2"/>
    <n v="10000"/>
    <n v="3866"/>
    <n v="2.586652871184687"/>
    <x v="5"/>
  </r>
  <r>
    <d v="2024-12-03T00:00:00"/>
    <s v="Designing xmass  cards"/>
    <x v="2"/>
    <x v="3"/>
    <n v="60000"/>
    <n v="3866"/>
    <n v="15.519917227108122"/>
    <x v="5"/>
  </r>
  <r>
    <d v="2024-12-03T00:00:00"/>
    <s v="Local Transport"/>
    <x v="0"/>
    <x v="1"/>
    <n v="15000"/>
    <n v="3866"/>
    <n v="3.8799793067770305"/>
    <x v="3"/>
  </r>
  <r>
    <d v="2024-12-03T00:00:00"/>
    <s v="Intercity transport  (Kampla-Iganga)"/>
    <x v="0"/>
    <x v="1"/>
    <n v="20000"/>
    <n v="3866"/>
    <n v="5.173305742369374"/>
    <x v="3"/>
  </r>
  <r>
    <d v="2024-12-03T00:00:00"/>
    <s v="Local Transport"/>
    <x v="0"/>
    <x v="1"/>
    <n v="3000"/>
    <n v="3866"/>
    <n v="0.7759958613554061"/>
    <x v="3"/>
  </r>
  <r>
    <d v="2024-12-03T00:00:00"/>
    <s v="Local Transport"/>
    <x v="0"/>
    <x v="1"/>
    <n v="5000"/>
    <n v="3866"/>
    <n v="1.2933264355923435"/>
    <x v="3"/>
  </r>
  <r>
    <d v="2024-12-03T00:00:00"/>
    <s v="Local Transport"/>
    <x v="0"/>
    <x v="1"/>
    <n v="8000"/>
    <n v="3866"/>
    <n v="2.0693222969477496"/>
    <x v="3"/>
  </r>
  <r>
    <d v="2024-12-03T00:00:00"/>
    <s v="Intercity transport (Iganga -Busia)"/>
    <x v="0"/>
    <x v="1"/>
    <n v="15000"/>
    <n v="3866"/>
    <n v="3.8799793067770305"/>
    <x v="3"/>
  </r>
  <r>
    <d v="2024-12-03T00:00:00"/>
    <s v="Local Transport"/>
    <x v="0"/>
    <x v="1"/>
    <n v="3000"/>
    <n v="3866"/>
    <n v="0.7759958613554061"/>
    <x v="3"/>
  </r>
  <r>
    <d v="2024-12-03T00:00:00"/>
    <s v="Local Transport"/>
    <x v="0"/>
    <x v="1"/>
    <n v="2000"/>
    <n v="3866"/>
    <n v="0.5173305742369374"/>
    <x v="3"/>
  </r>
  <r>
    <d v="2024-12-03T00:00:00"/>
    <s v="Local Transport"/>
    <x v="0"/>
    <x v="1"/>
    <n v="2000"/>
    <n v="3866"/>
    <n v="0.5173305742369374"/>
    <x v="3"/>
  </r>
  <r>
    <d v="2024-12-03T00:00:00"/>
    <s v="Local Transport"/>
    <x v="0"/>
    <x v="1"/>
    <n v="2000"/>
    <n v="3866"/>
    <n v="0.5173305742369374"/>
    <x v="3"/>
  </r>
  <r>
    <d v="2024-12-03T00:00:00"/>
    <s v="Local Transport"/>
    <x v="0"/>
    <x v="1"/>
    <n v="10000"/>
    <n v="3866"/>
    <n v="2.586652871184687"/>
    <x v="3"/>
  </r>
  <r>
    <d v="2024-12-03T00:00:00"/>
    <s v="Trust building"/>
    <x v="1"/>
    <x v="1"/>
    <n v="4000"/>
    <n v="3866"/>
    <n v="1.0346611484738748"/>
    <x v="3"/>
  </r>
  <r>
    <d v="2024-12-03T00:00:00"/>
    <s v="Accomodation"/>
    <x v="3"/>
    <x v="1"/>
    <n v="50000"/>
    <n v="3866"/>
    <n v="12.933264355923436"/>
    <x v="3"/>
  </r>
  <r>
    <d v="2024-12-03T00:00:00"/>
    <s v="Bought lunch"/>
    <x v="3"/>
    <x v="1"/>
    <n v="35000"/>
    <n v="3866"/>
    <n v="9.053285049146405"/>
    <x v="3"/>
  </r>
  <r>
    <d v="2024-12-03T00:00:00"/>
    <s v="Local Transport"/>
    <x v="0"/>
    <x v="1"/>
    <n v="25000"/>
    <n v="3866"/>
    <n v="6.466632177961718"/>
    <x v="4"/>
  </r>
  <r>
    <d v="2024-12-03T00:00:00"/>
    <s v="Intercity transport (Kampla-Kasese)"/>
    <x v="0"/>
    <x v="1"/>
    <n v="45000"/>
    <n v="3866"/>
    <n v="11.639937920331091"/>
    <x v="4"/>
  </r>
  <r>
    <d v="2024-12-03T00:00:00"/>
    <s v="Local Transport"/>
    <x v="0"/>
    <x v="1"/>
    <n v="8000"/>
    <n v="3866"/>
    <n v="2.0693222969477496"/>
    <x v="4"/>
  </r>
  <r>
    <d v="2024-12-03T00:00:00"/>
    <s v="Local Transport"/>
    <x v="0"/>
    <x v="1"/>
    <n v="7000"/>
    <n v="3866"/>
    <n v="1.8106570098292809"/>
    <x v="4"/>
  </r>
  <r>
    <d v="2024-12-03T00:00:00"/>
    <s v="Local Transport"/>
    <x v="0"/>
    <x v="1"/>
    <n v="5000"/>
    <n v="3866"/>
    <n v="1.2933264355923435"/>
    <x v="4"/>
  </r>
  <r>
    <d v="2024-12-03T00:00:00"/>
    <s v="Local Transport"/>
    <x v="0"/>
    <x v="1"/>
    <n v="5000"/>
    <n v="3866"/>
    <n v="1.2933264355923435"/>
    <x v="4"/>
  </r>
  <r>
    <d v="2024-12-03T00:00:00"/>
    <s v="Trust building"/>
    <x v="1"/>
    <x v="1"/>
    <n v="20000"/>
    <n v="3866"/>
    <n v="5.173305742369374"/>
    <x v="4"/>
  </r>
  <r>
    <d v="2024-12-03T00:00:00"/>
    <s v="Accomodation"/>
    <x v="3"/>
    <x v="1"/>
    <n v="55000"/>
    <n v="3866"/>
    <n v="14.226590791515779"/>
    <x v="4"/>
  </r>
  <r>
    <d v="2024-12-03T00:00:00"/>
    <s v="Breakfast"/>
    <x v="3"/>
    <x v="1"/>
    <n v="15000"/>
    <n v="3866"/>
    <n v="3.8799793067770305"/>
    <x v="4"/>
  </r>
  <r>
    <d v="2024-12-03T00:00:00"/>
    <s v="Lunch"/>
    <x v="3"/>
    <x v="1"/>
    <n v="25000"/>
    <n v="3866"/>
    <n v="6.466632177961718"/>
    <x v="4"/>
  </r>
  <r>
    <d v="2024-12-03T00:00:00"/>
    <s v="Supper"/>
    <x v="3"/>
    <x v="1"/>
    <n v="10000"/>
    <n v="3866"/>
    <n v="2.586652871184687"/>
    <x v="4"/>
  </r>
  <r>
    <d v="2024-12-03T00:00:00"/>
    <s v="Local Transport"/>
    <x v="0"/>
    <x v="1"/>
    <n v="20000"/>
    <n v="3866"/>
    <n v="5.173305742369374"/>
    <x v="2"/>
  </r>
  <r>
    <d v="2024-12-03T00:00:00"/>
    <s v="Intercity transport (Kampala-Mutukula)"/>
    <x v="0"/>
    <x v="1"/>
    <n v="45000"/>
    <n v="3866"/>
    <n v="11.639937920331091"/>
    <x v="2"/>
  </r>
  <r>
    <d v="2024-12-03T00:00:00"/>
    <s v="Local Transport"/>
    <x v="0"/>
    <x v="1"/>
    <n v="10000"/>
    <n v="3866"/>
    <n v="2.586652871184687"/>
    <x v="2"/>
  </r>
  <r>
    <d v="2024-12-03T00:00:00"/>
    <s v="Local Transport"/>
    <x v="0"/>
    <x v="1"/>
    <n v="10000"/>
    <n v="3866"/>
    <n v="2.586652871184687"/>
    <x v="2"/>
  </r>
  <r>
    <d v="2024-12-03T00:00:00"/>
    <s v="Local Transport"/>
    <x v="0"/>
    <x v="1"/>
    <n v="8000"/>
    <n v="3866"/>
    <n v="2.0693222969477496"/>
    <x v="2"/>
  </r>
  <r>
    <d v="2024-12-03T00:00:00"/>
    <s v="Local Transport"/>
    <x v="0"/>
    <x v="1"/>
    <n v="7000"/>
    <n v="3866"/>
    <n v="1.8106570098292809"/>
    <x v="2"/>
  </r>
  <r>
    <d v="2024-12-03T00:00:00"/>
    <s v="Accomodation"/>
    <x v="3"/>
    <x v="1"/>
    <n v="60000"/>
    <n v="3866"/>
    <n v="15.519917227108122"/>
    <x v="2"/>
  </r>
  <r>
    <d v="2024-12-03T00:00:00"/>
    <s v="Breakfast"/>
    <x v="3"/>
    <x v="1"/>
    <n v="10000"/>
    <n v="3866"/>
    <n v="2.586652871184687"/>
    <x v="2"/>
  </r>
  <r>
    <d v="2024-12-03T00:00:00"/>
    <s v="Lunch"/>
    <x v="3"/>
    <x v="1"/>
    <n v="20000"/>
    <n v="3866"/>
    <n v="5.173305742369374"/>
    <x v="2"/>
  </r>
  <r>
    <d v="2024-12-03T00:00:00"/>
    <s v="Supper"/>
    <x v="3"/>
    <x v="1"/>
    <n v="20000"/>
    <n v="3866"/>
    <n v="5.173305742369374"/>
    <x v="2"/>
  </r>
  <r>
    <d v="2024-12-03T00:00:00"/>
    <s v="Trust building"/>
    <x v="1"/>
    <x v="1"/>
    <n v="20000"/>
    <n v="3866"/>
    <n v="5.173305742369374"/>
    <x v="2"/>
  </r>
  <r>
    <d v="2024-12-03T00:00:00"/>
    <s v="Local Transport"/>
    <x v="0"/>
    <x v="0"/>
    <n v="25000"/>
    <n v="3866"/>
    <n v="6.466632177961718"/>
    <x v="0"/>
  </r>
  <r>
    <d v="2024-12-03T00:00:00"/>
    <s v="Local Transport"/>
    <x v="0"/>
    <x v="0"/>
    <n v="8000"/>
    <n v="3866"/>
    <n v="2.0693222969477496"/>
    <x v="0"/>
  </r>
  <r>
    <d v="2024-12-03T00:00:00"/>
    <s v="Local Transport"/>
    <x v="0"/>
    <x v="0"/>
    <n v="8000"/>
    <n v="3866"/>
    <n v="2.0693222969477496"/>
    <x v="0"/>
  </r>
  <r>
    <d v="2024-12-03T00:00:00"/>
    <s v="Local Transport"/>
    <x v="0"/>
    <x v="0"/>
    <n v="25000"/>
    <n v="3866"/>
    <n v="6.466632177961718"/>
    <x v="0"/>
  </r>
  <r>
    <d v="2024-12-03T00:00:00"/>
    <s v="Purchase of investigators phone"/>
    <x v="4"/>
    <x v="1"/>
    <n v="620000"/>
    <n v="3866"/>
    <n v="160.3724780134506"/>
    <x v="5"/>
  </r>
  <r>
    <d v="2024-12-03T00:00:00"/>
    <s v="Local Transport"/>
    <x v="0"/>
    <x v="1"/>
    <n v="17000"/>
    <n v="3866"/>
    <n v="4.3973098810139684"/>
    <x v="1"/>
  </r>
  <r>
    <d v="2024-12-03T00:00:00"/>
    <s v="Local Transport"/>
    <x v="0"/>
    <x v="1"/>
    <n v="10000"/>
    <n v="3866"/>
    <n v="2.586652871184687"/>
    <x v="1"/>
  </r>
  <r>
    <d v="2024-12-03T00:00:00"/>
    <s v="Local Transport"/>
    <x v="0"/>
    <x v="1"/>
    <n v="29000"/>
    <n v="3866"/>
    <n v="7.5012933264355928"/>
    <x v="1"/>
  </r>
  <r>
    <d v="2024-12-03T00:00:00"/>
    <s v="Local Transport"/>
    <x v="0"/>
    <x v="1"/>
    <n v="12000"/>
    <n v="3866"/>
    <n v="3.1039834454216244"/>
    <x v="1"/>
  </r>
  <r>
    <d v="2024-12-03T00:00:00"/>
    <s v="Local Transport"/>
    <x v="0"/>
    <x v="1"/>
    <n v="15000"/>
    <n v="3866"/>
    <n v="3.8799793067770305"/>
    <x v="1"/>
  </r>
  <r>
    <d v="2024-12-03T00:00:00"/>
    <s v="Trust building"/>
    <x v="1"/>
    <x v="1"/>
    <n v="12000"/>
    <n v="3866"/>
    <n v="3.1039834454216244"/>
    <x v="1"/>
  </r>
  <r>
    <d v="2024-12-03T00:00:00"/>
    <s v="Trust building"/>
    <x v="1"/>
    <x v="1"/>
    <n v="6000"/>
    <n v="3866"/>
    <n v="1.5519917227108122"/>
    <x v="1"/>
  </r>
  <r>
    <d v="2024-12-03T00:00:00"/>
    <s v="Trust building"/>
    <x v="1"/>
    <x v="1"/>
    <n v="1000"/>
    <n v="3866"/>
    <n v="0.2586652871184687"/>
    <x v="1"/>
  </r>
  <r>
    <d v="2024-12-03T00:00:00"/>
    <s v="Local Transport"/>
    <x v="0"/>
    <x v="2"/>
    <n v="35000"/>
    <n v="3866"/>
    <n v="9.053285049146405"/>
    <x v="5"/>
  </r>
  <r>
    <d v="2024-12-03T00:00:00"/>
    <s v="Local Transport"/>
    <x v="0"/>
    <x v="2"/>
    <n v="35000"/>
    <n v="3866"/>
    <n v="9.053285049146405"/>
    <x v="5"/>
  </r>
  <r>
    <d v="2024-12-03T00:00:00"/>
    <s v="Local Transport"/>
    <x v="0"/>
    <x v="2"/>
    <n v="8000"/>
    <n v="3866"/>
    <n v="2.0693222969477496"/>
    <x v="5"/>
  </r>
  <r>
    <d v="2024-12-03T00:00:00"/>
    <s v="Juice for Lydia and boda rider"/>
    <x v="5"/>
    <x v="2"/>
    <n v="5000"/>
    <n v="3866"/>
    <n v="1.2933264355923435"/>
    <x v="5"/>
  </r>
  <r>
    <d v="2024-12-04T00:00:00"/>
    <s v="Airtime for Lydia"/>
    <x v="6"/>
    <x v="2"/>
    <n v="50000"/>
    <n v="3866"/>
    <n v="12.933264355923436"/>
    <x v="5"/>
  </r>
  <r>
    <d v="2024-12-04T00:00:00"/>
    <s v="Airtime for Mary"/>
    <x v="6"/>
    <x v="2"/>
    <n v="30000"/>
    <n v="3866"/>
    <n v="7.759958613554061"/>
    <x v="6"/>
  </r>
  <r>
    <d v="2024-12-04T00:00:00"/>
    <s v="Airtime for Raff"/>
    <x v="6"/>
    <x v="0"/>
    <n v="20000"/>
    <n v="3866"/>
    <n v="5.173305742369374"/>
    <x v="0"/>
  </r>
  <r>
    <d v="2024-12-04T00:00:00"/>
    <s v="Airtime for i93"/>
    <x v="6"/>
    <x v="1"/>
    <n v="25000"/>
    <n v="3866"/>
    <n v="6.466632177961718"/>
    <x v="4"/>
  </r>
  <r>
    <d v="2024-12-04T00:00:00"/>
    <s v="Airtime for i41"/>
    <x v="6"/>
    <x v="1"/>
    <n v="25000"/>
    <n v="3866"/>
    <n v="6.466632177961718"/>
    <x v="3"/>
  </r>
  <r>
    <d v="2024-12-04T00:00:00"/>
    <s v="Airtime for i04"/>
    <x v="6"/>
    <x v="1"/>
    <n v="25000"/>
    <n v="3866"/>
    <n v="6.466632177961718"/>
    <x v="2"/>
  </r>
  <r>
    <d v="2024-12-04T00:00:00"/>
    <s v="Airtime for i69"/>
    <x v="6"/>
    <x v="1"/>
    <n v="25000"/>
    <n v="3866"/>
    <n v="6.466632177961718"/>
    <x v="1"/>
  </r>
  <r>
    <d v="2024-12-04T00:00:00"/>
    <s v="Local Transport"/>
    <x v="0"/>
    <x v="1"/>
    <n v="2000"/>
    <n v="3866"/>
    <n v="0.5173305742369374"/>
    <x v="3"/>
  </r>
  <r>
    <d v="2024-12-04T00:00:00"/>
    <s v="Local Transport"/>
    <x v="0"/>
    <x v="1"/>
    <n v="20000"/>
    <n v="3866"/>
    <n v="5.173305742369374"/>
    <x v="3"/>
  </r>
  <r>
    <d v="2024-12-04T00:00:00"/>
    <s v="Local Transport"/>
    <x v="0"/>
    <x v="1"/>
    <n v="20000"/>
    <n v="3866"/>
    <n v="5.173305742369374"/>
    <x v="3"/>
  </r>
  <r>
    <d v="2024-12-04T00:00:00"/>
    <s v="Local Transport"/>
    <x v="0"/>
    <x v="1"/>
    <n v="2000"/>
    <n v="3866"/>
    <n v="0.5173305742369374"/>
    <x v="3"/>
  </r>
  <r>
    <d v="2024-12-04T00:00:00"/>
    <s v="Local Transport"/>
    <x v="0"/>
    <x v="1"/>
    <n v="3000"/>
    <n v="3866"/>
    <n v="0.7759958613554061"/>
    <x v="3"/>
  </r>
  <r>
    <d v="2024-12-04T00:00:00"/>
    <s v="Local Transport"/>
    <x v="0"/>
    <x v="1"/>
    <n v="20000"/>
    <n v="3866"/>
    <n v="5.173305742369374"/>
    <x v="3"/>
  </r>
  <r>
    <d v="2024-12-04T00:00:00"/>
    <s v="Local Transport"/>
    <x v="0"/>
    <x v="1"/>
    <n v="17000"/>
    <n v="3866"/>
    <n v="4.3973098810139684"/>
    <x v="3"/>
  </r>
  <r>
    <d v="2024-12-04T00:00:00"/>
    <s v="Local Transport"/>
    <x v="0"/>
    <x v="1"/>
    <n v="2000"/>
    <n v="3866"/>
    <n v="0.5173305742369374"/>
    <x v="3"/>
  </r>
  <r>
    <d v="2024-12-04T00:00:00"/>
    <s v="Local Transport"/>
    <x v="0"/>
    <x v="1"/>
    <n v="1000"/>
    <n v="3866"/>
    <n v="0.2586652871184687"/>
    <x v="3"/>
  </r>
  <r>
    <d v="2024-12-04T00:00:00"/>
    <s v="Local Transport"/>
    <x v="0"/>
    <x v="1"/>
    <n v="1000"/>
    <n v="3866"/>
    <n v="0.2586652871184687"/>
    <x v="3"/>
  </r>
  <r>
    <d v="2024-12-04T00:00:00"/>
    <s v="Local Transport"/>
    <x v="0"/>
    <x v="1"/>
    <n v="1000"/>
    <n v="3866"/>
    <n v="0.2586652871184687"/>
    <x v="3"/>
  </r>
  <r>
    <d v="2024-12-04T00:00:00"/>
    <s v="Accomodation"/>
    <x v="3"/>
    <x v="1"/>
    <n v="50000"/>
    <n v="3866"/>
    <n v="12.933264355923436"/>
    <x v="3"/>
  </r>
  <r>
    <d v="2024-12-04T00:00:00"/>
    <s v="Meals (breakfast, lunch, supper)"/>
    <x v="3"/>
    <x v="1"/>
    <n v="43000"/>
    <n v="3866"/>
    <n v="11.122607346094155"/>
    <x v="3"/>
  </r>
  <r>
    <d v="2024-12-04T00:00:00"/>
    <s v="Local Transport"/>
    <x v="0"/>
    <x v="1"/>
    <n v="5000"/>
    <n v="3866"/>
    <n v="1.2933264355923435"/>
    <x v="4"/>
  </r>
  <r>
    <d v="2024-12-04T00:00:00"/>
    <s v="Local Transport"/>
    <x v="0"/>
    <x v="1"/>
    <n v="25000"/>
    <n v="3866"/>
    <n v="6.466632177961718"/>
    <x v="4"/>
  </r>
  <r>
    <d v="2024-12-04T00:00:00"/>
    <s v="Local Transport"/>
    <x v="0"/>
    <x v="1"/>
    <n v="6000"/>
    <n v="3866"/>
    <n v="1.5519917227108122"/>
    <x v="4"/>
  </r>
  <r>
    <d v="2024-12-04T00:00:00"/>
    <s v="Local Transport"/>
    <x v="0"/>
    <x v="1"/>
    <n v="10000"/>
    <n v="3866"/>
    <n v="2.586652871184687"/>
    <x v="4"/>
  </r>
  <r>
    <d v="2024-12-04T00:00:00"/>
    <s v="Local Transport"/>
    <x v="0"/>
    <x v="1"/>
    <n v="6000"/>
    <n v="3866"/>
    <n v="1.5519917227108122"/>
    <x v="4"/>
  </r>
  <r>
    <d v="2024-12-04T00:00:00"/>
    <s v="Local Transport"/>
    <x v="0"/>
    <x v="1"/>
    <n v="20000"/>
    <n v="3866"/>
    <n v="5.173305742369374"/>
    <x v="4"/>
  </r>
  <r>
    <d v="2024-12-04T00:00:00"/>
    <s v="Local Transport"/>
    <x v="0"/>
    <x v="1"/>
    <n v="20000"/>
    <n v="3866"/>
    <n v="5.173305742369374"/>
    <x v="4"/>
  </r>
  <r>
    <d v="2024-12-04T00:00:00"/>
    <s v="Trust building"/>
    <x v="1"/>
    <x v="1"/>
    <n v="5000"/>
    <n v="3866"/>
    <n v="1.2933264355923435"/>
    <x v="4"/>
  </r>
  <r>
    <d v="2024-12-04T00:00:00"/>
    <s v="Local Transport"/>
    <x v="0"/>
    <x v="1"/>
    <n v="8000"/>
    <n v="3866"/>
    <n v="2.0693222969477496"/>
    <x v="4"/>
  </r>
  <r>
    <d v="2024-12-04T00:00:00"/>
    <s v="Local Transport"/>
    <x v="0"/>
    <x v="1"/>
    <n v="7000"/>
    <n v="3866"/>
    <n v="1.8106570098292809"/>
    <x v="4"/>
  </r>
  <r>
    <d v="2024-12-04T00:00:00"/>
    <s v="Local Transport"/>
    <x v="0"/>
    <x v="1"/>
    <n v="7000"/>
    <n v="3866"/>
    <n v="1.8106570098292809"/>
    <x v="4"/>
  </r>
  <r>
    <d v="2024-12-04T00:00:00"/>
    <s v="Local Transport"/>
    <x v="0"/>
    <x v="1"/>
    <n v="8000"/>
    <n v="3866"/>
    <n v="2.0693222969477496"/>
    <x v="4"/>
  </r>
  <r>
    <d v="2024-12-04T00:00:00"/>
    <s v="Trust building"/>
    <x v="1"/>
    <x v="1"/>
    <n v="25000"/>
    <n v="3866"/>
    <n v="6.466632177961718"/>
    <x v="4"/>
  </r>
  <r>
    <d v="2024-12-04T00:00:00"/>
    <s v="Local Transport"/>
    <x v="0"/>
    <x v="1"/>
    <n v="7000"/>
    <n v="3866"/>
    <n v="1.8106570098292809"/>
    <x v="4"/>
  </r>
  <r>
    <d v="2024-12-04T00:00:00"/>
    <s v="Lunch"/>
    <x v="3"/>
    <x v="1"/>
    <n v="20000"/>
    <n v="3866"/>
    <n v="5.173305742369374"/>
    <x v="4"/>
  </r>
  <r>
    <d v="2024-12-04T00:00:00"/>
    <s v="Supper"/>
    <x v="3"/>
    <x v="1"/>
    <n v="20000"/>
    <n v="3866"/>
    <n v="5.173305742369374"/>
    <x v="4"/>
  </r>
  <r>
    <d v="2024-12-04T00:00:00"/>
    <s v="Accomodation"/>
    <x v="3"/>
    <x v="1"/>
    <n v="55000"/>
    <n v="3866"/>
    <n v="14.226590791515779"/>
    <x v="4"/>
  </r>
  <r>
    <d v="2024-12-04T00:00:00"/>
    <s v="Local Transport"/>
    <x v="0"/>
    <x v="1"/>
    <n v="5000"/>
    <n v="3866"/>
    <n v="1.2933264355923435"/>
    <x v="4"/>
  </r>
  <r>
    <d v="2024-12-04T00:00:00"/>
    <s v="Local Transport"/>
    <x v="0"/>
    <x v="1"/>
    <n v="5000"/>
    <n v="3866"/>
    <n v="1.2933264355923435"/>
    <x v="2"/>
  </r>
  <r>
    <d v="2024-12-04T00:00:00"/>
    <s v="Local Transport"/>
    <x v="0"/>
    <x v="1"/>
    <n v="10000"/>
    <n v="3866"/>
    <n v="2.586652871184687"/>
    <x v="2"/>
  </r>
  <r>
    <d v="2024-12-04T00:00:00"/>
    <s v="Local Transport"/>
    <x v="0"/>
    <x v="1"/>
    <n v="10000"/>
    <n v="3866"/>
    <n v="2.586652871184687"/>
    <x v="2"/>
  </r>
  <r>
    <d v="2024-12-04T00:00:00"/>
    <s v="Local Transport"/>
    <x v="0"/>
    <x v="1"/>
    <n v="10000"/>
    <n v="3866"/>
    <n v="2.586652871184687"/>
    <x v="2"/>
  </r>
  <r>
    <d v="2024-12-04T00:00:00"/>
    <s v="Lunch"/>
    <x v="3"/>
    <x v="1"/>
    <n v="20000"/>
    <n v="3866"/>
    <n v="5.173305742369374"/>
    <x v="2"/>
  </r>
  <r>
    <d v="2024-12-04T00:00:00"/>
    <s v="Drinks"/>
    <x v="3"/>
    <x v="1"/>
    <n v="10000"/>
    <n v="3866"/>
    <n v="2.586652871184687"/>
    <x v="2"/>
  </r>
  <r>
    <d v="2024-12-04T00:00:00"/>
    <s v="Tea"/>
    <x v="3"/>
    <x v="1"/>
    <n v="5000"/>
    <n v="3866"/>
    <n v="1.2933264355923435"/>
    <x v="2"/>
  </r>
  <r>
    <d v="2024-12-04T00:00:00"/>
    <s v="Trust building"/>
    <x v="1"/>
    <x v="1"/>
    <n v="17000"/>
    <n v="3866"/>
    <n v="4.3973098810139684"/>
    <x v="2"/>
  </r>
  <r>
    <d v="2024-12-04T00:00:00"/>
    <s v="Accomodation"/>
    <x v="3"/>
    <x v="1"/>
    <n v="60000"/>
    <n v="3866"/>
    <n v="15.519917227108122"/>
    <x v="2"/>
  </r>
  <r>
    <d v="2024-12-04T00:00:00"/>
    <s v="Local Transport"/>
    <x v="0"/>
    <x v="1"/>
    <n v="20000"/>
    <n v="3866"/>
    <n v="5.173305742369374"/>
    <x v="2"/>
  </r>
  <r>
    <d v="2024-12-04T00:00:00"/>
    <s v="Local Transport"/>
    <x v="0"/>
    <x v="1"/>
    <n v="15000"/>
    <n v="3866"/>
    <n v="3.8799793067770305"/>
    <x v="2"/>
  </r>
  <r>
    <d v="2024-12-04T00:00:00"/>
    <s v="Local Transport"/>
    <x v="0"/>
    <x v="1"/>
    <n v="10000"/>
    <n v="3866"/>
    <n v="2.586652871184687"/>
    <x v="2"/>
  </r>
  <r>
    <d v="2024-12-04T00:00:00"/>
    <s v="Local Transport"/>
    <x v="0"/>
    <x v="1"/>
    <n v="10000"/>
    <n v="3866"/>
    <n v="2.586652871184687"/>
    <x v="2"/>
  </r>
  <r>
    <d v="2024-12-04T00:00:00"/>
    <s v="Local Transport"/>
    <x v="0"/>
    <x v="1"/>
    <n v="10000"/>
    <n v="3866"/>
    <n v="2.586652871184687"/>
    <x v="2"/>
  </r>
  <r>
    <d v="2024-12-04T00:00:00"/>
    <s v="Local Transport"/>
    <x v="0"/>
    <x v="1"/>
    <n v="15000"/>
    <n v="3866"/>
    <n v="3.8799793067770305"/>
    <x v="2"/>
  </r>
  <r>
    <d v="2024-12-04T00:00:00"/>
    <s v="Local Transport"/>
    <x v="0"/>
    <x v="1"/>
    <n v="15000"/>
    <n v="3866"/>
    <n v="3.8799793067770305"/>
    <x v="2"/>
  </r>
  <r>
    <d v="2024-12-04T00:00:00"/>
    <s v="Supper"/>
    <x v="3"/>
    <x v="1"/>
    <n v="15000"/>
    <n v="3866"/>
    <n v="3.8799793067770305"/>
    <x v="2"/>
  </r>
  <r>
    <d v="2024-12-04T00:00:00"/>
    <s v="Local Transport"/>
    <x v="0"/>
    <x v="1"/>
    <n v="17000"/>
    <n v="3866"/>
    <n v="4.3973098810139684"/>
    <x v="1"/>
  </r>
  <r>
    <d v="2024-12-04T00:00:00"/>
    <s v="Local Transport"/>
    <x v="0"/>
    <x v="1"/>
    <n v="17000"/>
    <n v="3866"/>
    <n v="4.3973098810139684"/>
    <x v="1"/>
  </r>
  <r>
    <d v="2024-12-04T00:00:00"/>
    <s v="Local Transport"/>
    <x v="0"/>
    <x v="1"/>
    <n v="5000"/>
    <n v="3866"/>
    <n v="1.2933264355923435"/>
    <x v="1"/>
  </r>
  <r>
    <d v="2024-12-04T00:00:00"/>
    <s v="Local Transport"/>
    <x v="0"/>
    <x v="1"/>
    <n v="15000"/>
    <n v="3866"/>
    <n v="3.8799793067770305"/>
    <x v="1"/>
  </r>
  <r>
    <d v="2024-12-04T00:00:00"/>
    <s v="Local Transport"/>
    <x v="0"/>
    <x v="1"/>
    <n v="11000"/>
    <n v="3866"/>
    <n v="2.8453181583031557"/>
    <x v="1"/>
  </r>
  <r>
    <d v="2024-12-04T00:00:00"/>
    <s v="Local Transport"/>
    <x v="0"/>
    <x v="1"/>
    <n v="12000"/>
    <n v="3866"/>
    <n v="3.1039834454216244"/>
    <x v="1"/>
  </r>
  <r>
    <d v="2024-12-04T00:00:00"/>
    <s v="Trust building"/>
    <x v="1"/>
    <x v="1"/>
    <n v="5000"/>
    <n v="3866"/>
    <n v="1.2933264355923435"/>
    <x v="1"/>
  </r>
  <r>
    <d v="2024-12-04T00:00:00"/>
    <s v="Trust building"/>
    <x v="1"/>
    <x v="1"/>
    <n v="8000"/>
    <n v="3866"/>
    <n v="2.0693222969477496"/>
    <x v="1"/>
  </r>
  <r>
    <d v="2024-12-04T00:00:00"/>
    <s v="Trust building"/>
    <x v="1"/>
    <x v="1"/>
    <n v="5000"/>
    <n v="3866"/>
    <n v="1.2933264355923435"/>
    <x v="1"/>
  </r>
  <r>
    <d v="2024-12-04T00:00:00"/>
    <s v="Local Transport"/>
    <x v="0"/>
    <x v="0"/>
    <n v="25000"/>
    <n v="3866"/>
    <n v="6.466632177961718"/>
    <x v="0"/>
  </r>
  <r>
    <d v="2024-12-04T00:00:00"/>
    <s v="Local Transport"/>
    <x v="0"/>
    <x v="0"/>
    <n v="25000"/>
    <n v="3866"/>
    <n v="6.466632177961718"/>
    <x v="0"/>
  </r>
  <r>
    <d v="2024-12-04T00:00:00"/>
    <s v="Local Transport"/>
    <x v="0"/>
    <x v="2"/>
    <n v="2000"/>
    <n v="3866"/>
    <n v="0.5173305742369374"/>
    <x v="5"/>
  </r>
  <r>
    <d v="2024-12-04T00:00:00"/>
    <s v="Local Transport"/>
    <x v="0"/>
    <x v="2"/>
    <n v="6000"/>
    <n v="3866"/>
    <n v="1.5519917227108122"/>
    <x v="5"/>
  </r>
  <r>
    <d v="2024-12-04T00:00:00"/>
    <s v="Local Transport"/>
    <x v="0"/>
    <x v="2"/>
    <n v="5000"/>
    <n v="3866"/>
    <n v="1.2933264355923435"/>
    <x v="5"/>
  </r>
  <r>
    <d v="2024-12-04T00:00:00"/>
    <s v="Local Transport"/>
    <x v="0"/>
    <x v="2"/>
    <n v="5000"/>
    <n v="3866"/>
    <n v="1.2933264355923435"/>
    <x v="5"/>
  </r>
  <r>
    <d v="2024-12-04T00:00:00"/>
    <s v="Local Transport"/>
    <x v="0"/>
    <x v="2"/>
    <n v="13000"/>
    <n v="3866"/>
    <n v="3.3626487325400931"/>
    <x v="5"/>
  </r>
  <r>
    <d v="2024-12-04T00:00:00"/>
    <s v="Mary's medical costs"/>
    <x v="7"/>
    <x v="2"/>
    <n v="12000"/>
    <n v="3866"/>
    <n v="3.1039834454216244"/>
    <x v="6"/>
  </r>
  <r>
    <d v="2024-12-04T00:00:00"/>
    <s v="Mary's medical costs"/>
    <x v="7"/>
    <x v="2"/>
    <n v="60000"/>
    <n v="3866"/>
    <n v="15.519917227108122"/>
    <x v="6"/>
  </r>
  <r>
    <d v="2024-12-04T00:00:00"/>
    <s v="Mary's medical costs"/>
    <x v="7"/>
    <x v="2"/>
    <n v="25000"/>
    <n v="3866"/>
    <n v="6.466632177961718"/>
    <x v="6"/>
  </r>
  <r>
    <d v="2024-12-05T00:00:00"/>
    <s v="Repair of Generator"/>
    <x v="8"/>
    <x v="3"/>
    <n v="140000"/>
    <n v="3866"/>
    <n v="36.21314019658562"/>
    <x v="5"/>
  </r>
  <r>
    <d v="2024-12-05T00:00:00"/>
    <s v="Local Transport"/>
    <x v="0"/>
    <x v="2"/>
    <n v="10000"/>
    <n v="3866"/>
    <n v="2.586652871184687"/>
    <x v="5"/>
  </r>
  <r>
    <d v="2024-12-05T00:00:00"/>
    <s v="Local Transport"/>
    <x v="0"/>
    <x v="2"/>
    <n v="10000"/>
    <n v="3866"/>
    <n v="2.586652871184687"/>
    <x v="5"/>
  </r>
  <r>
    <d v="2024-12-05T00:00:00"/>
    <s v="Slashing and triming of flowers"/>
    <x v="8"/>
    <x v="3"/>
    <n v="90000"/>
    <n v="3866"/>
    <n v="23.279875840662182"/>
    <x v="5"/>
  </r>
  <r>
    <d v="2024-12-05T00:00:00"/>
    <s v="Local Transport"/>
    <x v="0"/>
    <x v="1"/>
    <n v="17000"/>
    <n v="3866"/>
    <n v="4.3973098810139684"/>
    <x v="1"/>
  </r>
  <r>
    <d v="2024-12-05T00:00:00"/>
    <s v="Local Transport"/>
    <x v="0"/>
    <x v="1"/>
    <n v="18000"/>
    <n v="3866"/>
    <n v="4.6559751681324366"/>
    <x v="1"/>
  </r>
  <r>
    <d v="2024-12-05T00:00:00"/>
    <s v="Local Transport"/>
    <x v="0"/>
    <x v="1"/>
    <n v="5000"/>
    <n v="3866"/>
    <n v="1.2933264355923435"/>
    <x v="1"/>
  </r>
  <r>
    <d v="2024-12-05T00:00:00"/>
    <s v="Local Transport"/>
    <x v="0"/>
    <x v="1"/>
    <n v="9000"/>
    <n v="3866"/>
    <n v="2.3279875840662183"/>
    <x v="1"/>
  </r>
  <r>
    <d v="2024-12-05T00:00:00"/>
    <s v="Local Transport"/>
    <x v="0"/>
    <x v="1"/>
    <n v="17000"/>
    <n v="3866"/>
    <n v="4.3973098810139684"/>
    <x v="1"/>
  </r>
  <r>
    <d v="2024-12-05T00:00:00"/>
    <s v="Trust building"/>
    <x v="1"/>
    <x v="1"/>
    <n v="19000"/>
    <n v="3866"/>
    <n v="4.9146404552509058"/>
    <x v="1"/>
  </r>
  <r>
    <d v="2024-12-05T00:00:00"/>
    <s v="Local Transport"/>
    <x v="0"/>
    <x v="1"/>
    <n v="1000"/>
    <n v="3866"/>
    <n v="0.2586652871184687"/>
    <x v="3"/>
  </r>
  <r>
    <d v="2024-12-05T00:00:00"/>
    <s v="Local Transport"/>
    <x v="0"/>
    <x v="1"/>
    <n v="3000"/>
    <n v="3866"/>
    <n v="0.7759958613554061"/>
    <x v="3"/>
  </r>
  <r>
    <d v="2024-12-05T00:00:00"/>
    <s v="Local Transport"/>
    <x v="0"/>
    <x v="1"/>
    <n v="2000"/>
    <n v="3866"/>
    <n v="0.5173305742369374"/>
    <x v="3"/>
  </r>
  <r>
    <d v="2024-12-05T00:00:00"/>
    <s v="Local Transport"/>
    <x v="0"/>
    <x v="1"/>
    <n v="6000"/>
    <n v="3866"/>
    <n v="1.5519917227108122"/>
    <x v="3"/>
  </r>
  <r>
    <d v="2024-12-05T00:00:00"/>
    <s v="Local Transport"/>
    <x v="0"/>
    <x v="1"/>
    <n v="12000"/>
    <n v="3866"/>
    <n v="3.1039834454216244"/>
    <x v="3"/>
  </r>
  <r>
    <d v="2024-12-05T00:00:00"/>
    <s v="Local Transport"/>
    <x v="0"/>
    <x v="1"/>
    <n v="5000"/>
    <n v="3866"/>
    <n v="1.2933264355923435"/>
    <x v="3"/>
  </r>
  <r>
    <d v="2024-12-05T00:00:00"/>
    <s v="Local Transport"/>
    <x v="0"/>
    <x v="1"/>
    <n v="1000"/>
    <n v="3866"/>
    <n v="0.2586652871184687"/>
    <x v="3"/>
  </r>
  <r>
    <d v="2024-12-05T00:00:00"/>
    <s v="Local Transport"/>
    <x v="0"/>
    <x v="1"/>
    <n v="12000"/>
    <n v="3866"/>
    <n v="3.1039834454216244"/>
    <x v="3"/>
  </r>
  <r>
    <d v="2024-12-05T00:00:00"/>
    <s v="Local Transport"/>
    <x v="0"/>
    <x v="1"/>
    <n v="8000"/>
    <n v="3866"/>
    <n v="2.0693222969477496"/>
    <x v="3"/>
  </r>
  <r>
    <d v="2024-12-05T00:00:00"/>
    <s v="Local Transport"/>
    <x v="0"/>
    <x v="1"/>
    <n v="15000"/>
    <n v="3866"/>
    <n v="3.8799793067770305"/>
    <x v="3"/>
  </r>
  <r>
    <d v="2024-12-05T00:00:00"/>
    <s v="Accomodation"/>
    <x v="3"/>
    <x v="1"/>
    <n v="50000"/>
    <n v="3866"/>
    <n v="12.933264355923436"/>
    <x v="3"/>
  </r>
  <r>
    <d v="2024-12-05T00:00:00"/>
    <s v="Breakfast"/>
    <x v="3"/>
    <x v="1"/>
    <n v="6000"/>
    <n v="3866"/>
    <n v="1.5519917227108122"/>
    <x v="3"/>
  </r>
  <r>
    <d v="2024-12-05T00:00:00"/>
    <s v="Lunch"/>
    <x v="3"/>
    <x v="1"/>
    <n v="20000"/>
    <n v="3866"/>
    <n v="5.173305742369374"/>
    <x v="3"/>
  </r>
  <r>
    <d v="2024-12-05T00:00:00"/>
    <s v="Supper"/>
    <x v="3"/>
    <x v="1"/>
    <n v="20000"/>
    <n v="3866"/>
    <n v="5.173305742369374"/>
    <x v="3"/>
  </r>
  <r>
    <d v="2024-12-05T00:00:00"/>
    <s v="Trust building"/>
    <x v="1"/>
    <x v="1"/>
    <n v="12000"/>
    <n v="3866"/>
    <n v="3.1039834454216244"/>
    <x v="3"/>
  </r>
  <r>
    <d v="2024-12-05T00:00:00"/>
    <s v="Local Transport"/>
    <x v="0"/>
    <x v="1"/>
    <n v="15000"/>
    <n v="3866"/>
    <n v="3.8799793067770305"/>
    <x v="4"/>
  </r>
  <r>
    <d v="2024-12-05T00:00:00"/>
    <s v="Local Transport"/>
    <x v="0"/>
    <x v="1"/>
    <n v="13000"/>
    <n v="3866"/>
    <n v="3.3626487325400931"/>
    <x v="4"/>
  </r>
  <r>
    <d v="2024-12-05T00:00:00"/>
    <s v="Local Transport"/>
    <x v="0"/>
    <x v="1"/>
    <n v="6000"/>
    <n v="3866"/>
    <n v="1.5519917227108122"/>
    <x v="4"/>
  </r>
  <r>
    <d v="2024-12-05T00:00:00"/>
    <s v="Local Transport"/>
    <x v="0"/>
    <x v="1"/>
    <n v="20000"/>
    <n v="3866"/>
    <n v="5.173305742369374"/>
    <x v="4"/>
  </r>
  <r>
    <d v="2024-12-05T00:00:00"/>
    <s v="Local Transport"/>
    <x v="0"/>
    <x v="1"/>
    <n v="5000"/>
    <n v="3866"/>
    <n v="1.2933264355923435"/>
    <x v="4"/>
  </r>
  <r>
    <d v="2024-12-05T00:00:00"/>
    <s v="Local Transport"/>
    <x v="0"/>
    <x v="1"/>
    <n v="5000"/>
    <n v="3866"/>
    <n v="1.2933264355923435"/>
    <x v="4"/>
  </r>
  <r>
    <d v="2024-12-05T00:00:00"/>
    <s v="Local Transport"/>
    <x v="0"/>
    <x v="1"/>
    <n v="6000"/>
    <n v="3866"/>
    <n v="1.5519917227108122"/>
    <x v="4"/>
  </r>
  <r>
    <d v="2024-12-05T00:00:00"/>
    <s v="Local Transport"/>
    <x v="0"/>
    <x v="1"/>
    <n v="5000"/>
    <n v="3866"/>
    <n v="1.2933264355923435"/>
    <x v="4"/>
  </r>
  <r>
    <d v="2024-12-05T00:00:00"/>
    <s v="Trust building"/>
    <x v="1"/>
    <x v="1"/>
    <n v="20000"/>
    <n v="3866"/>
    <n v="5.173305742369374"/>
    <x v="4"/>
  </r>
  <r>
    <d v="2024-12-05T00:00:00"/>
    <s v="Accomodation"/>
    <x v="3"/>
    <x v="1"/>
    <n v="60000"/>
    <n v="3866"/>
    <n v="15.519917227108122"/>
    <x v="4"/>
  </r>
  <r>
    <d v="2024-12-05T00:00:00"/>
    <s v="Breakfast"/>
    <x v="3"/>
    <x v="1"/>
    <n v="20000"/>
    <n v="3866"/>
    <n v="5.173305742369374"/>
    <x v="4"/>
  </r>
  <r>
    <d v="2024-12-05T00:00:00"/>
    <s v="Lunch"/>
    <x v="3"/>
    <x v="1"/>
    <n v="10000"/>
    <n v="3866"/>
    <n v="2.586652871184687"/>
    <x v="4"/>
  </r>
  <r>
    <d v="2024-12-05T00:00:00"/>
    <s v="Supper"/>
    <x v="3"/>
    <x v="1"/>
    <n v="20000"/>
    <n v="3866"/>
    <n v="5.173305742369374"/>
    <x v="4"/>
  </r>
  <r>
    <d v="2024-12-05T00:00:00"/>
    <s v="Local Transport"/>
    <x v="0"/>
    <x v="1"/>
    <n v="8000"/>
    <n v="3866"/>
    <n v="2.0693222969477496"/>
    <x v="2"/>
  </r>
  <r>
    <d v="2024-12-05T00:00:00"/>
    <s v="Breakfast"/>
    <x v="3"/>
    <x v="1"/>
    <n v="10000"/>
    <n v="3866"/>
    <n v="2.586652871184687"/>
    <x v="2"/>
  </r>
  <r>
    <d v="2024-12-05T00:00:00"/>
    <s v="Lunch"/>
    <x v="3"/>
    <x v="1"/>
    <n v="17000"/>
    <n v="3866"/>
    <n v="4.3973098810139684"/>
    <x v="2"/>
  </r>
  <r>
    <d v="2024-12-05T00:00:00"/>
    <s v="Local Transport"/>
    <x v="0"/>
    <x v="1"/>
    <n v="10000"/>
    <n v="3866"/>
    <n v="2.586652871184687"/>
    <x v="2"/>
  </r>
  <r>
    <d v="2024-12-05T00:00:00"/>
    <s v="Local Transport"/>
    <x v="0"/>
    <x v="1"/>
    <n v="5000"/>
    <n v="3866"/>
    <n v="1.2933264355923435"/>
    <x v="2"/>
  </r>
  <r>
    <d v="2024-12-05T00:00:00"/>
    <s v="Local Transport"/>
    <x v="0"/>
    <x v="1"/>
    <n v="8000"/>
    <n v="3866"/>
    <n v="2.0693222969477496"/>
    <x v="2"/>
  </r>
  <r>
    <d v="2024-12-05T00:00:00"/>
    <s v="Local Transport"/>
    <x v="0"/>
    <x v="1"/>
    <n v="15000"/>
    <n v="3866"/>
    <n v="3.8799793067770305"/>
    <x v="2"/>
  </r>
  <r>
    <d v="2024-12-05T00:00:00"/>
    <s v="Local Transport"/>
    <x v="0"/>
    <x v="1"/>
    <n v="20000"/>
    <n v="3866"/>
    <n v="5.173305742369374"/>
    <x v="2"/>
  </r>
  <r>
    <d v="2024-12-05T00:00:00"/>
    <s v="Local Transport"/>
    <x v="0"/>
    <x v="1"/>
    <n v="5000"/>
    <n v="3866"/>
    <n v="1.2933264355923435"/>
    <x v="2"/>
  </r>
  <r>
    <d v="2024-12-05T00:00:00"/>
    <s v="Local Transport"/>
    <x v="0"/>
    <x v="1"/>
    <n v="4000"/>
    <n v="3866"/>
    <n v="1.0346611484738748"/>
    <x v="2"/>
  </r>
  <r>
    <d v="2024-12-05T00:00:00"/>
    <s v="Accomodation"/>
    <x v="3"/>
    <x v="1"/>
    <n v="60000"/>
    <n v="3866"/>
    <n v="15.519917227108122"/>
    <x v="2"/>
  </r>
  <r>
    <d v="2024-12-05T00:00:00"/>
    <s v="Local Transport"/>
    <x v="0"/>
    <x v="1"/>
    <n v="4000"/>
    <n v="3866"/>
    <n v="1.0346611484738748"/>
    <x v="2"/>
  </r>
  <r>
    <d v="2024-12-05T00:00:00"/>
    <s v="Local Transport"/>
    <x v="0"/>
    <x v="1"/>
    <n v="4000"/>
    <n v="3866"/>
    <n v="1.0346611484738748"/>
    <x v="2"/>
  </r>
  <r>
    <d v="2024-12-05T00:00:00"/>
    <s v="Local Transport"/>
    <x v="0"/>
    <x v="0"/>
    <n v="25000"/>
    <n v="3866"/>
    <n v="6.466632177961718"/>
    <x v="0"/>
  </r>
  <r>
    <d v="2024-12-05T00:00:00"/>
    <s v="Local Transport"/>
    <x v="0"/>
    <x v="0"/>
    <n v="8000"/>
    <n v="3866"/>
    <n v="2.0693222969477496"/>
    <x v="0"/>
  </r>
  <r>
    <d v="2024-12-05T00:00:00"/>
    <s v="Local Transport"/>
    <x v="0"/>
    <x v="0"/>
    <n v="8000"/>
    <n v="3866"/>
    <n v="2.0693222969477496"/>
    <x v="0"/>
  </r>
  <r>
    <d v="2024-12-05T00:00:00"/>
    <s v="Local Transport"/>
    <x v="0"/>
    <x v="0"/>
    <n v="24000"/>
    <n v="3866"/>
    <n v="6.2079668908432488"/>
    <x v="0"/>
  </r>
  <r>
    <d v="2024-12-05T00:00:00"/>
    <s v="Local Transport"/>
    <x v="0"/>
    <x v="2"/>
    <n v="5000"/>
    <n v="3866"/>
    <n v="1.2933264355923435"/>
    <x v="5"/>
  </r>
  <r>
    <d v="2024-12-05T00:00:00"/>
    <s v="Local Transport"/>
    <x v="0"/>
    <x v="2"/>
    <n v="6000"/>
    <n v="3866"/>
    <n v="1.5519917227108122"/>
    <x v="5"/>
  </r>
  <r>
    <d v="2024-12-05T00:00:00"/>
    <s v="Nov-security services chq;407"/>
    <x v="8"/>
    <x v="3"/>
    <n v="1888000"/>
    <n v="3866"/>
    <n v="488.36006207966892"/>
    <x v="7"/>
  </r>
  <r>
    <d v="2024-12-05T00:00:00"/>
    <s v="Bank charges chq; 407"/>
    <x v="9"/>
    <x v="3"/>
    <n v="3000"/>
    <n v="3866"/>
    <n v="0.7759958613554061"/>
    <x v="7"/>
  </r>
  <r>
    <d v="2024-12-05T00:00:00"/>
    <s v="Local Transport"/>
    <x v="0"/>
    <x v="2"/>
    <n v="7000"/>
    <n v="3866"/>
    <n v="1.8106570098292809"/>
    <x v="5"/>
  </r>
  <r>
    <d v="2024-12-06T00:00:00"/>
    <s v="Local Transport"/>
    <x v="0"/>
    <x v="1"/>
    <n v="20000"/>
    <n v="3866"/>
    <n v="5.173305742369374"/>
    <x v="2"/>
  </r>
  <r>
    <d v="2024-12-06T00:00:00"/>
    <s v="Local Transport"/>
    <x v="0"/>
    <x v="1"/>
    <n v="10000"/>
    <n v="3866"/>
    <n v="2.586652871184687"/>
    <x v="2"/>
  </r>
  <r>
    <d v="2024-12-06T00:00:00"/>
    <s v="Local Transport"/>
    <x v="0"/>
    <x v="1"/>
    <n v="10000"/>
    <n v="3866"/>
    <n v="2.586652871184687"/>
    <x v="2"/>
  </r>
  <r>
    <d v="2024-12-06T00:00:00"/>
    <s v="Local Transport"/>
    <x v="0"/>
    <x v="1"/>
    <n v="8000"/>
    <n v="3866"/>
    <n v="2.0693222969477496"/>
    <x v="2"/>
  </r>
  <r>
    <d v="2024-12-06T00:00:00"/>
    <s v="Breakfast"/>
    <x v="3"/>
    <x v="1"/>
    <n v="17000"/>
    <n v="3866"/>
    <n v="4.3973098810139684"/>
    <x v="2"/>
  </r>
  <r>
    <d v="2024-12-06T00:00:00"/>
    <s v="Lunch"/>
    <x v="3"/>
    <x v="1"/>
    <n v="20000"/>
    <n v="3866"/>
    <n v="5.173305742369374"/>
    <x v="2"/>
  </r>
  <r>
    <d v="2024-12-06T00:00:00"/>
    <s v="Local Transport"/>
    <x v="0"/>
    <x v="1"/>
    <n v="25000"/>
    <n v="3866"/>
    <n v="6.466632177961718"/>
    <x v="2"/>
  </r>
  <r>
    <m/>
    <m/>
    <x v="10"/>
    <x v="4"/>
    <m/>
    <m/>
    <m/>
    <x v="8"/>
  </r>
  <r>
    <m/>
    <m/>
    <x v="10"/>
    <x v="4"/>
    <m/>
    <m/>
    <m/>
    <x v="8"/>
  </r>
  <r>
    <d v="2024-12-06T00:00:00"/>
    <s v="Local Transport"/>
    <x v="0"/>
    <x v="1"/>
    <n v="20000"/>
    <n v="3866"/>
    <n v="5.173305742369374"/>
    <x v="2"/>
  </r>
  <r>
    <d v="2024-12-06T00:00:00"/>
    <s v="Local Transport"/>
    <x v="0"/>
    <x v="1"/>
    <n v="4000"/>
    <n v="3866"/>
    <n v="1.0346611484738748"/>
    <x v="3"/>
  </r>
  <r>
    <d v="2024-12-06T00:00:00"/>
    <s v="Local Transport"/>
    <x v="0"/>
    <x v="1"/>
    <n v="3000"/>
    <n v="3866"/>
    <n v="0.7759958613554061"/>
    <x v="3"/>
  </r>
  <r>
    <d v="2024-12-06T00:00:00"/>
    <s v="Local Transport"/>
    <x v="0"/>
    <x v="1"/>
    <n v="1000"/>
    <n v="3866"/>
    <n v="0.2586652871184687"/>
    <x v="3"/>
  </r>
  <r>
    <d v="2024-12-06T00:00:00"/>
    <s v="Local Transport"/>
    <x v="0"/>
    <x v="1"/>
    <n v="20000"/>
    <n v="3866"/>
    <n v="5.173305742369374"/>
    <x v="3"/>
  </r>
  <r>
    <d v="2024-12-06T00:00:00"/>
    <s v="Intercity transport"/>
    <x v="0"/>
    <x v="1"/>
    <n v="25000"/>
    <n v="3866"/>
    <n v="6.466632177961718"/>
    <x v="3"/>
  </r>
  <r>
    <d v="2024-12-06T00:00:00"/>
    <s v="Local transport"/>
    <x v="0"/>
    <x v="1"/>
    <n v="15000"/>
    <n v="3866"/>
    <n v="3.8799793067770305"/>
    <x v="3"/>
  </r>
  <r>
    <d v="2024-12-06T00:00:00"/>
    <s v="Breakfast"/>
    <x v="3"/>
    <x v="1"/>
    <n v="8000"/>
    <n v="3866"/>
    <n v="2.0693222969477496"/>
    <x v="3"/>
  </r>
  <r>
    <d v="2024-12-06T00:00:00"/>
    <s v="Lunch"/>
    <x v="3"/>
    <x v="1"/>
    <n v="20000"/>
    <n v="3866"/>
    <n v="5.173305742369374"/>
    <x v="3"/>
  </r>
  <r>
    <d v="2024-12-06T00:00:00"/>
    <s v="Local transport"/>
    <x v="0"/>
    <x v="1"/>
    <n v="8000"/>
    <n v="3866"/>
    <n v="2.0693222969477496"/>
    <x v="4"/>
  </r>
  <r>
    <d v="2024-12-06T00:00:00"/>
    <s v="Local transport"/>
    <x v="0"/>
    <x v="1"/>
    <n v="5000"/>
    <n v="3866"/>
    <n v="1.2933264355923435"/>
    <x v="4"/>
  </r>
  <r>
    <d v="2024-12-06T00:00:00"/>
    <s v="Local transport"/>
    <x v="0"/>
    <x v="1"/>
    <n v="5000"/>
    <n v="3866"/>
    <n v="1.2933264355923435"/>
    <x v="4"/>
  </r>
  <r>
    <d v="2024-12-06T00:00:00"/>
    <s v="Local transport"/>
    <x v="0"/>
    <x v="1"/>
    <n v="10000"/>
    <n v="3866"/>
    <n v="2.586652871184687"/>
    <x v="4"/>
  </r>
  <r>
    <d v="2024-12-06T00:00:00"/>
    <s v="Local transport"/>
    <x v="0"/>
    <x v="1"/>
    <n v="20000"/>
    <n v="3866"/>
    <n v="5.173305742369374"/>
    <x v="4"/>
  </r>
  <r>
    <d v="2024-12-06T00:00:00"/>
    <s v="Local transport"/>
    <x v="0"/>
    <x v="1"/>
    <n v="25000"/>
    <n v="3866"/>
    <n v="6.466632177961718"/>
    <x v="4"/>
  </r>
  <r>
    <d v="2024-12-06T00:00:00"/>
    <s v="Local transport"/>
    <x v="0"/>
    <x v="1"/>
    <n v="20000"/>
    <n v="3866"/>
    <n v="5.173305742369374"/>
    <x v="4"/>
  </r>
  <r>
    <d v="2024-12-06T00:00:00"/>
    <s v="Accomodation"/>
    <x v="3"/>
    <x v="1"/>
    <n v="50000"/>
    <n v="3866"/>
    <n v="12.933264355923436"/>
    <x v="4"/>
  </r>
  <r>
    <d v="2024-12-06T00:00:00"/>
    <s v="Local transport"/>
    <x v="0"/>
    <x v="1"/>
    <n v="21000"/>
    <n v="3866"/>
    <n v="5.4319710294878432"/>
    <x v="1"/>
  </r>
  <r>
    <d v="2024-12-06T00:00:00"/>
    <s v="Local transport"/>
    <x v="0"/>
    <x v="1"/>
    <n v="13000"/>
    <n v="3866"/>
    <n v="3.3626487325400931"/>
    <x v="1"/>
  </r>
  <r>
    <d v="2024-12-06T00:00:00"/>
    <s v="Local transport"/>
    <x v="0"/>
    <x v="1"/>
    <n v="5000"/>
    <n v="3866"/>
    <n v="1.2933264355923435"/>
    <x v="1"/>
  </r>
  <r>
    <d v="2024-12-06T00:00:00"/>
    <s v="Local transport"/>
    <x v="0"/>
    <x v="1"/>
    <n v="9000"/>
    <n v="3866"/>
    <n v="2.3279875840662183"/>
    <x v="1"/>
  </r>
  <r>
    <d v="2024-12-06T00:00:00"/>
    <s v="Local transport"/>
    <x v="0"/>
    <x v="1"/>
    <n v="12000"/>
    <n v="3866"/>
    <n v="3.1039834454216244"/>
    <x v="1"/>
  </r>
  <r>
    <d v="2024-12-06T00:00:00"/>
    <s v="Trust building"/>
    <x v="1"/>
    <x v="1"/>
    <n v="19000"/>
    <n v="3866"/>
    <n v="4.9146404552509058"/>
    <x v="1"/>
  </r>
  <r>
    <d v="2024-12-06T00:00:00"/>
    <s v="Mobile money transfer charges"/>
    <x v="11"/>
    <x v="3"/>
    <n v="2000"/>
    <n v="3866"/>
    <n v="0.5173305742369374"/>
    <x v="1"/>
  </r>
  <r>
    <d v="2024-12-06T00:00:00"/>
    <s v="Local Transport"/>
    <x v="0"/>
    <x v="1"/>
    <n v="32000"/>
    <n v="3866"/>
    <n v="8.2772891877909984"/>
    <x v="9"/>
  </r>
  <r>
    <d v="2024-12-06T00:00:00"/>
    <s v="Local Transport"/>
    <x v="0"/>
    <x v="1"/>
    <n v="7000"/>
    <n v="3866"/>
    <n v="1.8106570098292809"/>
    <x v="9"/>
  </r>
  <r>
    <d v="2024-12-06T00:00:00"/>
    <s v="Local Transport"/>
    <x v="0"/>
    <x v="1"/>
    <n v="18000"/>
    <n v="3866"/>
    <n v="4.6559751681324366"/>
    <x v="9"/>
  </r>
  <r>
    <d v="2024-12-06T00:00:00"/>
    <s v="Local Transport"/>
    <x v="0"/>
    <x v="1"/>
    <n v="17000"/>
    <n v="3866"/>
    <n v="4.3973098810139684"/>
    <x v="9"/>
  </r>
  <r>
    <d v="2024-12-06T00:00:00"/>
    <s v="Trust building"/>
    <x v="1"/>
    <x v="1"/>
    <n v="20000"/>
    <n v="3866"/>
    <n v="5.173305742369374"/>
    <x v="9"/>
  </r>
  <r>
    <d v="2024-12-09T00:00:00"/>
    <s v="Batteries for investigators weighing scale"/>
    <x v="2"/>
    <x v="3"/>
    <n v="9000"/>
    <n v="3866"/>
    <n v="2.3279875840662183"/>
    <x v="5"/>
  </r>
  <r>
    <d v="2024-12-09T00:00:00"/>
    <s v="Local Transport"/>
    <x v="0"/>
    <x v="1"/>
    <n v="20000"/>
    <n v="3866"/>
    <n v="5.173305742369374"/>
    <x v="10"/>
  </r>
  <r>
    <d v="2024-12-09T00:00:00"/>
    <s v="Local Transport"/>
    <x v="0"/>
    <x v="1"/>
    <n v="10000"/>
    <n v="3866"/>
    <n v="2.586652871184687"/>
    <x v="10"/>
  </r>
  <r>
    <d v="2024-12-09T00:00:00"/>
    <s v="Local Transport"/>
    <x v="0"/>
    <x v="1"/>
    <n v="20000"/>
    <n v="3866"/>
    <n v="5.173305742369374"/>
    <x v="10"/>
  </r>
  <r>
    <d v="2024-12-09T00:00:00"/>
    <s v="Mary's medical costs"/>
    <x v="7"/>
    <x v="2"/>
    <n v="23500"/>
    <n v="3866"/>
    <n v="6.0786342472840147"/>
    <x v="6"/>
  </r>
  <r>
    <d v="2024-12-09T00:00:00"/>
    <s v="Mary's medical costs"/>
    <x v="7"/>
    <x v="2"/>
    <n v="48000"/>
    <n v="3866"/>
    <n v="12.415933781686498"/>
    <x v="6"/>
  </r>
  <r>
    <d v="2024-12-09T00:00:00"/>
    <s v="Local Transport"/>
    <x v="0"/>
    <x v="1"/>
    <n v="18000"/>
    <n v="3866"/>
    <n v="4.6559751681324366"/>
    <x v="2"/>
  </r>
  <r>
    <d v="2024-12-09T00:00:00"/>
    <s v="Local Transport"/>
    <x v="0"/>
    <x v="1"/>
    <n v="10000"/>
    <n v="3866"/>
    <n v="2.586652871184687"/>
    <x v="2"/>
  </r>
  <r>
    <d v="2024-12-09T00:00:00"/>
    <s v="Local Transport"/>
    <x v="0"/>
    <x v="1"/>
    <n v="9000"/>
    <n v="3866"/>
    <n v="2.3279875840662183"/>
    <x v="2"/>
  </r>
  <r>
    <d v="2024-12-09T00:00:00"/>
    <s v="Local Transport"/>
    <x v="0"/>
    <x v="1"/>
    <n v="12000"/>
    <n v="3866"/>
    <n v="3.1039834454216244"/>
    <x v="2"/>
  </r>
  <r>
    <d v="2024-12-09T00:00:00"/>
    <s v="Local Transport"/>
    <x v="0"/>
    <x v="1"/>
    <n v="15000"/>
    <n v="3866"/>
    <n v="3.8799793067770305"/>
    <x v="2"/>
  </r>
  <r>
    <d v="2024-12-09T00:00:00"/>
    <s v="Trust building"/>
    <x v="1"/>
    <x v="1"/>
    <n v="19000"/>
    <n v="3866"/>
    <n v="4.9146404552509058"/>
    <x v="2"/>
  </r>
  <r>
    <d v="2024-12-09T00:00:00"/>
    <s v="Local transport"/>
    <x v="0"/>
    <x v="1"/>
    <n v="20000"/>
    <n v="3866"/>
    <n v="5.173305742369374"/>
    <x v="3"/>
  </r>
  <r>
    <d v="2024-12-09T00:00:00"/>
    <s v="Local transport"/>
    <x v="0"/>
    <x v="1"/>
    <n v="20000"/>
    <n v="3866"/>
    <n v="5.173305742369374"/>
    <x v="3"/>
  </r>
  <r>
    <d v="2024-12-09T00:00:00"/>
    <s v="Local Transport"/>
    <x v="0"/>
    <x v="0"/>
    <n v="25000"/>
    <n v="3866"/>
    <n v="6.466632177961718"/>
    <x v="0"/>
  </r>
  <r>
    <d v="2024-12-09T00:00:00"/>
    <s v="Local Transport"/>
    <x v="0"/>
    <x v="0"/>
    <n v="25000"/>
    <n v="3866"/>
    <n v="6.466632177961718"/>
    <x v="0"/>
  </r>
  <r>
    <d v="2024-12-09T00:00:00"/>
    <s v="Local transport"/>
    <x v="0"/>
    <x v="1"/>
    <n v="23000"/>
    <n v="3866"/>
    <n v="5.9493016037247806"/>
    <x v="4"/>
  </r>
  <r>
    <d v="2024-12-09T00:00:00"/>
    <s v="Local transport"/>
    <x v="0"/>
    <x v="1"/>
    <n v="25000"/>
    <n v="3866"/>
    <n v="6.466632177961718"/>
    <x v="4"/>
  </r>
  <r>
    <d v="2024-12-09T00:00:00"/>
    <s v="Local transport"/>
    <x v="0"/>
    <x v="1"/>
    <n v="18000"/>
    <n v="3866"/>
    <n v="4.6559751681324366"/>
    <x v="1"/>
  </r>
  <r>
    <d v="2024-12-09T00:00:00"/>
    <s v="Local transport"/>
    <x v="0"/>
    <x v="1"/>
    <n v="13000"/>
    <n v="3866"/>
    <n v="3.3626487325400931"/>
    <x v="1"/>
  </r>
  <r>
    <d v="2024-12-09T00:00:00"/>
    <s v="Local transport"/>
    <x v="0"/>
    <x v="1"/>
    <n v="10000"/>
    <n v="3866"/>
    <n v="2.586652871184687"/>
    <x v="1"/>
  </r>
  <r>
    <d v="2024-12-09T00:00:00"/>
    <s v="Local transport"/>
    <x v="0"/>
    <x v="1"/>
    <n v="5000"/>
    <n v="3866"/>
    <n v="1.2933264355923435"/>
    <x v="1"/>
  </r>
  <r>
    <d v="2024-12-09T00:00:00"/>
    <s v="Local transport"/>
    <x v="0"/>
    <x v="1"/>
    <n v="13000"/>
    <n v="3866"/>
    <n v="3.3626487325400931"/>
    <x v="1"/>
  </r>
  <r>
    <d v="2024-12-09T00:00:00"/>
    <s v="Trust building"/>
    <x v="1"/>
    <x v="1"/>
    <n v="15000"/>
    <n v="3866"/>
    <n v="3.8799793067770305"/>
    <x v="1"/>
  </r>
  <r>
    <d v="2024-12-09T00:00:00"/>
    <s v="Purchase of legal deparment laptop"/>
    <x v="4"/>
    <x v="0"/>
    <n v="1550000"/>
    <n v="3866"/>
    <n v="400.93119503362647"/>
    <x v="5"/>
  </r>
  <r>
    <d v="2024-12-09T00:00:00"/>
    <s v="Airtime for Lydia"/>
    <x v="6"/>
    <x v="2"/>
    <n v="50000"/>
    <n v="3866"/>
    <n v="12.933264355923436"/>
    <x v="5"/>
  </r>
  <r>
    <d v="2024-12-09T00:00:00"/>
    <s v="Airtime for Mary"/>
    <x v="6"/>
    <x v="2"/>
    <n v="30000"/>
    <n v="3866"/>
    <n v="7.759958613554061"/>
    <x v="6"/>
  </r>
  <r>
    <d v="2024-12-09T00:00:00"/>
    <s v="Airtime for Raff"/>
    <x v="6"/>
    <x v="0"/>
    <n v="20000"/>
    <n v="3866"/>
    <n v="5.173305742369374"/>
    <x v="0"/>
  </r>
  <r>
    <d v="2024-12-09T00:00:00"/>
    <s v="Airtime for i93"/>
    <x v="6"/>
    <x v="1"/>
    <n v="25000"/>
    <n v="3866"/>
    <n v="6.466632177961718"/>
    <x v="4"/>
  </r>
  <r>
    <d v="2024-12-09T00:00:00"/>
    <s v="Airtime for i41"/>
    <x v="6"/>
    <x v="1"/>
    <n v="25000"/>
    <n v="3866"/>
    <n v="6.466632177961718"/>
    <x v="3"/>
  </r>
  <r>
    <d v="2024-12-09T00:00:00"/>
    <s v="Airtime for i04"/>
    <x v="6"/>
    <x v="1"/>
    <n v="25000"/>
    <n v="3866"/>
    <n v="6.466632177961718"/>
    <x v="2"/>
  </r>
  <r>
    <d v="2024-12-09T00:00:00"/>
    <s v="Airtime for i22"/>
    <x v="6"/>
    <x v="1"/>
    <n v="25000"/>
    <n v="3866"/>
    <n v="6.466632177961718"/>
    <x v="10"/>
  </r>
  <r>
    <d v="2024-12-09T00:00:00"/>
    <s v="Airtime for i69"/>
    <x v="6"/>
    <x v="1"/>
    <n v="25000"/>
    <n v="3866"/>
    <n v="6.466632177961718"/>
    <x v="1"/>
  </r>
  <r>
    <d v="2024-12-09T00:00:00"/>
    <s v="Local Transport"/>
    <x v="0"/>
    <x v="2"/>
    <n v="5000"/>
    <n v="3866"/>
    <n v="1.2933264355923435"/>
    <x v="5"/>
  </r>
  <r>
    <d v="2024-12-09T00:00:00"/>
    <s v="Local Transport"/>
    <x v="0"/>
    <x v="2"/>
    <n v="7000"/>
    <n v="3866"/>
    <n v="1.8106570098292809"/>
    <x v="5"/>
  </r>
  <r>
    <d v="2024-12-09T00:00:00"/>
    <s v="Local Transport"/>
    <x v="0"/>
    <x v="2"/>
    <n v="3000"/>
    <n v="3866"/>
    <n v="0.7759958613554061"/>
    <x v="5"/>
  </r>
  <r>
    <d v="2024-12-09T00:00:00"/>
    <s v="Local Transport"/>
    <x v="0"/>
    <x v="2"/>
    <n v="5000"/>
    <n v="3866"/>
    <n v="1.2933264355923435"/>
    <x v="5"/>
  </r>
  <r>
    <d v="2024-12-10T00:00:00"/>
    <s v="Bank charges chq; 408"/>
    <x v="9"/>
    <x v="3"/>
    <n v="20000"/>
    <n v="3866"/>
    <n v="5.173305742369374"/>
    <x v="7"/>
  </r>
  <r>
    <d v="2024-12-10T00:00:00"/>
    <s v="Local Transport"/>
    <x v="0"/>
    <x v="2"/>
    <n v="4000"/>
    <n v="3866"/>
    <n v="1.0346611484738748"/>
    <x v="5"/>
  </r>
  <r>
    <d v="2024-12-10T00:00:00"/>
    <s v="Local Transport"/>
    <x v="0"/>
    <x v="2"/>
    <n v="8000"/>
    <n v="3866"/>
    <n v="2.0693222969477496"/>
    <x v="5"/>
  </r>
  <r>
    <d v="2024-12-10T00:00:00"/>
    <s v="Local Transport"/>
    <x v="0"/>
    <x v="2"/>
    <n v="5000"/>
    <n v="3866"/>
    <n v="1.2933264355923435"/>
    <x v="5"/>
  </r>
  <r>
    <d v="2024-12-10T00:00:00"/>
    <s v="Local Transport"/>
    <x v="0"/>
    <x v="2"/>
    <n v="5000"/>
    <n v="3866"/>
    <n v="1.2933264355923435"/>
    <x v="5"/>
  </r>
  <r>
    <d v="2024-12-10T00:00:00"/>
    <s v="Local Transport"/>
    <x v="0"/>
    <x v="2"/>
    <n v="5000"/>
    <n v="3866"/>
    <n v="1.2933264355923435"/>
    <x v="5"/>
  </r>
  <r>
    <d v="2024-12-10T00:00:00"/>
    <s v="Local Transport"/>
    <x v="0"/>
    <x v="2"/>
    <n v="7000"/>
    <n v="3866"/>
    <n v="1.8106570098292809"/>
    <x v="5"/>
  </r>
  <r>
    <d v="2024-12-10T00:00:00"/>
    <s v="Local transport"/>
    <x v="0"/>
    <x v="1"/>
    <n v="23000"/>
    <n v="3866"/>
    <n v="5.9493016037247806"/>
    <x v="4"/>
  </r>
  <r>
    <d v="2024-12-10T00:00:00"/>
    <s v="Local transport"/>
    <x v="0"/>
    <x v="1"/>
    <n v="7000"/>
    <n v="3866"/>
    <n v="1.8106570098292809"/>
    <x v="4"/>
  </r>
  <r>
    <d v="2024-12-10T00:00:00"/>
    <s v="Local transport"/>
    <x v="0"/>
    <x v="1"/>
    <n v="10000"/>
    <n v="3866"/>
    <n v="2.586652871184687"/>
    <x v="4"/>
  </r>
  <r>
    <d v="2024-12-10T00:00:00"/>
    <s v="Local transport"/>
    <x v="0"/>
    <x v="1"/>
    <n v="18000"/>
    <n v="3866"/>
    <n v="4.6559751681324366"/>
    <x v="4"/>
  </r>
  <r>
    <d v="2024-12-10T00:00:00"/>
    <s v="Local transport"/>
    <x v="0"/>
    <x v="1"/>
    <n v="25000"/>
    <n v="3866"/>
    <n v="6.466632177961718"/>
    <x v="4"/>
  </r>
  <r>
    <d v="2024-12-10T00:00:00"/>
    <s v="Trust building"/>
    <x v="1"/>
    <x v="1"/>
    <n v="20000"/>
    <n v="3866"/>
    <n v="5.173305742369374"/>
    <x v="4"/>
  </r>
  <r>
    <d v="2024-12-10T00:00:00"/>
    <s v="Local Transport"/>
    <x v="0"/>
    <x v="1"/>
    <n v="25000"/>
    <n v="3866"/>
    <n v="6.466632177961718"/>
    <x v="9"/>
  </r>
  <r>
    <d v="2024-12-10T00:00:00"/>
    <s v="Local Transport"/>
    <x v="0"/>
    <x v="1"/>
    <n v="8000"/>
    <n v="3866"/>
    <n v="2.0693222969477496"/>
    <x v="9"/>
  </r>
  <r>
    <d v="2024-12-10T00:00:00"/>
    <s v="Local Transport"/>
    <x v="0"/>
    <x v="1"/>
    <n v="8000"/>
    <n v="3866"/>
    <n v="2.0693222969477496"/>
    <x v="9"/>
  </r>
  <r>
    <d v="2024-12-10T00:00:00"/>
    <s v="Local Transport"/>
    <x v="0"/>
    <x v="1"/>
    <n v="12000"/>
    <n v="3866"/>
    <n v="3.1039834454216244"/>
    <x v="9"/>
  </r>
  <r>
    <d v="2024-12-10T00:00:00"/>
    <s v="Local Transport"/>
    <x v="0"/>
    <x v="1"/>
    <n v="20000"/>
    <n v="3866"/>
    <n v="5.173305742369374"/>
    <x v="9"/>
  </r>
  <r>
    <d v="2024-12-10T00:00:00"/>
    <s v="Nov. Collection of garbage Globe clean services"/>
    <x v="12"/>
    <x v="3"/>
    <n v="60000"/>
    <n v="3866"/>
    <n v="15.519917227108122"/>
    <x v="5"/>
  </r>
  <r>
    <d v="2024-12-10T00:00:00"/>
    <s v="Local Transport"/>
    <x v="0"/>
    <x v="1"/>
    <n v="22000"/>
    <n v="3866"/>
    <n v="5.6906363166063114"/>
    <x v="10"/>
  </r>
  <r>
    <d v="2024-12-10T00:00:00"/>
    <s v="Local Transport"/>
    <x v="0"/>
    <x v="1"/>
    <n v="8000"/>
    <n v="3866"/>
    <n v="2.0693222969477496"/>
    <x v="10"/>
  </r>
  <r>
    <d v="2024-12-10T00:00:00"/>
    <s v="Local Transport"/>
    <x v="0"/>
    <x v="1"/>
    <n v="3000"/>
    <n v="3866"/>
    <n v="0.7759958613554061"/>
    <x v="10"/>
  </r>
  <r>
    <d v="2024-12-10T00:00:00"/>
    <s v="Local Transport"/>
    <x v="0"/>
    <x v="1"/>
    <n v="4000"/>
    <n v="3866"/>
    <n v="1.0346611484738748"/>
    <x v="10"/>
  </r>
  <r>
    <d v="2024-12-10T00:00:00"/>
    <s v="Local Transport"/>
    <x v="0"/>
    <x v="1"/>
    <n v="12000"/>
    <n v="3866"/>
    <n v="3.1039834454216244"/>
    <x v="10"/>
  </r>
  <r>
    <d v="2024-12-10T00:00:00"/>
    <s v="Local Transport"/>
    <x v="0"/>
    <x v="1"/>
    <n v="5000"/>
    <n v="3866"/>
    <n v="1.2933264355923435"/>
    <x v="10"/>
  </r>
  <r>
    <d v="2024-12-10T00:00:00"/>
    <s v="Local Transport"/>
    <x v="0"/>
    <x v="1"/>
    <n v="4000"/>
    <n v="3866"/>
    <n v="1.0346611484738748"/>
    <x v="10"/>
  </r>
  <r>
    <d v="2024-12-10T00:00:00"/>
    <s v="Local Transport"/>
    <x v="0"/>
    <x v="1"/>
    <n v="18000"/>
    <n v="3866"/>
    <n v="4.6559751681324366"/>
    <x v="10"/>
  </r>
  <r>
    <d v="2024-12-10T00:00:00"/>
    <s v="Local transport"/>
    <x v="0"/>
    <x v="1"/>
    <n v="20000"/>
    <n v="3866"/>
    <n v="5.173305742369374"/>
    <x v="3"/>
  </r>
  <r>
    <d v="2024-12-10T00:00:00"/>
    <s v="Local transport"/>
    <x v="0"/>
    <x v="1"/>
    <n v="20000"/>
    <n v="3866"/>
    <n v="5.173305742369374"/>
    <x v="3"/>
  </r>
  <r>
    <d v="2024-12-10T00:00:00"/>
    <s v="Local transport"/>
    <x v="0"/>
    <x v="1"/>
    <n v="18000"/>
    <n v="3866"/>
    <n v="4.6559751681324366"/>
    <x v="1"/>
  </r>
  <r>
    <d v="2024-12-10T00:00:00"/>
    <s v="Local transport"/>
    <x v="0"/>
    <x v="1"/>
    <n v="18000"/>
    <n v="3866"/>
    <n v="4.6559751681324366"/>
    <x v="1"/>
  </r>
  <r>
    <d v="2024-12-10T00:00:00"/>
    <s v="Local Transport"/>
    <x v="0"/>
    <x v="1"/>
    <n v="18000"/>
    <n v="3866"/>
    <n v="4.6559751681324366"/>
    <x v="2"/>
  </r>
  <r>
    <d v="2024-12-10T00:00:00"/>
    <s v="Local Transport"/>
    <x v="0"/>
    <x v="1"/>
    <n v="10000"/>
    <n v="3866"/>
    <n v="2.586652871184687"/>
    <x v="2"/>
  </r>
  <r>
    <d v="2024-12-10T00:00:00"/>
    <s v="Local Transport"/>
    <x v="0"/>
    <x v="1"/>
    <n v="10000"/>
    <n v="3866"/>
    <n v="2.586652871184687"/>
    <x v="2"/>
  </r>
  <r>
    <d v="2024-12-10T00:00:00"/>
    <s v="Local Transport"/>
    <x v="0"/>
    <x v="1"/>
    <n v="15000"/>
    <n v="3866"/>
    <n v="3.8799793067770305"/>
    <x v="2"/>
  </r>
  <r>
    <d v="2024-12-10T00:00:00"/>
    <s v="Trust building"/>
    <x v="1"/>
    <x v="1"/>
    <n v="10000"/>
    <n v="3866"/>
    <n v="2.586652871184687"/>
    <x v="2"/>
  </r>
  <r>
    <d v="2024-12-11T00:00:00"/>
    <s v="Car hire 1 day fuel inclusive(End of year outing)"/>
    <x v="7"/>
    <x v="5"/>
    <n v="500000"/>
    <n v="3866"/>
    <n v="129.33264355923436"/>
    <x v="5"/>
  </r>
  <r>
    <d v="2024-12-11T00:00:00"/>
    <s v="Quad biking"/>
    <x v="7"/>
    <x v="5"/>
    <n v="400000"/>
    <n v="3866"/>
    <n v="103.46611484738749"/>
    <x v="5"/>
  </r>
  <r>
    <d v="2024-12-11T00:00:00"/>
    <s v="Penalty for Crashing bike due to accident"/>
    <x v="7"/>
    <x v="5"/>
    <n v="100000"/>
    <n v="3866"/>
    <n v="25.866528711846872"/>
    <x v="5"/>
  </r>
  <r>
    <d v="2024-12-11T00:00:00"/>
    <s v="Swimming"/>
    <x v="7"/>
    <x v="5"/>
    <n v="145000"/>
    <n v="3866"/>
    <n v="37.506466632177961"/>
    <x v="5"/>
  </r>
  <r>
    <d v="2024-12-11T00:00:00"/>
    <s v="Target shooting"/>
    <x v="7"/>
    <x v="5"/>
    <n v="40000"/>
    <n v="3866"/>
    <n v="10.346611484738748"/>
    <x v="5"/>
  </r>
  <r>
    <d v="2024-12-11T00:00:00"/>
    <s v="Archery"/>
    <x v="7"/>
    <x v="5"/>
    <n v="60000"/>
    <n v="3866"/>
    <n v="15.519917227108122"/>
    <x v="5"/>
  </r>
  <r>
    <d v="2024-12-11T00:00:00"/>
    <s v="High ropes obstacle"/>
    <x v="7"/>
    <x v="5"/>
    <n v="210000"/>
    <n v="3866"/>
    <n v="54.319710294878426"/>
    <x v="5"/>
  </r>
  <r>
    <d v="2024-12-11T00:00:00"/>
    <s v="Paint ball"/>
    <x v="7"/>
    <x v="5"/>
    <n v="280000"/>
    <n v="3866"/>
    <n v="72.42628039317124"/>
    <x v="5"/>
  </r>
  <r>
    <d v="2024-12-11T00:00:00"/>
    <s v="Breakfast(9 people)"/>
    <x v="7"/>
    <x v="5"/>
    <n v="501000"/>
    <n v="3866"/>
    <n v="129.59130884635283"/>
    <x v="5"/>
  </r>
  <r>
    <d v="2024-12-11T00:00:00"/>
    <s v="Lunch(9 people)"/>
    <x v="7"/>
    <x v="5"/>
    <n v="848000"/>
    <n v="3866"/>
    <n v="219.34816347646145"/>
    <x v="5"/>
  </r>
  <r>
    <d v="2024-12-11T00:00:00"/>
    <s v="Evening Meet(9 people)"/>
    <x v="7"/>
    <x v="5"/>
    <n v="263000"/>
    <n v="3866"/>
    <n v="68.028970512157272"/>
    <x v="5"/>
  </r>
  <r>
    <d v="2024-12-11T00:00:00"/>
    <s v="Bank transfer charges"/>
    <x v="9"/>
    <x v="3"/>
    <n v="2000"/>
    <n v="3866"/>
    <n v="0.5173305742369374"/>
    <x v="11"/>
  </r>
  <r>
    <d v="2024-12-12T00:00:00"/>
    <s v="Bank charges chq; 409"/>
    <x v="9"/>
    <x v="3"/>
    <n v="30000"/>
    <n v="3866"/>
    <n v="7.759958613554061"/>
    <x v="7"/>
  </r>
  <r>
    <d v="2024-12-12T00:00:00"/>
    <s v="Bank charges chq; 410"/>
    <x v="9"/>
    <x v="3"/>
    <n v="3000"/>
    <n v="3866"/>
    <n v="0.7759958613554061"/>
    <x v="7"/>
  </r>
  <r>
    <d v="2024-12-12T00:00:00"/>
    <s v="Bank charges chq; 411"/>
    <x v="9"/>
    <x v="3"/>
    <n v="3000"/>
    <n v="3866"/>
    <n v="0.7759958613554061"/>
    <x v="7"/>
  </r>
  <r>
    <d v="2024-12-12T00:00:00"/>
    <s v="Local Transport"/>
    <x v="0"/>
    <x v="1"/>
    <n v="20000"/>
    <n v="3866"/>
    <n v="5.173305742369374"/>
    <x v="10"/>
  </r>
  <r>
    <d v="2024-12-12T00:00:00"/>
    <s v="Local Transport"/>
    <x v="0"/>
    <x v="1"/>
    <n v="22000"/>
    <n v="3866"/>
    <n v="5.6906363166063114"/>
    <x v="10"/>
  </r>
  <r>
    <d v="2024-12-12T00:00:00"/>
    <s v="Local Transport"/>
    <x v="0"/>
    <x v="1"/>
    <n v="20000"/>
    <n v="3866"/>
    <n v="5.173305742369374"/>
    <x v="10"/>
  </r>
  <r>
    <d v="2024-12-12T00:00:00"/>
    <s v="Local Transport"/>
    <x v="0"/>
    <x v="1"/>
    <n v="15000"/>
    <n v="3866"/>
    <n v="3.8799793067770305"/>
    <x v="10"/>
  </r>
  <r>
    <d v="2024-12-12T00:00:00"/>
    <s v="Local Transport"/>
    <x v="0"/>
    <x v="0"/>
    <n v="25000"/>
    <n v="3866"/>
    <n v="6.466632177961718"/>
    <x v="0"/>
  </r>
  <r>
    <d v="2024-12-12T00:00:00"/>
    <s v="Local Transport"/>
    <x v="0"/>
    <x v="0"/>
    <n v="17000"/>
    <n v="3866"/>
    <n v="4.3973098810139684"/>
    <x v="0"/>
  </r>
  <r>
    <d v="2024-12-12T00:00:00"/>
    <s v="Local Transport"/>
    <x v="0"/>
    <x v="0"/>
    <n v="25000"/>
    <n v="3866"/>
    <n v="6.466632177961718"/>
    <x v="0"/>
  </r>
  <r>
    <d v="2024-12-12T00:00:00"/>
    <s v="Local Transport"/>
    <x v="0"/>
    <x v="0"/>
    <n v="9000"/>
    <n v="3866"/>
    <n v="2.3279875840662183"/>
    <x v="0"/>
  </r>
  <r>
    <d v="2024-12-12T00:00:00"/>
    <s v="Local Transport"/>
    <x v="0"/>
    <x v="0"/>
    <n v="8000"/>
    <n v="3866"/>
    <n v="2.0693222969477496"/>
    <x v="0"/>
  </r>
  <r>
    <d v="2024-12-12T00:00:00"/>
    <s v="Local Transport"/>
    <x v="0"/>
    <x v="0"/>
    <n v="25000"/>
    <n v="3866"/>
    <n v="6.466632177961718"/>
    <x v="0"/>
  </r>
  <r>
    <d v="2024-12-12T00:00:00"/>
    <s v="Local transport"/>
    <x v="0"/>
    <x v="1"/>
    <n v="18000"/>
    <n v="3866"/>
    <n v="4.6559751681324366"/>
    <x v="1"/>
  </r>
  <r>
    <d v="2024-12-12T00:00:00"/>
    <s v="Local transport"/>
    <x v="0"/>
    <x v="1"/>
    <n v="19000"/>
    <n v="3866"/>
    <n v="4.9146404552509058"/>
    <x v="1"/>
  </r>
  <r>
    <d v="2024-12-12T00:00:00"/>
    <s v="Local transport"/>
    <x v="0"/>
    <x v="1"/>
    <n v="18000"/>
    <n v="3866"/>
    <n v="4.6559751681324366"/>
    <x v="1"/>
  </r>
  <r>
    <d v="2024-12-12T00:00:00"/>
    <s v="Local transport"/>
    <x v="0"/>
    <x v="1"/>
    <n v="20000"/>
    <n v="3866"/>
    <n v="5.173305742369374"/>
    <x v="1"/>
  </r>
  <r>
    <d v="2024-12-12T00:00:00"/>
    <s v="Local transport"/>
    <x v="0"/>
    <x v="1"/>
    <n v="4000"/>
    <n v="3866"/>
    <n v="1.0346611484738748"/>
    <x v="1"/>
  </r>
  <r>
    <d v="2024-12-12T00:00:00"/>
    <s v="Local transport"/>
    <x v="0"/>
    <x v="1"/>
    <n v="10000"/>
    <n v="3866"/>
    <n v="2.586652871184687"/>
    <x v="1"/>
  </r>
  <r>
    <d v="2024-12-12T00:00:00"/>
    <s v="Local transport"/>
    <x v="0"/>
    <x v="1"/>
    <n v="9000"/>
    <n v="3866"/>
    <n v="2.3279875840662183"/>
    <x v="1"/>
  </r>
  <r>
    <d v="2024-12-12T00:00:00"/>
    <s v="Local transport"/>
    <x v="0"/>
    <x v="1"/>
    <n v="18000"/>
    <n v="3866"/>
    <n v="4.6559751681324366"/>
    <x v="1"/>
  </r>
  <r>
    <d v="2024-12-12T00:00:00"/>
    <s v="Trust building"/>
    <x v="1"/>
    <x v="1"/>
    <n v="16000"/>
    <n v="3866"/>
    <n v="4.1386445938954992"/>
    <x v="1"/>
  </r>
  <r>
    <d v="2024-12-12T00:00:00"/>
    <s v="Local transport"/>
    <x v="0"/>
    <x v="1"/>
    <n v="25000"/>
    <n v="3866"/>
    <n v="6.466632177961718"/>
    <x v="4"/>
  </r>
  <r>
    <d v="2024-12-12T00:00:00"/>
    <s v="Local transport"/>
    <x v="0"/>
    <x v="1"/>
    <n v="10000"/>
    <n v="3866"/>
    <n v="2.586652871184687"/>
    <x v="4"/>
  </r>
  <r>
    <d v="2024-12-12T00:00:00"/>
    <s v="Local transport"/>
    <x v="0"/>
    <x v="1"/>
    <n v="7000"/>
    <n v="3866"/>
    <n v="1.8106570098292809"/>
    <x v="4"/>
  </r>
  <r>
    <d v="2024-12-12T00:00:00"/>
    <s v="Local transport"/>
    <x v="0"/>
    <x v="1"/>
    <n v="18000"/>
    <n v="3866"/>
    <n v="4.6559751681324366"/>
    <x v="4"/>
  </r>
  <r>
    <d v="2024-12-12T00:00:00"/>
    <s v="Local transport"/>
    <x v="0"/>
    <x v="1"/>
    <n v="15000"/>
    <n v="3866"/>
    <n v="3.8799793067770305"/>
    <x v="4"/>
  </r>
  <r>
    <d v="2024-12-12T00:00:00"/>
    <s v="Local transport"/>
    <x v="0"/>
    <x v="1"/>
    <n v="23000"/>
    <n v="3866"/>
    <n v="5.9493016037247806"/>
    <x v="4"/>
  </r>
  <r>
    <d v="2024-12-12T00:00:00"/>
    <s v="Local transport"/>
    <x v="0"/>
    <x v="1"/>
    <n v="10000"/>
    <n v="3866"/>
    <n v="2.586652871184687"/>
    <x v="4"/>
  </r>
  <r>
    <d v="2024-12-12T00:00:00"/>
    <s v="Local transport"/>
    <x v="0"/>
    <x v="1"/>
    <n v="25000"/>
    <n v="3866"/>
    <n v="6.466632177961718"/>
    <x v="4"/>
  </r>
  <r>
    <d v="2024-12-12T00:00:00"/>
    <s v="Local transport"/>
    <x v="0"/>
    <x v="1"/>
    <n v="15000"/>
    <n v="3866"/>
    <n v="3.8799793067770305"/>
    <x v="4"/>
  </r>
  <r>
    <d v="2024-12-12T00:00:00"/>
    <s v="Local Transport"/>
    <x v="0"/>
    <x v="1"/>
    <n v="16000"/>
    <n v="3866"/>
    <n v="4.1386445938954992"/>
    <x v="2"/>
  </r>
  <r>
    <d v="2024-12-12T00:00:00"/>
    <s v="Local Transport"/>
    <x v="0"/>
    <x v="1"/>
    <n v="20000"/>
    <n v="3866"/>
    <n v="5.173305742369374"/>
    <x v="2"/>
  </r>
  <r>
    <d v="2024-12-12T00:00:00"/>
    <s v="Local Transport"/>
    <x v="0"/>
    <x v="1"/>
    <n v="17000"/>
    <n v="3866"/>
    <n v="4.3973098810139684"/>
    <x v="2"/>
  </r>
  <r>
    <d v="2024-12-12T00:00:00"/>
    <s v="Local Transport"/>
    <x v="0"/>
    <x v="1"/>
    <n v="10000"/>
    <n v="3866"/>
    <n v="2.586652871184687"/>
    <x v="2"/>
  </r>
  <r>
    <d v="2024-12-12T00:00:00"/>
    <s v="Local Transport"/>
    <x v="0"/>
    <x v="1"/>
    <n v="9000"/>
    <n v="3866"/>
    <n v="2.3279875840662183"/>
    <x v="2"/>
  </r>
  <r>
    <d v="2024-12-12T00:00:00"/>
    <s v="Local Transport"/>
    <x v="0"/>
    <x v="1"/>
    <n v="5000"/>
    <n v="3866"/>
    <n v="1.2933264355923435"/>
    <x v="2"/>
  </r>
  <r>
    <d v="2024-12-12T00:00:00"/>
    <s v="Local Transport"/>
    <x v="0"/>
    <x v="1"/>
    <n v="8000"/>
    <n v="3866"/>
    <n v="2.0693222969477496"/>
    <x v="2"/>
  </r>
  <r>
    <d v="2024-12-12T00:00:00"/>
    <s v="Local Transport"/>
    <x v="0"/>
    <x v="1"/>
    <n v="10000"/>
    <n v="3866"/>
    <n v="2.586652871184687"/>
    <x v="2"/>
  </r>
  <r>
    <d v="2024-12-12T00:00:00"/>
    <s v="Trust building"/>
    <x v="1"/>
    <x v="1"/>
    <n v="19000"/>
    <n v="3866"/>
    <n v="4.9146404552509058"/>
    <x v="2"/>
  </r>
  <r>
    <d v="2024-12-12T00:00:00"/>
    <s v="45kgs of rice (Xmass hamper)"/>
    <x v="7"/>
    <x v="5"/>
    <n v="265500"/>
    <n v="3866"/>
    <n v="68.675633729953447"/>
    <x v="5"/>
  </r>
  <r>
    <d v="2024-12-12T00:00:00"/>
    <s v="27  kgs of sugar (xmass hamper)"/>
    <x v="7"/>
    <x v="5"/>
    <n v="129600"/>
    <n v="3866"/>
    <n v="33.523021210553544"/>
    <x v="5"/>
  </r>
  <r>
    <d v="2024-12-12T00:00:00"/>
    <s v="18 Whole chicken (xmass hamper) "/>
    <x v="7"/>
    <x v="5"/>
    <n v="379840"/>
    <n v="3866"/>
    <n v="98.251422659079154"/>
    <x v="5"/>
  </r>
  <r>
    <d v="2024-12-12T00:00:00"/>
    <s v="Roki vegetable oil ltrs (xmass  hamper)"/>
    <x v="7"/>
    <x v="5"/>
    <n v="72000"/>
    <n v="3866"/>
    <n v="18.623900672529746"/>
    <x v="5"/>
  </r>
  <r>
    <d v="2024-12-12T00:00:00"/>
    <s v="5 cartons juice (xmass hamper)"/>
    <x v="7"/>
    <x v="5"/>
    <n v="132500"/>
    <n v="3866"/>
    <n v="34.273150543197104"/>
    <x v="5"/>
  </r>
  <r>
    <d v="2024-12-12T00:00:00"/>
    <s v="18 loaves of bread (xmass hamper)"/>
    <x v="7"/>
    <x v="5"/>
    <n v="90000"/>
    <n v="3866"/>
    <n v="23.279875840662182"/>
    <x v="5"/>
  </r>
  <r>
    <d v="2024-12-12T00:00:00"/>
    <s v="9 pcs of blue band (xmass hamper)"/>
    <x v="7"/>
    <x v="5"/>
    <n v="80100"/>
    <n v="3866"/>
    <n v="20.719089498189344"/>
    <x v="5"/>
  </r>
  <r>
    <d v="2024-12-12T00:00:00"/>
    <s v="9 sackets of milk(xmass hamper)"/>
    <x v="7"/>
    <x v="5"/>
    <n v="108000"/>
    <n v="3866"/>
    <n v="27.935851008794621"/>
    <x v="5"/>
  </r>
  <r>
    <d v="2024-12-12T00:00:00"/>
    <s v="9 carrier baskets (xmass hamper)"/>
    <x v="7"/>
    <x v="5"/>
    <n v="90000"/>
    <n v="3866"/>
    <n v="23.279875840662182"/>
    <x v="5"/>
  </r>
  <r>
    <d v="2024-12-12T00:00:00"/>
    <s v="Wrapping paper "/>
    <x v="7"/>
    <x v="5"/>
    <n v="54000"/>
    <n v="3866"/>
    <n v="13.967925504397311"/>
    <x v="5"/>
  </r>
  <r>
    <d v="2024-12-12T00:00:00"/>
    <s v="Local Transport"/>
    <x v="0"/>
    <x v="2"/>
    <n v="5000"/>
    <n v="3866"/>
    <n v="1.2933264355923435"/>
    <x v="5"/>
  </r>
  <r>
    <d v="2024-12-12T00:00:00"/>
    <s v="Local Transport"/>
    <x v="0"/>
    <x v="2"/>
    <n v="3000"/>
    <n v="3866"/>
    <n v="0.7759958613554061"/>
    <x v="5"/>
  </r>
  <r>
    <d v="2024-12-12T00:00:00"/>
    <s v="Local Transport"/>
    <x v="0"/>
    <x v="2"/>
    <n v="12000"/>
    <n v="3866"/>
    <n v="3.1039834454216244"/>
    <x v="5"/>
  </r>
  <r>
    <d v="2024-12-12T00:00:00"/>
    <s v="Lydia's Dec salary chq; 410"/>
    <x v="7"/>
    <x v="2"/>
    <n v="4648000"/>
    <n v="3866"/>
    <n v="1202.2762545266426"/>
    <x v="7"/>
  </r>
  <r>
    <d v="2024-12-13T00:00:00"/>
    <s v="Purchase of 4 boxes of rwenzori mineral water"/>
    <x v="2"/>
    <x v="3"/>
    <n v="70000"/>
    <n v="3866"/>
    <n v="18.10657009829281"/>
    <x v="5"/>
  </r>
  <r>
    <d v="2024-12-12T00:00:00"/>
    <s v="Ribbon pull back(9 pieces)"/>
    <x v="7"/>
    <x v="5"/>
    <n v="9000"/>
    <n v="3866"/>
    <n v="2.3279875840662183"/>
    <x v="5"/>
  </r>
  <r>
    <d v="2024-12-13T00:00:00"/>
    <s v="Peninah's Dec salary"/>
    <x v="8"/>
    <x v="3"/>
    <n v="300000"/>
    <n v="3866"/>
    <n v="77.599586135540605"/>
    <x v="6"/>
  </r>
  <r>
    <d v="2024-12-13T00:00:00"/>
    <s v="Local transport"/>
    <x v="0"/>
    <x v="1"/>
    <n v="18000"/>
    <n v="3866"/>
    <n v="4.6559751681324366"/>
    <x v="1"/>
  </r>
  <r>
    <d v="2024-12-13T00:00:00"/>
    <s v="Local transport"/>
    <x v="0"/>
    <x v="1"/>
    <n v="19000"/>
    <n v="3866"/>
    <n v="4.9146404552509058"/>
    <x v="1"/>
  </r>
  <r>
    <d v="2024-12-13T00:00:00"/>
    <s v="Local transport"/>
    <x v="0"/>
    <x v="1"/>
    <n v="6000"/>
    <n v="3866"/>
    <n v="1.5519917227108122"/>
    <x v="1"/>
  </r>
  <r>
    <d v="2024-12-13T00:00:00"/>
    <s v="Local transport"/>
    <x v="0"/>
    <x v="1"/>
    <n v="10000"/>
    <n v="3866"/>
    <n v="2.586652871184687"/>
    <x v="1"/>
  </r>
  <r>
    <d v="2024-12-13T00:00:00"/>
    <s v="Local transport"/>
    <x v="0"/>
    <x v="1"/>
    <n v="12000"/>
    <n v="3866"/>
    <n v="3.1039834454216244"/>
    <x v="1"/>
  </r>
  <r>
    <d v="2024-12-13T00:00:00"/>
    <s v="Local transport"/>
    <x v="0"/>
    <x v="1"/>
    <n v="17000"/>
    <n v="3866"/>
    <n v="4.3973098810139684"/>
    <x v="1"/>
  </r>
  <r>
    <d v="2024-12-13T00:00:00"/>
    <s v="Local Transport"/>
    <x v="0"/>
    <x v="0"/>
    <n v="25000"/>
    <n v="3866"/>
    <n v="6.466632177961718"/>
    <x v="0"/>
  </r>
  <r>
    <d v="2024-12-13T00:00:00"/>
    <s v="Local Transport"/>
    <x v="0"/>
    <x v="0"/>
    <n v="25000"/>
    <n v="3866"/>
    <n v="6.466632177961718"/>
    <x v="0"/>
  </r>
  <r>
    <d v="2024-12-13T00:00:00"/>
    <s v="Local transport"/>
    <x v="0"/>
    <x v="1"/>
    <n v="25000"/>
    <n v="3866"/>
    <n v="6.466632177961718"/>
    <x v="4"/>
  </r>
  <r>
    <d v="2024-12-13T00:00:00"/>
    <s v="Local transport"/>
    <x v="0"/>
    <x v="1"/>
    <n v="15000"/>
    <n v="3866"/>
    <n v="3.8799793067770305"/>
    <x v="4"/>
  </r>
  <r>
    <d v="2024-12-13T00:00:00"/>
    <s v="Local transport"/>
    <x v="0"/>
    <x v="1"/>
    <n v="7000"/>
    <n v="3866"/>
    <n v="1.8106570098292809"/>
    <x v="4"/>
  </r>
  <r>
    <d v="2024-12-13T00:00:00"/>
    <s v="Local transport"/>
    <x v="0"/>
    <x v="1"/>
    <n v="10000"/>
    <n v="3866"/>
    <n v="2.586652871184687"/>
    <x v="4"/>
  </r>
  <r>
    <d v="2024-12-13T00:00:00"/>
    <s v="Local transport"/>
    <x v="0"/>
    <x v="1"/>
    <n v="23000"/>
    <n v="3866"/>
    <n v="5.9493016037247806"/>
    <x v="4"/>
  </r>
  <r>
    <d v="2024-12-13T00:00:00"/>
    <s v="Trust building"/>
    <x v="1"/>
    <x v="1"/>
    <n v="20000"/>
    <n v="3866"/>
    <n v="5.173305742369374"/>
    <x v="4"/>
  </r>
  <r>
    <d v="2024-12-13T00:00:00"/>
    <s v="Local Transport"/>
    <x v="0"/>
    <x v="1"/>
    <n v="17000"/>
    <n v="3866"/>
    <n v="4.3973098810139684"/>
    <x v="2"/>
  </r>
  <r>
    <d v="2024-12-13T00:00:00"/>
    <s v="Local Transport"/>
    <x v="0"/>
    <x v="1"/>
    <n v="11000"/>
    <n v="3866"/>
    <n v="2.8453181583031557"/>
    <x v="2"/>
  </r>
  <r>
    <d v="2024-12-13T00:00:00"/>
    <s v="Local Transport"/>
    <x v="0"/>
    <x v="1"/>
    <n v="8000"/>
    <n v="3866"/>
    <n v="2.0693222969477496"/>
    <x v="2"/>
  </r>
  <r>
    <d v="2024-12-13T00:00:00"/>
    <s v="Local Transport"/>
    <x v="0"/>
    <x v="1"/>
    <n v="8000"/>
    <n v="3866"/>
    <n v="2.0693222969477496"/>
    <x v="2"/>
  </r>
  <r>
    <d v="2024-12-13T00:00:00"/>
    <s v="Local Transport"/>
    <x v="0"/>
    <x v="1"/>
    <n v="18000"/>
    <n v="3866"/>
    <n v="4.6559751681324366"/>
    <x v="2"/>
  </r>
  <r>
    <d v="2024-12-13T00:00:00"/>
    <s v="Trust building"/>
    <x v="1"/>
    <x v="1"/>
    <n v="15000"/>
    <n v="3866"/>
    <n v="3.8799793067770305"/>
    <x v="2"/>
  </r>
  <r>
    <d v="2024-12-13T00:00:00"/>
    <s v="Local Transport"/>
    <x v="0"/>
    <x v="1"/>
    <n v="25000"/>
    <n v="3866"/>
    <n v="6.466632177961718"/>
    <x v="10"/>
  </r>
  <r>
    <d v="2024-12-13T00:00:00"/>
    <s v="Local Transport"/>
    <x v="0"/>
    <x v="1"/>
    <n v="13000"/>
    <n v="3866"/>
    <n v="3.3626487325400931"/>
    <x v="10"/>
  </r>
  <r>
    <d v="2024-12-13T00:00:00"/>
    <s v="Local Transport"/>
    <x v="0"/>
    <x v="1"/>
    <n v="8000"/>
    <n v="3866"/>
    <n v="2.0693222969477496"/>
    <x v="10"/>
  </r>
  <r>
    <d v="2024-12-13T00:00:00"/>
    <s v="Local Transport"/>
    <x v="0"/>
    <x v="1"/>
    <n v="5000"/>
    <n v="3866"/>
    <n v="1.2933264355923435"/>
    <x v="10"/>
  </r>
  <r>
    <d v="2024-12-13T00:00:00"/>
    <s v="Local Transport"/>
    <x v="0"/>
    <x v="1"/>
    <n v="20000"/>
    <n v="3866"/>
    <n v="5.173305742369374"/>
    <x v="10"/>
  </r>
  <r>
    <d v="2024-12-13T00:00:00"/>
    <s v="Trust building"/>
    <x v="1"/>
    <x v="1"/>
    <n v="17000"/>
    <n v="3866"/>
    <n v="4.3973098810139684"/>
    <x v="10"/>
  </r>
  <r>
    <d v="2024-12-13T00:00:00"/>
    <s v="Local service tax"/>
    <x v="7"/>
    <x v="2"/>
    <n v="500000"/>
    <n v="3866"/>
    <n v="129.33264355923436"/>
    <x v="5"/>
  </r>
  <r>
    <d v="2024-12-13T00:00:00"/>
    <s v="Charges"/>
    <x v="11"/>
    <x v="3"/>
    <n v="2600"/>
    <n v="3866"/>
    <n v="0.67252974650801867"/>
    <x v="5"/>
  </r>
  <r>
    <d v="2024-12-14T00:00:00"/>
    <s v="Local Transport"/>
    <x v="0"/>
    <x v="2"/>
    <n v="5000"/>
    <n v="3866"/>
    <n v="1.2933264355923435"/>
    <x v="5"/>
  </r>
  <r>
    <d v="2024-12-14T00:00:00"/>
    <s v="Local Transport"/>
    <x v="0"/>
    <x v="2"/>
    <n v="13000"/>
    <n v="3866"/>
    <n v="3.3626487325400931"/>
    <x v="5"/>
  </r>
  <r>
    <d v="2024-12-14T00:00:00"/>
    <s v="Local transport"/>
    <x v="0"/>
    <x v="1"/>
    <n v="18000"/>
    <n v="3866"/>
    <n v="4.6559751681324366"/>
    <x v="1"/>
  </r>
  <r>
    <d v="2024-12-14T00:00:00"/>
    <s v="Local transport"/>
    <x v="0"/>
    <x v="1"/>
    <n v="18000"/>
    <n v="3866"/>
    <n v="4.6559751681324366"/>
    <x v="1"/>
  </r>
  <r>
    <d v="2024-12-14T00:00:00"/>
    <s v="Local Transport"/>
    <x v="0"/>
    <x v="0"/>
    <n v="25000"/>
    <n v="3866"/>
    <n v="6.466632177961718"/>
    <x v="0"/>
  </r>
  <r>
    <d v="2024-12-14T00:00:00"/>
    <s v="Local Transport"/>
    <x v="0"/>
    <x v="0"/>
    <n v="25000"/>
    <n v="3866"/>
    <n v="6.466632177961718"/>
    <x v="0"/>
  </r>
  <r>
    <d v="2024-12-14T00:00:00"/>
    <s v="Local transport"/>
    <x v="0"/>
    <x v="1"/>
    <n v="25000"/>
    <n v="3866"/>
    <n v="6.466632177961718"/>
    <x v="4"/>
  </r>
  <r>
    <d v="2024-12-14T00:00:00"/>
    <s v="Local transport"/>
    <x v="0"/>
    <x v="1"/>
    <n v="25000"/>
    <n v="3866"/>
    <n v="6.466632177961718"/>
    <x v="4"/>
  </r>
  <r>
    <d v="2024-12-14T00:00:00"/>
    <s v="Local Transport"/>
    <x v="0"/>
    <x v="1"/>
    <n v="17000"/>
    <n v="3866"/>
    <n v="4.3973098810139684"/>
    <x v="2"/>
  </r>
  <r>
    <d v="2024-12-14T00:00:00"/>
    <s v="Local Transport"/>
    <x v="0"/>
    <x v="1"/>
    <n v="18000"/>
    <n v="3866"/>
    <n v="4.6559751681324366"/>
    <x v="2"/>
  </r>
  <r>
    <d v="2024-12-14T00:00:00"/>
    <s v="Local Transport"/>
    <x v="0"/>
    <x v="1"/>
    <n v="20000"/>
    <n v="3866"/>
    <n v="5.173305742369374"/>
    <x v="10"/>
  </r>
  <r>
    <d v="2024-12-14T00:00:00"/>
    <s v="Local Transport"/>
    <x v="0"/>
    <x v="1"/>
    <n v="18000"/>
    <n v="3866"/>
    <n v="4.6559751681324366"/>
    <x v="10"/>
  </r>
  <r>
    <d v="2024-12-14T00:00:00"/>
    <s v="Airtime for Lydia"/>
    <x v="6"/>
    <x v="2"/>
    <n v="100000"/>
    <n v="3866"/>
    <n v="25.866528711846872"/>
    <x v="5"/>
  </r>
  <r>
    <d v="2024-12-14T00:00:00"/>
    <s v="Airtime for Mary"/>
    <x v="6"/>
    <x v="2"/>
    <n v="60000"/>
    <n v="3866"/>
    <n v="15.519917227108122"/>
    <x v="6"/>
  </r>
  <r>
    <d v="2024-12-14T00:00:00"/>
    <s v="Airtime for Raff"/>
    <x v="6"/>
    <x v="0"/>
    <n v="40000"/>
    <n v="3866"/>
    <n v="10.346611484738748"/>
    <x v="0"/>
  </r>
  <r>
    <d v="2024-12-14T00:00:00"/>
    <s v="Airtime for i93"/>
    <x v="6"/>
    <x v="1"/>
    <n v="50000"/>
    <n v="3866"/>
    <n v="12.933264355923436"/>
    <x v="4"/>
  </r>
  <r>
    <d v="2024-12-14T00:00:00"/>
    <s v="Airtime for i41"/>
    <x v="6"/>
    <x v="1"/>
    <n v="50000"/>
    <n v="3866"/>
    <n v="12.933264355923436"/>
    <x v="3"/>
  </r>
  <r>
    <d v="2024-12-14T00:00:00"/>
    <s v="Airtime for i04"/>
    <x v="6"/>
    <x v="1"/>
    <n v="50000"/>
    <n v="3866"/>
    <n v="12.933264355923436"/>
    <x v="2"/>
  </r>
  <r>
    <d v="2024-12-14T00:00:00"/>
    <s v="Airtime for i22"/>
    <x v="6"/>
    <x v="1"/>
    <n v="25000"/>
    <n v="3866"/>
    <n v="6.466632177961718"/>
    <x v="10"/>
  </r>
  <r>
    <d v="2024-12-14T00:00:00"/>
    <s v="Airtime for i69"/>
    <x v="6"/>
    <x v="1"/>
    <n v="50000"/>
    <n v="3866"/>
    <n v="12.933264355923436"/>
    <x v="1"/>
  </r>
  <r>
    <d v="2024-12-16T00:00:00"/>
    <s v="Lydia's Internet subscription Dec"/>
    <x v="13"/>
    <x v="3"/>
    <n v="75000"/>
    <n v="3866"/>
    <n v="19.399896533885151"/>
    <x v="5"/>
  </r>
  <r>
    <d v="2024-12-16T00:00:00"/>
    <s v="Mobile money charges"/>
    <x v="11"/>
    <x v="3"/>
    <n v="9500"/>
    <n v="3866"/>
    <n v="2.4573202276254529"/>
    <x v="5"/>
  </r>
  <r>
    <d v="2024-12-16T00:00:00"/>
    <s v="Local Transport"/>
    <x v="0"/>
    <x v="1"/>
    <n v="25000"/>
    <n v="3866"/>
    <n v="6.466632177961718"/>
    <x v="10"/>
  </r>
  <r>
    <d v="2024-12-16T00:00:00"/>
    <s v="Local Transport"/>
    <x v="0"/>
    <x v="1"/>
    <n v="8000"/>
    <n v="3866"/>
    <n v="2.0693222969477496"/>
    <x v="10"/>
  </r>
  <r>
    <d v="2024-12-16T00:00:00"/>
    <s v="Local Transport"/>
    <x v="0"/>
    <x v="1"/>
    <n v="10000"/>
    <n v="3866"/>
    <n v="2.586652871184687"/>
    <x v="10"/>
  </r>
  <r>
    <d v="2024-12-16T00:00:00"/>
    <s v="Local Transport"/>
    <x v="0"/>
    <x v="1"/>
    <n v="23000"/>
    <n v="3866"/>
    <n v="5.9493016037247806"/>
    <x v="10"/>
  </r>
  <r>
    <d v="2024-12-16T00:00:00"/>
    <s v="Local Transport"/>
    <x v="0"/>
    <x v="1"/>
    <n v="17000"/>
    <n v="3866"/>
    <n v="4.3973098810139684"/>
    <x v="10"/>
  </r>
  <r>
    <d v="2024-12-16T00:00:00"/>
    <s v="Local transport"/>
    <x v="0"/>
    <x v="1"/>
    <n v="15000"/>
    <n v="3866"/>
    <n v="3.8799793067770305"/>
    <x v="1"/>
  </r>
  <r>
    <d v="2024-12-16T00:00:00"/>
    <s v="Intercity Transport (Kampala-Namayingo)"/>
    <x v="0"/>
    <x v="1"/>
    <n v="45000"/>
    <n v="3866"/>
    <n v="11.639937920331091"/>
    <x v="1"/>
  </r>
  <r>
    <d v="2024-12-16T00:00:00"/>
    <s v="Local transport"/>
    <x v="0"/>
    <x v="1"/>
    <n v="30000"/>
    <n v="3866"/>
    <n v="7.759958613554061"/>
    <x v="1"/>
  </r>
  <r>
    <d v="2024-12-16T00:00:00"/>
    <s v="Local transport"/>
    <x v="0"/>
    <x v="1"/>
    <n v="30000"/>
    <n v="3866"/>
    <n v="7.759958613554061"/>
    <x v="1"/>
  </r>
  <r>
    <d v="2024-12-16T00:00:00"/>
    <s v="Local transport"/>
    <x v="0"/>
    <x v="1"/>
    <n v="9000"/>
    <n v="3866"/>
    <n v="2.3279875840662183"/>
    <x v="1"/>
  </r>
  <r>
    <d v="2024-12-16T00:00:00"/>
    <s v="Accomodation"/>
    <x v="3"/>
    <x v="1"/>
    <n v="60000"/>
    <n v="3866"/>
    <n v="15.519917227108122"/>
    <x v="1"/>
  </r>
  <r>
    <d v="2024-12-16T00:00:00"/>
    <s v="Breakfast"/>
    <x v="3"/>
    <x v="1"/>
    <n v="10000"/>
    <n v="3866"/>
    <n v="2.586652871184687"/>
    <x v="1"/>
  </r>
  <r>
    <d v="2024-12-16T00:00:00"/>
    <s v="Lunch"/>
    <x v="3"/>
    <x v="1"/>
    <n v="30000"/>
    <n v="3866"/>
    <n v="7.759958613554061"/>
    <x v="1"/>
  </r>
  <r>
    <d v="2024-12-16T00:00:00"/>
    <s v="Supper"/>
    <x v="3"/>
    <x v="1"/>
    <n v="10000"/>
    <n v="3866"/>
    <n v="2.586652871184687"/>
    <x v="1"/>
  </r>
  <r>
    <d v="2024-12-16T00:00:00"/>
    <s v="Trust building"/>
    <x v="1"/>
    <x v="1"/>
    <n v="23000"/>
    <n v="3866"/>
    <n v="5.9493016037247806"/>
    <x v="1"/>
  </r>
  <r>
    <d v="2024-12-16T00:00:00"/>
    <s v="Local Transport"/>
    <x v="0"/>
    <x v="1"/>
    <n v="20000"/>
    <n v="3866"/>
    <n v="5.173305742369374"/>
    <x v="2"/>
  </r>
  <r>
    <d v="2024-12-16T00:00:00"/>
    <s v="Intercity transport (kampala-Bundibujo)"/>
    <x v="0"/>
    <x v="1"/>
    <n v="55000"/>
    <n v="3866"/>
    <n v="14.226590791515779"/>
    <x v="2"/>
  </r>
  <r>
    <d v="2024-12-16T00:00:00"/>
    <s v="Local Transport"/>
    <x v="0"/>
    <x v="1"/>
    <n v="10000"/>
    <n v="3866"/>
    <n v="2.586652871184687"/>
    <x v="2"/>
  </r>
  <r>
    <d v="2024-12-16T00:00:00"/>
    <s v="Breakfast"/>
    <x v="3"/>
    <x v="1"/>
    <n v="10000"/>
    <n v="3866"/>
    <n v="2.586652871184687"/>
    <x v="2"/>
  </r>
  <r>
    <d v="2024-12-16T00:00:00"/>
    <s v="Lunch"/>
    <x v="3"/>
    <x v="1"/>
    <n v="20000"/>
    <n v="3866"/>
    <n v="5.173305742369374"/>
    <x v="2"/>
  </r>
  <r>
    <d v="2024-12-16T00:00:00"/>
    <s v="Supper"/>
    <x v="3"/>
    <x v="1"/>
    <n v="20000"/>
    <n v="3866"/>
    <n v="5.173305742369374"/>
    <x v="2"/>
  </r>
  <r>
    <d v="2024-12-16T00:00:00"/>
    <s v="Trust building"/>
    <x v="1"/>
    <x v="1"/>
    <n v="20000"/>
    <n v="3866"/>
    <n v="5.173305742369374"/>
    <x v="2"/>
  </r>
  <r>
    <d v="2024-12-16T00:00:00"/>
    <s v="Accomodation"/>
    <x v="3"/>
    <x v="1"/>
    <n v="60000"/>
    <n v="3866"/>
    <n v="15.519917227108122"/>
    <x v="2"/>
  </r>
  <r>
    <d v="2024-12-16T00:00:00"/>
    <s v="Local transport"/>
    <x v="0"/>
    <x v="1"/>
    <n v="25000"/>
    <n v="3866"/>
    <n v="6.466632177961718"/>
    <x v="4"/>
  </r>
  <r>
    <d v="2024-12-16T00:00:00"/>
    <s v="Intercity transport"/>
    <x v="0"/>
    <x v="1"/>
    <n v="70000"/>
    <n v="3866"/>
    <n v="18.10657009829281"/>
    <x v="4"/>
  </r>
  <r>
    <d v="2024-12-16T00:00:00"/>
    <s v="Local transport"/>
    <x v="0"/>
    <x v="1"/>
    <n v="5000"/>
    <n v="3866"/>
    <n v="1.2933264355923435"/>
    <x v="4"/>
  </r>
  <r>
    <d v="2024-12-16T00:00:00"/>
    <s v="Local transport"/>
    <x v="0"/>
    <x v="1"/>
    <n v="5000"/>
    <n v="3866"/>
    <n v="1.2933264355923435"/>
    <x v="4"/>
  </r>
  <r>
    <d v="2024-12-16T00:00:00"/>
    <s v="Local transport"/>
    <x v="0"/>
    <x v="1"/>
    <n v="5000"/>
    <n v="3866"/>
    <n v="1.2933264355923435"/>
    <x v="4"/>
  </r>
  <r>
    <d v="2024-12-16T00:00:00"/>
    <s v="Trust building"/>
    <x v="1"/>
    <x v="1"/>
    <n v="15000"/>
    <n v="3866"/>
    <n v="3.8799793067770305"/>
    <x v="4"/>
  </r>
  <r>
    <d v="2024-12-16T00:00:00"/>
    <s v="Accomodation"/>
    <x v="3"/>
    <x v="1"/>
    <n v="50000"/>
    <n v="3866"/>
    <n v="12.933264355923436"/>
    <x v="4"/>
  </r>
  <r>
    <d v="2024-12-16T00:00:00"/>
    <s v="Breakfast"/>
    <x v="3"/>
    <x v="1"/>
    <n v="10000"/>
    <n v="3866"/>
    <n v="2.586652871184687"/>
    <x v="4"/>
  </r>
  <r>
    <d v="2024-12-16T00:00:00"/>
    <s v="Lunch"/>
    <x v="3"/>
    <x v="1"/>
    <n v="20000"/>
    <n v="3866"/>
    <n v="5.173305742369374"/>
    <x v="4"/>
  </r>
  <r>
    <d v="2024-12-16T00:00:00"/>
    <s v="Supper"/>
    <x v="3"/>
    <x v="1"/>
    <n v="10000"/>
    <n v="3866"/>
    <n v="2.586652871184687"/>
    <x v="4"/>
  </r>
  <r>
    <d v="2024-12-17T00:00:00"/>
    <s v="Lydia's Dec NSSF chq;412"/>
    <x v="7"/>
    <x v="2"/>
    <n v="1050000"/>
    <n v="3866"/>
    <n v="271.59855147439214"/>
    <x v="7"/>
  </r>
  <r>
    <d v="2024-12-17T00:00:00"/>
    <s v="Lydia's Dec PAYE chq;413"/>
    <x v="7"/>
    <x v="2"/>
    <n v="2002000"/>
    <n v="3866"/>
    <n v="517.84790481117432"/>
    <x v="7"/>
  </r>
  <r>
    <d v="2024-12-17T00:00:00"/>
    <s v="Dec-security services chq;411"/>
    <x v="8"/>
    <x v="3"/>
    <n v="1888000"/>
    <n v="3866"/>
    <n v="488.36006207966892"/>
    <x v="7"/>
  </r>
  <r>
    <d v="2024-12-17T00:00:00"/>
    <s v="Local transport"/>
    <x v="0"/>
    <x v="1"/>
    <n v="3000"/>
    <n v="3866"/>
    <n v="0.7759958613554061"/>
    <x v="4"/>
  </r>
  <r>
    <d v="2024-12-17T00:00:00"/>
    <s v="Local transport"/>
    <x v="0"/>
    <x v="1"/>
    <n v="5000"/>
    <n v="3866"/>
    <n v="1.2933264355923435"/>
    <x v="4"/>
  </r>
  <r>
    <d v="2024-12-17T00:00:00"/>
    <s v="Local transport"/>
    <x v="0"/>
    <x v="1"/>
    <n v="5000"/>
    <n v="3866"/>
    <n v="1.2933264355923435"/>
    <x v="4"/>
  </r>
  <r>
    <d v="2024-12-17T00:00:00"/>
    <s v="Local transport"/>
    <x v="0"/>
    <x v="1"/>
    <n v="3000"/>
    <n v="3866"/>
    <n v="0.7759958613554061"/>
    <x v="4"/>
  </r>
  <r>
    <d v="2024-12-17T00:00:00"/>
    <s v="Local transport"/>
    <x v="0"/>
    <x v="1"/>
    <n v="4000"/>
    <n v="3866"/>
    <n v="1.0346611484738748"/>
    <x v="4"/>
  </r>
  <r>
    <d v="2024-12-17T00:00:00"/>
    <s v="Local transport"/>
    <x v="0"/>
    <x v="1"/>
    <n v="8000"/>
    <n v="3866"/>
    <n v="2.0693222969477496"/>
    <x v="4"/>
  </r>
  <r>
    <d v="2024-12-17T00:00:00"/>
    <s v="Local transport"/>
    <x v="0"/>
    <x v="1"/>
    <n v="6000"/>
    <n v="3866"/>
    <n v="1.5519917227108122"/>
    <x v="4"/>
  </r>
  <r>
    <d v="2024-12-17T00:00:00"/>
    <s v="Local transport"/>
    <x v="0"/>
    <x v="1"/>
    <n v="7000"/>
    <n v="3866"/>
    <n v="1.8106570098292809"/>
    <x v="4"/>
  </r>
  <r>
    <d v="2024-12-17T00:00:00"/>
    <s v="Local transport"/>
    <x v="0"/>
    <x v="1"/>
    <n v="5000"/>
    <n v="3866"/>
    <n v="1.2933264355923435"/>
    <x v="4"/>
  </r>
  <r>
    <d v="2024-12-17T00:00:00"/>
    <s v="Local transport"/>
    <x v="0"/>
    <x v="1"/>
    <n v="7000"/>
    <n v="3866"/>
    <n v="1.8106570098292809"/>
    <x v="4"/>
  </r>
  <r>
    <d v="2024-12-17T00:00:00"/>
    <s v="Local transport"/>
    <x v="0"/>
    <x v="1"/>
    <n v="7000"/>
    <n v="3866"/>
    <n v="1.8106570098292809"/>
    <x v="4"/>
  </r>
  <r>
    <d v="2024-12-17T00:00:00"/>
    <s v="Trust building"/>
    <x v="1"/>
    <x v="1"/>
    <n v="10000"/>
    <n v="3866"/>
    <n v="2.586652871184687"/>
    <x v="4"/>
  </r>
  <r>
    <d v="2024-12-17T00:00:00"/>
    <s v="Accomodation"/>
    <x v="3"/>
    <x v="1"/>
    <n v="60000"/>
    <n v="3866"/>
    <n v="15.519917227108122"/>
    <x v="4"/>
  </r>
  <r>
    <d v="2024-12-17T00:00:00"/>
    <s v="Breakfast"/>
    <x v="3"/>
    <x v="1"/>
    <n v="10000"/>
    <n v="3866"/>
    <n v="2.586652871184687"/>
    <x v="4"/>
  </r>
  <r>
    <d v="2024-12-17T00:00:00"/>
    <s v="Lunch"/>
    <x v="3"/>
    <x v="1"/>
    <n v="10000"/>
    <n v="3866"/>
    <n v="2.586652871184687"/>
    <x v="4"/>
  </r>
  <r>
    <d v="2024-12-17T00:00:00"/>
    <s v="Supper"/>
    <x v="3"/>
    <x v="1"/>
    <n v="20000"/>
    <n v="3866"/>
    <n v="5.173305742369374"/>
    <x v="4"/>
  </r>
  <r>
    <d v="2024-12-17T00:00:00"/>
    <s v="Local Transport"/>
    <x v="0"/>
    <x v="1"/>
    <n v="25000"/>
    <n v="3866"/>
    <n v="6.466632177961718"/>
    <x v="10"/>
  </r>
  <r>
    <d v="2024-12-17T00:00:00"/>
    <s v="Local Transport"/>
    <x v="0"/>
    <x v="1"/>
    <n v="10000"/>
    <n v="3866"/>
    <n v="2.586652871184687"/>
    <x v="10"/>
  </r>
  <r>
    <d v="2024-12-17T00:00:00"/>
    <s v="Local Transport"/>
    <x v="0"/>
    <x v="1"/>
    <n v="12000"/>
    <n v="3866"/>
    <n v="3.1039834454216244"/>
    <x v="10"/>
  </r>
  <r>
    <d v="2024-12-17T00:00:00"/>
    <s v="Local Transport"/>
    <x v="0"/>
    <x v="1"/>
    <n v="20000"/>
    <n v="3866"/>
    <n v="5.173305742369374"/>
    <x v="10"/>
  </r>
  <r>
    <d v="2024-12-17T00:00:00"/>
    <s v="Trust building"/>
    <x v="1"/>
    <x v="1"/>
    <n v="19000"/>
    <n v="3866"/>
    <n v="4.9146404552509058"/>
    <x v="10"/>
  </r>
  <r>
    <d v="2024-12-17T00:00:00"/>
    <s v="Local Transport"/>
    <x v="0"/>
    <x v="1"/>
    <n v="10000"/>
    <n v="3866"/>
    <n v="2.586652871184687"/>
    <x v="2"/>
  </r>
  <r>
    <d v="2024-12-17T00:00:00"/>
    <s v="Local Transport"/>
    <x v="0"/>
    <x v="1"/>
    <n v="25000"/>
    <n v="3866"/>
    <n v="6.466632177961718"/>
    <x v="2"/>
  </r>
  <r>
    <d v="2024-12-17T00:00:00"/>
    <s v="Local Transport"/>
    <x v="0"/>
    <x v="1"/>
    <n v="10000"/>
    <n v="3866"/>
    <n v="2.586652871184687"/>
    <x v="2"/>
  </r>
  <r>
    <d v="2024-12-17T00:00:00"/>
    <s v="Local Transport"/>
    <x v="0"/>
    <x v="1"/>
    <n v="10000"/>
    <n v="3866"/>
    <n v="2.586652871184687"/>
    <x v="2"/>
  </r>
  <r>
    <d v="2024-12-17T00:00:00"/>
    <s v="Trust building"/>
    <x v="1"/>
    <x v="1"/>
    <n v="10000"/>
    <n v="3866"/>
    <n v="2.586652871184687"/>
    <x v="2"/>
  </r>
  <r>
    <d v="2024-12-17T00:00:00"/>
    <s v="Local Transport"/>
    <x v="0"/>
    <x v="1"/>
    <n v="10000"/>
    <n v="3866"/>
    <n v="2.586652871184687"/>
    <x v="2"/>
  </r>
  <r>
    <d v="2024-12-17T00:00:00"/>
    <s v="Local Transport"/>
    <x v="0"/>
    <x v="1"/>
    <n v="30000"/>
    <n v="3866"/>
    <n v="7.759958613554061"/>
    <x v="2"/>
  </r>
  <r>
    <d v="2024-12-17T00:00:00"/>
    <s v="Local Transport"/>
    <x v="0"/>
    <x v="1"/>
    <n v="10000"/>
    <n v="3866"/>
    <n v="2.586652871184687"/>
    <x v="2"/>
  </r>
  <r>
    <d v="2024-12-17T00:00:00"/>
    <s v="Breakfast"/>
    <x v="3"/>
    <x v="1"/>
    <n v="10000"/>
    <n v="3866"/>
    <n v="2.586652871184687"/>
    <x v="2"/>
  </r>
  <r>
    <d v="2024-12-17T00:00:00"/>
    <s v="Lunch"/>
    <x v="3"/>
    <x v="1"/>
    <n v="25000"/>
    <n v="3866"/>
    <n v="6.466632177961718"/>
    <x v="2"/>
  </r>
  <r>
    <d v="2024-12-17T00:00:00"/>
    <s v="Supper"/>
    <x v="3"/>
    <x v="1"/>
    <n v="15000"/>
    <n v="3866"/>
    <n v="3.8799793067770305"/>
    <x v="2"/>
  </r>
  <r>
    <d v="2024-12-17T00:00:00"/>
    <s v="Local Transport"/>
    <x v="0"/>
    <x v="1"/>
    <n v="10000"/>
    <n v="3866"/>
    <n v="2.586652871184687"/>
    <x v="2"/>
  </r>
  <r>
    <d v="2024-12-17T00:00:00"/>
    <s v="Accomodation"/>
    <x v="3"/>
    <x v="1"/>
    <n v="60000"/>
    <n v="3866"/>
    <n v="15.519917227108122"/>
    <x v="2"/>
  </r>
  <r>
    <d v="2024-12-17T00:00:00"/>
    <s v="Local transport"/>
    <x v="0"/>
    <x v="1"/>
    <n v="30000"/>
    <n v="3866"/>
    <n v="7.759958613554061"/>
    <x v="1"/>
  </r>
  <r>
    <d v="2024-12-17T00:00:00"/>
    <s v="Local transport"/>
    <x v="0"/>
    <x v="1"/>
    <n v="6000"/>
    <n v="3866"/>
    <n v="1.5519917227108122"/>
    <x v="1"/>
  </r>
  <r>
    <d v="2024-12-17T00:00:00"/>
    <s v="Local transport"/>
    <x v="0"/>
    <x v="1"/>
    <n v="29000"/>
    <n v="3866"/>
    <n v="7.5012933264355928"/>
    <x v="1"/>
  </r>
  <r>
    <d v="2024-12-17T00:00:00"/>
    <s v="Local transport"/>
    <x v="0"/>
    <x v="1"/>
    <n v="9000"/>
    <n v="3866"/>
    <n v="2.3279875840662183"/>
    <x v="1"/>
  </r>
  <r>
    <d v="2024-12-17T00:00:00"/>
    <s v="Accomodation"/>
    <x v="3"/>
    <x v="1"/>
    <n v="60000"/>
    <n v="3866"/>
    <n v="15.519917227108122"/>
    <x v="1"/>
  </r>
  <r>
    <d v="2024-12-17T00:00:00"/>
    <s v="Breakfast"/>
    <x v="3"/>
    <x v="1"/>
    <n v="10000"/>
    <n v="3866"/>
    <n v="2.586652871184687"/>
    <x v="1"/>
  </r>
  <r>
    <d v="2024-12-17T00:00:00"/>
    <s v="Lunch"/>
    <x v="3"/>
    <x v="1"/>
    <n v="10000"/>
    <n v="3866"/>
    <n v="2.586652871184687"/>
    <x v="1"/>
  </r>
  <r>
    <d v="2024-12-17T00:00:00"/>
    <s v="Supper"/>
    <x v="3"/>
    <x v="1"/>
    <n v="30000"/>
    <n v="3866"/>
    <n v="7.759958613554061"/>
    <x v="1"/>
  </r>
  <r>
    <d v="2024-12-17T00:00:00"/>
    <s v="Trust building"/>
    <x v="1"/>
    <x v="1"/>
    <n v="29000"/>
    <n v="3866"/>
    <n v="7.5012933264355928"/>
    <x v="1"/>
  </r>
  <r>
    <d v="2024-12-17T00:00:00"/>
    <s v="Local Transport"/>
    <x v="0"/>
    <x v="0"/>
    <n v="22000"/>
    <n v="3866"/>
    <n v="5.6906363166063114"/>
    <x v="0"/>
  </r>
  <r>
    <d v="2024-12-17T00:00:00"/>
    <s v="Local Transport"/>
    <x v="0"/>
    <x v="0"/>
    <n v="8000"/>
    <n v="3866"/>
    <n v="2.0693222969477496"/>
    <x v="0"/>
  </r>
  <r>
    <d v="2024-12-17T00:00:00"/>
    <s v="Local Transport"/>
    <x v="0"/>
    <x v="0"/>
    <n v="25000"/>
    <n v="3866"/>
    <n v="6.466632177961718"/>
    <x v="0"/>
  </r>
  <r>
    <d v="2024-12-18T00:00:00"/>
    <s v="Local Transport"/>
    <x v="0"/>
    <x v="1"/>
    <n v="25000"/>
    <n v="3866"/>
    <n v="6.466632177961718"/>
    <x v="10"/>
  </r>
  <r>
    <d v="2024-12-18T00:00:00"/>
    <s v="Local Transport"/>
    <x v="0"/>
    <x v="1"/>
    <n v="3000"/>
    <n v="3866"/>
    <n v="0.7759958613554061"/>
    <x v="10"/>
  </r>
  <r>
    <d v="2024-12-18T00:00:00"/>
    <s v="Local Transport"/>
    <x v="0"/>
    <x v="1"/>
    <n v="10000"/>
    <n v="3866"/>
    <n v="2.586652871184687"/>
    <x v="10"/>
  </r>
  <r>
    <d v="2024-12-18T00:00:00"/>
    <s v="Local Transport"/>
    <x v="0"/>
    <x v="1"/>
    <n v="20000"/>
    <n v="3866"/>
    <n v="5.173305742369374"/>
    <x v="10"/>
  </r>
  <r>
    <d v="2024-12-18T00:00:00"/>
    <s v="Trust building"/>
    <x v="1"/>
    <x v="1"/>
    <n v="22000"/>
    <n v="3866"/>
    <n v="5.6906363166063114"/>
    <x v="10"/>
  </r>
  <r>
    <d v="2024-12-18T00:00:00"/>
    <s v="Local transport"/>
    <x v="0"/>
    <x v="1"/>
    <n v="5000"/>
    <n v="3866"/>
    <n v="1.2933264355923435"/>
    <x v="4"/>
  </r>
  <r>
    <d v="2024-12-18T00:00:00"/>
    <s v="Intercity transport (kampala-sorotti)"/>
    <x v="0"/>
    <x v="1"/>
    <n v="40000"/>
    <n v="3866"/>
    <n v="10.346611484738748"/>
    <x v="4"/>
  </r>
  <r>
    <d v="2024-12-18T00:00:00"/>
    <s v="Intercity transport (soroti-Moroto)"/>
    <x v="0"/>
    <x v="1"/>
    <n v="40000"/>
    <n v="3866"/>
    <n v="10.346611484738748"/>
    <x v="4"/>
  </r>
  <r>
    <d v="2024-12-18T00:00:00"/>
    <s v="Local transport"/>
    <x v="0"/>
    <x v="1"/>
    <n v="5000"/>
    <n v="3866"/>
    <n v="1.2933264355923435"/>
    <x v="4"/>
  </r>
  <r>
    <d v="2024-12-18T00:00:00"/>
    <s v="Accomodation"/>
    <x v="3"/>
    <x v="1"/>
    <n v="60000"/>
    <n v="3866"/>
    <n v="15.519917227108122"/>
    <x v="4"/>
  </r>
  <r>
    <d v="2024-12-18T00:00:00"/>
    <s v="Breakfast"/>
    <x v="3"/>
    <x v="1"/>
    <n v="10000"/>
    <n v="3866"/>
    <n v="2.586652871184687"/>
    <x v="4"/>
  </r>
  <r>
    <d v="2024-12-18T00:00:00"/>
    <s v="Lunch"/>
    <x v="3"/>
    <x v="1"/>
    <n v="20000"/>
    <n v="3866"/>
    <n v="5.173305742369374"/>
    <x v="4"/>
  </r>
  <r>
    <d v="2024-12-18T00:00:00"/>
    <s v="Supper"/>
    <x v="3"/>
    <x v="1"/>
    <n v="20000"/>
    <n v="3866"/>
    <n v="5.173305742369374"/>
    <x v="4"/>
  </r>
  <r>
    <d v="2024-12-18T00:00:00"/>
    <s v="Local Transport"/>
    <x v="0"/>
    <x v="1"/>
    <n v="20000"/>
    <n v="3866"/>
    <n v="5.173305742369374"/>
    <x v="2"/>
  </r>
  <r>
    <d v="2024-12-18T00:00:00"/>
    <s v="Local Transport"/>
    <x v="0"/>
    <x v="1"/>
    <n v="10000"/>
    <n v="3866"/>
    <n v="2.586652871184687"/>
    <x v="2"/>
  </r>
  <r>
    <d v="2024-12-18T00:00:00"/>
    <s v="Local Transport"/>
    <x v="0"/>
    <x v="1"/>
    <n v="10000"/>
    <n v="3866"/>
    <n v="2.586652871184687"/>
    <x v="2"/>
  </r>
  <r>
    <d v="2024-12-18T00:00:00"/>
    <s v="Local Transport"/>
    <x v="0"/>
    <x v="1"/>
    <n v="20000"/>
    <n v="3866"/>
    <n v="5.173305742369374"/>
    <x v="2"/>
  </r>
  <r>
    <d v="2024-12-18T00:00:00"/>
    <s v="Accomodation"/>
    <x v="3"/>
    <x v="1"/>
    <n v="60000"/>
    <n v="3866"/>
    <n v="15.519917227108122"/>
    <x v="2"/>
  </r>
  <r>
    <d v="2024-12-18T00:00:00"/>
    <s v="Local Transport"/>
    <x v="0"/>
    <x v="1"/>
    <n v="25000"/>
    <n v="3866"/>
    <n v="6.466632177961718"/>
    <x v="2"/>
  </r>
  <r>
    <d v="2024-12-18T00:00:00"/>
    <s v="Local Transport"/>
    <x v="0"/>
    <x v="1"/>
    <n v="25000"/>
    <n v="3866"/>
    <n v="6.466632177961718"/>
    <x v="2"/>
  </r>
  <r>
    <d v="2024-12-18T00:00:00"/>
    <s v="Breakfast"/>
    <x v="3"/>
    <x v="1"/>
    <n v="10000"/>
    <n v="3866"/>
    <n v="2.586652871184687"/>
    <x v="2"/>
  </r>
  <r>
    <d v="2024-12-18T00:00:00"/>
    <s v="Lunch"/>
    <x v="3"/>
    <x v="1"/>
    <n v="20000"/>
    <n v="3866"/>
    <n v="5.173305742369374"/>
    <x v="2"/>
  </r>
  <r>
    <d v="2024-12-18T00:00:00"/>
    <s v="Supper"/>
    <x v="3"/>
    <x v="1"/>
    <n v="20000"/>
    <n v="3866"/>
    <n v="5.173305742369374"/>
    <x v="2"/>
  </r>
  <r>
    <d v="2024-12-18T00:00:00"/>
    <s v="Local Transport"/>
    <x v="0"/>
    <x v="1"/>
    <n v="35000"/>
    <n v="3866"/>
    <n v="9.053285049146405"/>
    <x v="2"/>
  </r>
  <r>
    <d v="2024-12-18T00:00:00"/>
    <s v="Trust building"/>
    <x v="1"/>
    <x v="1"/>
    <n v="14000"/>
    <n v="3866"/>
    <n v="3.6213140196585618"/>
    <x v="2"/>
  </r>
  <r>
    <d v="2024-12-18T00:00:00"/>
    <s v="Local transport"/>
    <x v="0"/>
    <x v="1"/>
    <n v="7000"/>
    <n v="3866"/>
    <n v="1.8106570098292809"/>
    <x v="1"/>
  </r>
  <r>
    <d v="2024-12-18T00:00:00"/>
    <s v="Local transport"/>
    <x v="0"/>
    <x v="1"/>
    <n v="3000"/>
    <n v="3866"/>
    <n v="0.7759958613554061"/>
    <x v="1"/>
  </r>
  <r>
    <d v="2024-12-18T00:00:00"/>
    <s v="Local transport"/>
    <x v="0"/>
    <x v="1"/>
    <n v="35000"/>
    <n v="3866"/>
    <n v="9.053285049146405"/>
    <x v="1"/>
  </r>
  <r>
    <d v="2024-12-18T00:00:00"/>
    <s v="Local transport"/>
    <x v="0"/>
    <x v="1"/>
    <n v="7000"/>
    <n v="3866"/>
    <n v="1.8106570098292809"/>
    <x v="1"/>
  </r>
  <r>
    <d v="2024-12-18T00:00:00"/>
    <s v="Local transport"/>
    <x v="0"/>
    <x v="1"/>
    <n v="5000"/>
    <n v="3866"/>
    <n v="1.2933264355923435"/>
    <x v="1"/>
  </r>
  <r>
    <d v="2024-12-18T00:00:00"/>
    <s v="Local transport"/>
    <x v="0"/>
    <x v="1"/>
    <n v="4000"/>
    <n v="3866"/>
    <n v="1.0346611484738748"/>
    <x v="1"/>
  </r>
  <r>
    <d v="2024-12-18T00:00:00"/>
    <s v="Trust building"/>
    <x v="1"/>
    <x v="1"/>
    <n v="20000"/>
    <n v="3866"/>
    <n v="5.173305742369374"/>
    <x v="1"/>
  </r>
  <r>
    <d v="2024-12-18T00:00:00"/>
    <s v="Accomodation"/>
    <x v="3"/>
    <x v="1"/>
    <n v="60000"/>
    <n v="3866"/>
    <n v="15.519917227108122"/>
    <x v="1"/>
  </r>
  <r>
    <d v="2024-12-18T00:00:00"/>
    <s v="Breakfast"/>
    <x v="3"/>
    <x v="1"/>
    <n v="10000"/>
    <n v="3866"/>
    <n v="2.586652871184687"/>
    <x v="1"/>
  </r>
  <r>
    <d v="2024-12-18T00:00:00"/>
    <s v="Lunch"/>
    <x v="3"/>
    <x v="1"/>
    <n v="30000"/>
    <n v="3866"/>
    <n v="7.759958613554061"/>
    <x v="1"/>
  </r>
  <r>
    <d v="2024-12-18T00:00:00"/>
    <s v="Supper"/>
    <x v="3"/>
    <x v="1"/>
    <n v="10000"/>
    <n v="3866"/>
    <n v="2.586652871184687"/>
    <x v="1"/>
  </r>
  <r>
    <d v="2024-12-19T00:00:00"/>
    <s v="Local Transport"/>
    <x v="0"/>
    <x v="1"/>
    <n v="25000"/>
    <n v="3866"/>
    <n v="6.466632177961718"/>
    <x v="10"/>
  </r>
  <r>
    <d v="2024-12-19T00:00:00"/>
    <s v="Local Transport"/>
    <x v="0"/>
    <x v="1"/>
    <n v="5000"/>
    <n v="3866"/>
    <n v="1.2933264355923435"/>
    <x v="10"/>
  </r>
  <r>
    <d v="2024-12-19T00:00:00"/>
    <s v="Local Transport"/>
    <x v="0"/>
    <x v="1"/>
    <n v="5000"/>
    <n v="3866"/>
    <n v="1.2933264355923435"/>
    <x v="10"/>
  </r>
  <r>
    <d v="2024-12-19T00:00:00"/>
    <s v="Local Transport"/>
    <x v="0"/>
    <x v="1"/>
    <n v="20000"/>
    <n v="3866"/>
    <n v="5.173305742369374"/>
    <x v="10"/>
  </r>
  <r>
    <d v="2024-12-19T00:00:00"/>
    <s v="Trust building"/>
    <x v="1"/>
    <x v="1"/>
    <n v="22000"/>
    <n v="3866"/>
    <n v="5.6906363166063114"/>
    <x v="10"/>
  </r>
  <r>
    <d v="2024-12-19T00:00:00"/>
    <s v="Local transport"/>
    <x v="0"/>
    <x v="1"/>
    <n v="35000"/>
    <n v="3866"/>
    <n v="9.053285049146405"/>
    <x v="1"/>
  </r>
  <r>
    <d v="2024-12-19T00:00:00"/>
    <s v="Local transport"/>
    <x v="0"/>
    <x v="1"/>
    <n v="13000"/>
    <n v="3866"/>
    <n v="3.3626487325400931"/>
    <x v="1"/>
  </r>
  <r>
    <d v="2024-12-19T00:00:00"/>
    <s v="Local transport"/>
    <x v="0"/>
    <x v="1"/>
    <n v="8000"/>
    <n v="3866"/>
    <n v="2.0693222969477496"/>
    <x v="1"/>
  </r>
  <r>
    <d v="2024-12-19T00:00:00"/>
    <s v="Local transport"/>
    <x v="0"/>
    <x v="1"/>
    <n v="19000"/>
    <n v="3866"/>
    <n v="4.9146404552509058"/>
    <x v="1"/>
  </r>
  <r>
    <d v="2024-12-19T00:00:00"/>
    <s v="Accomodation"/>
    <x v="3"/>
    <x v="1"/>
    <n v="60000"/>
    <n v="3866"/>
    <n v="15.519917227108122"/>
    <x v="1"/>
  </r>
  <r>
    <d v="2024-12-19T00:00:00"/>
    <s v="Breakfast"/>
    <x v="3"/>
    <x v="1"/>
    <n v="12000"/>
    <n v="3866"/>
    <n v="3.1039834454216244"/>
    <x v="1"/>
  </r>
  <r>
    <d v="2024-12-19T00:00:00"/>
    <s v="Lunch"/>
    <x v="3"/>
    <x v="1"/>
    <n v="28000"/>
    <n v="3866"/>
    <n v="7.2426280393171236"/>
    <x v="1"/>
  </r>
  <r>
    <d v="2024-12-19T00:00:00"/>
    <s v="Supper"/>
    <x v="3"/>
    <x v="1"/>
    <n v="10000"/>
    <n v="3866"/>
    <n v="2.586652871184687"/>
    <x v="1"/>
  </r>
  <r>
    <d v="2024-12-19T00:00:00"/>
    <s v="Local transport"/>
    <x v="0"/>
    <x v="1"/>
    <n v="20000"/>
    <n v="3866"/>
    <n v="5.173305742369374"/>
    <x v="4"/>
  </r>
  <r>
    <d v="2024-12-19T00:00:00"/>
    <s v="Local transport"/>
    <x v="0"/>
    <x v="1"/>
    <n v="10000"/>
    <n v="3866"/>
    <n v="2.586652871184687"/>
    <x v="4"/>
  </r>
  <r>
    <d v="2024-12-19T00:00:00"/>
    <s v="Local transport"/>
    <x v="0"/>
    <x v="1"/>
    <n v="10000"/>
    <n v="3866"/>
    <n v="2.586652871184687"/>
    <x v="4"/>
  </r>
  <r>
    <d v="2024-12-19T00:00:00"/>
    <s v="Local transport"/>
    <x v="0"/>
    <x v="1"/>
    <n v="15000"/>
    <n v="3866"/>
    <n v="3.8799793067770305"/>
    <x v="4"/>
  </r>
  <r>
    <d v="2024-12-19T00:00:00"/>
    <s v="Local transport"/>
    <x v="0"/>
    <x v="1"/>
    <n v="10000"/>
    <n v="3866"/>
    <n v="2.586652871184687"/>
    <x v="4"/>
  </r>
  <r>
    <d v="2024-12-19T00:00:00"/>
    <s v="Trust building"/>
    <x v="1"/>
    <x v="1"/>
    <n v="10000"/>
    <n v="3866"/>
    <n v="2.586652871184687"/>
    <x v="4"/>
  </r>
  <r>
    <d v="2024-12-19T00:00:00"/>
    <s v="Accomodation"/>
    <x v="3"/>
    <x v="1"/>
    <n v="50000"/>
    <n v="3866"/>
    <n v="12.933264355923436"/>
    <x v="4"/>
  </r>
  <r>
    <d v="2024-12-19T00:00:00"/>
    <s v="Breakfast"/>
    <x v="3"/>
    <x v="1"/>
    <n v="15000"/>
    <n v="3866"/>
    <n v="3.8799793067770305"/>
    <x v="4"/>
  </r>
  <r>
    <d v="2024-12-19T00:00:00"/>
    <s v="Lunch"/>
    <x v="3"/>
    <x v="1"/>
    <n v="25000"/>
    <n v="3866"/>
    <n v="6.466632177961718"/>
    <x v="4"/>
  </r>
  <r>
    <d v="2024-12-19T00:00:00"/>
    <s v="Supper"/>
    <x v="3"/>
    <x v="1"/>
    <n v="10000"/>
    <n v="3866"/>
    <n v="2.586652871184687"/>
    <x v="4"/>
  </r>
  <r>
    <d v="2024-12-19T00:00:00"/>
    <s v="Local Transport"/>
    <x v="0"/>
    <x v="1"/>
    <n v="20000"/>
    <n v="3866"/>
    <n v="5.173305742369374"/>
    <x v="2"/>
  </r>
  <r>
    <d v="2024-12-19T00:00:00"/>
    <s v="Local Transport"/>
    <x v="0"/>
    <x v="1"/>
    <n v="20000"/>
    <n v="3866"/>
    <n v="5.173305742369374"/>
    <x v="2"/>
  </r>
  <r>
    <d v="2024-12-19T00:00:00"/>
    <s v="Local Transport"/>
    <x v="0"/>
    <x v="1"/>
    <n v="25000"/>
    <n v="3866"/>
    <n v="6.466632177961718"/>
    <x v="2"/>
  </r>
  <r>
    <d v="2024-12-19T00:00:00"/>
    <s v="Local Transport"/>
    <x v="0"/>
    <x v="1"/>
    <n v="25000"/>
    <n v="3866"/>
    <n v="6.466632177961718"/>
    <x v="2"/>
  </r>
  <r>
    <d v="2024-12-19T00:00:00"/>
    <s v="Breakfast"/>
    <x v="3"/>
    <x v="1"/>
    <n v="20000"/>
    <n v="3866"/>
    <n v="5.173305742369374"/>
    <x v="2"/>
  </r>
  <r>
    <d v="2024-12-19T00:00:00"/>
    <s v="Lunch"/>
    <x v="3"/>
    <x v="1"/>
    <n v="20000"/>
    <n v="3866"/>
    <n v="5.173305742369374"/>
    <x v="2"/>
  </r>
  <r>
    <d v="2024-12-19T00:00:00"/>
    <s v="Accomodation"/>
    <x v="3"/>
    <x v="1"/>
    <n v="60000"/>
    <n v="3866"/>
    <n v="15.519917227108122"/>
    <x v="2"/>
  </r>
  <r>
    <d v="2024-12-19T00:00:00"/>
    <s v="Trust building"/>
    <x v="1"/>
    <x v="1"/>
    <n v="12000"/>
    <n v="3866"/>
    <n v="3.1039834454216244"/>
    <x v="2"/>
  </r>
  <r>
    <d v="2024-12-20T00:00:00"/>
    <s v="Local Transport"/>
    <x v="0"/>
    <x v="1"/>
    <n v="10000"/>
    <n v="3866"/>
    <n v="2.586652871184687"/>
    <x v="2"/>
  </r>
  <r>
    <d v="2024-12-20T00:00:00"/>
    <s v="Intercity transport (Kanungu-Kampala)"/>
    <x v="0"/>
    <x v="1"/>
    <n v="80000"/>
    <n v="3866"/>
    <n v="20.693222969477496"/>
    <x v="2"/>
  </r>
  <r>
    <d v="2024-12-20T00:00:00"/>
    <s v="Local Transport"/>
    <x v="0"/>
    <x v="1"/>
    <n v="25000"/>
    <n v="3866"/>
    <n v="6.466632177961718"/>
    <x v="2"/>
  </r>
  <r>
    <d v="2024-12-20T00:00:00"/>
    <s v="Local transport"/>
    <x v="0"/>
    <x v="1"/>
    <n v="5000"/>
    <n v="3866"/>
    <n v="1.2933264355923435"/>
    <x v="4"/>
  </r>
  <r>
    <d v="2024-12-20T00:00:00"/>
    <s v="Intercity transport (Amudat=moroto)"/>
    <x v="0"/>
    <x v="1"/>
    <n v="40000"/>
    <n v="3866"/>
    <n v="10.346611484738748"/>
    <x v="4"/>
  </r>
  <r>
    <d v="2024-12-20T00:00:00"/>
    <s v="Intercity transport  (Moroto-soroti)"/>
    <x v="0"/>
    <x v="1"/>
    <n v="30000"/>
    <n v="3866"/>
    <n v="7.759958613554061"/>
    <x v="4"/>
  </r>
  <r>
    <d v="2024-12-20T00:00:00"/>
    <s v="Intercity transport (Soroti-Kampala)"/>
    <x v="0"/>
    <x v="1"/>
    <n v="30000"/>
    <n v="3866"/>
    <n v="7.759958613554061"/>
    <x v="4"/>
  </r>
  <r>
    <d v="2024-12-20T00:00:00"/>
    <s v="Local Transport"/>
    <x v="0"/>
    <x v="1"/>
    <n v="25000"/>
    <n v="3866"/>
    <n v="6.466632177961718"/>
    <x v="4"/>
  </r>
  <r>
    <d v="2024-12-20T00:00:00"/>
    <s v="Breakfast"/>
    <x v="3"/>
    <x v="1"/>
    <n v="15000"/>
    <n v="3866"/>
    <n v="3.8799793067770305"/>
    <x v="4"/>
  </r>
  <r>
    <d v="2024-12-20T00:00:00"/>
    <s v="Lunch"/>
    <x v="3"/>
    <x v="1"/>
    <n v="25000"/>
    <n v="3866"/>
    <n v="6.466632177961718"/>
    <x v="4"/>
  </r>
  <r>
    <d v="2024-12-20T00:00:00"/>
    <s v="Supper"/>
    <x v="3"/>
    <x v="1"/>
    <n v="10000"/>
    <n v="3866"/>
    <n v="2.586652871184687"/>
    <x v="4"/>
  </r>
  <r>
    <d v="2024-12-20T00:00:00"/>
    <s v="mobile money charges"/>
    <x v="11"/>
    <x v="1"/>
    <n v="15000"/>
    <n v="3866"/>
    <n v="3.8799793067770305"/>
    <x v="4"/>
  </r>
  <r>
    <d v="2024-12-20T00:00:00"/>
    <s v="Local transport"/>
    <x v="0"/>
    <x v="1"/>
    <n v="25000"/>
    <n v="3866"/>
    <n v="6.466632177961718"/>
    <x v="1"/>
  </r>
  <r>
    <d v="2024-12-20T00:00:00"/>
    <s v="Local transport"/>
    <x v="0"/>
    <x v="1"/>
    <n v="6000"/>
    <n v="3866"/>
    <n v="1.5519917227108122"/>
    <x v="1"/>
  </r>
  <r>
    <d v="2024-12-20T00:00:00"/>
    <s v="Local transport"/>
    <x v="0"/>
    <x v="1"/>
    <n v="5000"/>
    <n v="3866"/>
    <n v="1.2933264355923435"/>
    <x v="1"/>
  </r>
  <r>
    <d v="2024-12-20T00:00:00"/>
    <s v="Local transport"/>
    <x v="0"/>
    <x v="1"/>
    <n v="16000"/>
    <n v="3866"/>
    <n v="4.1386445938954992"/>
    <x v="1"/>
  </r>
  <r>
    <d v="2024-12-20T00:00:00"/>
    <s v="Trust building"/>
    <x v="1"/>
    <x v="1"/>
    <n v="20000"/>
    <n v="3866"/>
    <n v="5.173305742369374"/>
    <x v="1"/>
  </r>
  <r>
    <d v="2024-12-20T00:00:00"/>
    <s v="Breakfast"/>
    <x v="3"/>
    <x v="1"/>
    <n v="7000"/>
    <n v="3866"/>
    <n v="1.8106570098292809"/>
    <x v="1"/>
  </r>
  <r>
    <d v="2024-12-20T00:00:00"/>
    <s v="Lunch"/>
    <x v="3"/>
    <x v="1"/>
    <n v="10000"/>
    <n v="3866"/>
    <n v="2.586652871184687"/>
    <x v="1"/>
  </r>
  <r>
    <d v="2024-12-20T00:00:00"/>
    <s v="Supper"/>
    <x v="3"/>
    <x v="1"/>
    <n v="33000"/>
    <n v="3866"/>
    <n v="8.5359544749094667"/>
    <x v="1"/>
  </r>
  <r>
    <d v="2024-12-30T00:00:00"/>
    <s v="Local Transport"/>
    <x v="0"/>
    <x v="0"/>
    <n v="20000"/>
    <n v="3866"/>
    <n v="5.173305742369374"/>
    <x v="0"/>
  </r>
  <r>
    <d v="2024-12-30T00:00:00"/>
    <s v="Local Transport"/>
    <x v="0"/>
    <x v="0"/>
    <n v="22000"/>
    <n v="3866"/>
    <n v="5.690636316606311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61881-88A1-4C17-9F76-E3741B8C35B5}" name="PivotTable13" cacheId="80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P11" firstHeaderRow="1" firstDataRow="2" firstDataCol="1"/>
  <pivotFields count="8">
    <pivotField numFmtId="14" showAll="0"/>
    <pivotField showAll="0"/>
    <pivotField axis="axisCol" showAll="0">
      <items count="15">
        <item x="9"/>
        <item x="4"/>
        <item x="13"/>
        <item x="2"/>
        <item x="7"/>
        <item x="12"/>
        <item x="8"/>
        <item x="6"/>
        <item x="11"/>
        <item x="0"/>
        <item x="3"/>
        <item x="1"/>
        <item x="5"/>
        <item x="10"/>
        <item t="default"/>
      </items>
    </pivotField>
    <pivotField axis="axisRow" showAll="0">
      <items count="7">
        <item x="1"/>
        <item x="0"/>
        <item x="2"/>
        <item x="3"/>
        <item x="5"/>
        <item x="4"/>
        <item t="default"/>
      </items>
    </pivotField>
    <pivotField dataField="1" showAll="0"/>
    <pivotField numFmtId="4" showAll="0"/>
    <pivotField numFmtId="165"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um of Spent  in national currency (UGX)" fld="4" baseField="0" baseItem="0" numFmtId="168"/>
  </dataFields>
  <formats count="2">
    <format dxfId="95">
      <pivotArea type="all" dataOnly="0" outline="0" fieldPosition="0"/>
    </format>
    <format dxfId="94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038EE3-722F-4E2A-A819-991AFFE3CF49}" name="PivotTable10" cacheId="80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6" firstHeaderRow="0" firstDataRow="1" firstDataCol="1"/>
  <pivotFields count="8">
    <pivotField numFmtId="14" showAll="0"/>
    <pivotField showAll="0"/>
    <pivotField showAll="0"/>
    <pivotField showAll="0"/>
    <pivotField dataField="1" showAll="0"/>
    <pivotField numFmtId="4" showAll="0"/>
    <pivotField dataField="1" numFmtId="165" showAll="0"/>
    <pivotField axis="axisRow" showAll="0">
      <items count="13">
        <item x="7"/>
        <item x="11"/>
        <item x="2"/>
        <item x="10"/>
        <item x="3"/>
        <item x="9"/>
        <item x="1"/>
        <item x="4"/>
        <item x="5"/>
        <item x="6"/>
        <item x="0"/>
        <item x="8"/>
        <item t="default"/>
      </items>
    </pivotField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 in national currency (UGX)" fld="4" baseField="0" baseItem="0"/>
    <dataField name="Sum of Spent in $" fld="6" baseField="0" baseItem="0" numFmtId="165"/>
  </dataFields>
  <formats count="7">
    <format dxfId="93">
      <pivotArea outline="0" collapsedLevelsAreSubtotals="1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7" type="button" dataOnly="0" labelOnly="1" outline="0" axis="axisRow" fieldPosition="0"/>
    </format>
    <format dxfId="89">
      <pivotArea dataOnly="0" labelOnly="1" fieldPosition="0">
        <references count="1">
          <reference field="7" count="0"/>
        </references>
      </pivotArea>
    </format>
    <format dxfId="88">
      <pivotArea dataOnly="0" labelOnly="1" grandRow="1" outline="0" fieldPosition="0"/>
    </format>
    <format dxfId="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B9A56C-ED19-485C-B092-9D6D7D574B53}" name="PivotTable6" cacheId="80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15" firstHeaderRow="0" firstDataRow="1" firstDataCol="1"/>
  <pivotFields count="8">
    <pivotField showAll="0"/>
    <pivotField showAll="0"/>
    <pivotField showAll="0"/>
    <pivotField showAll="0"/>
    <pivotField dataField="1" showAll="0"/>
    <pivotField dataField="1" showAll="0"/>
    <pivotField numFmtId="164" showAll="0"/>
    <pivotField axis="axisRow" showAll="0">
      <items count="12">
        <item x="7"/>
        <item x="3"/>
        <item x="10"/>
        <item x="5"/>
        <item x="9"/>
        <item x="2"/>
        <item x="4"/>
        <item x="6"/>
        <item x="8"/>
        <item x="1"/>
        <item x="0"/>
        <item t="default"/>
      </items>
    </pivotField>
  </pivotFields>
  <rowFields count="1">
    <field x="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pent in national currency (Ugx)" fld="4" baseField="0" baseItem="0"/>
    <dataField name="Sum of Received" fld="5" baseField="0" baseItem="0"/>
  </dataFields>
  <formats count="12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7" type="button" dataOnly="0" labelOnly="1" outline="0" axis="axisRow" fieldPosition="0"/>
    </format>
    <format dxfId="83">
      <pivotArea dataOnly="0" labelOnly="1" fieldPosition="0">
        <references count="1">
          <reference field="7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7" type="button" dataOnly="0" labelOnly="1" outline="0" axis="axisRow" fieldPosition="0"/>
    </format>
    <format dxfId="77">
      <pivotArea dataOnly="0" labelOnly="1" fieldPosition="0">
        <references count="1">
          <reference field="7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932890-DBFD-4D6D-93C5-C73CC45EE182}" name="PivotTable3" cacheId="7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3:B43" firstHeaderRow="1" firstDataRow="1" firstDataCol="1"/>
  <pivotFields count="8">
    <pivotField numFmtId="14" showAll="0"/>
    <pivotField showAll="0"/>
    <pivotField showAll="0"/>
    <pivotField showAll="0"/>
    <pivotField dataField="1" showAll="0"/>
    <pivotField showAll="0"/>
    <pivotField showAll="0"/>
    <pivotField axis="axisRow" showAll="0">
      <items count="10">
        <item x="6"/>
        <item x="8"/>
        <item x="5"/>
        <item x="7"/>
        <item x="4"/>
        <item x="1"/>
        <item x="2"/>
        <item x="3"/>
        <item x="0"/>
        <item t="default"/>
      </items>
    </pivotField>
  </pivotFields>
  <rowFields count="1">
    <field x="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Spent  in national currency (UGX)" fld="4" baseField="0" baseItem="0" numFmtId="164"/>
  </dataFields>
  <formats count="3">
    <format dxfId="74">
      <pivotArea outline="0" collapsedLevelsAreSubtotals="1" fieldPosition="0"/>
    </format>
    <format dxfId="73">
      <pivotArea outline="0" collapsedLevelsAreSubtotals="1" fieldPosition="0"/>
    </format>
    <format dxfId="7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0DE40-46D7-4334-B2C6-5F92C2E748CD}">
  <dimension ref="A3:P11"/>
  <sheetViews>
    <sheetView workbookViewId="0">
      <selection activeCell="B24" sqref="B24"/>
    </sheetView>
  </sheetViews>
  <sheetFormatPr defaultRowHeight="14.4" x14ac:dyDescent="0.3"/>
  <cols>
    <col min="1" max="1" width="30.88671875" bestFit="1" customWidth="1"/>
    <col min="2" max="2" width="16" bestFit="1" customWidth="1"/>
    <col min="3" max="3" width="10.88671875" bestFit="1" customWidth="1"/>
    <col min="4" max="4" width="8.33203125" bestFit="1" customWidth="1"/>
    <col min="5" max="5" width="9.33203125" bestFit="1" customWidth="1"/>
    <col min="6" max="6" width="11.88671875" bestFit="1" customWidth="1"/>
    <col min="7" max="7" width="8.33203125" bestFit="1" customWidth="1"/>
    <col min="8" max="8" width="10.88671875" bestFit="1" customWidth="1"/>
    <col min="9" max="9" width="10.33203125" bestFit="1" customWidth="1"/>
    <col min="10" max="10" width="8.33203125" bestFit="1" customWidth="1"/>
    <col min="11" max="12" width="10.88671875" bestFit="1" customWidth="1"/>
    <col min="13" max="13" width="12.88671875" bestFit="1" customWidth="1"/>
    <col min="14" max="14" width="10.88671875" bestFit="1" customWidth="1"/>
    <col min="15" max="15" width="7.44140625" bestFit="1" customWidth="1"/>
    <col min="16" max="16" width="11.88671875" bestFit="1" customWidth="1"/>
  </cols>
  <sheetData>
    <row r="3" spans="1:16" ht="28.8" x14ac:dyDescent="0.3">
      <c r="A3" s="825" t="s">
        <v>104</v>
      </c>
      <c r="B3" s="825" t="s">
        <v>115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824"/>
      <c r="O3" s="824"/>
      <c r="P3" s="824"/>
    </row>
    <row r="4" spans="1:16" ht="28.8" x14ac:dyDescent="0.3">
      <c r="A4" s="825" t="s">
        <v>101</v>
      </c>
      <c r="B4" s="824" t="s">
        <v>175</v>
      </c>
      <c r="C4" s="824" t="s">
        <v>147</v>
      </c>
      <c r="D4" s="824" t="s">
        <v>120</v>
      </c>
      <c r="E4" s="824" t="s">
        <v>163</v>
      </c>
      <c r="F4" s="824" t="s">
        <v>121</v>
      </c>
      <c r="G4" s="824" t="s">
        <v>445</v>
      </c>
      <c r="H4" s="824" t="s">
        <v>114</v>
      </c>
      <c r="I4" s="824" t="s">
        <v>112</v>
      </c>
      <c r="J4" s="824" t="s">
        <v>174</v>
      </c>
      <c r="K4" s="824" t="s">
        <v>111</v>
      </c>
      <c r="L4" s="824" t="s">
        <v>162</v>
      </c>
      <c r="M4" s="824" t="s">
        <v>157</v>
      </c>
      <c r="N4" s="824" t="s">
        <v>725</v>
      </c>
      <c r="O4" s="824" t="s">
        <v>102</v>
      </c>
      <c r="P4" s="824" t="s">
        <v>103</v>
      </c>
    </row>
    <row r="5" spans="1:16" x14ac:dyDescent="0.3">
      <c r="A5" s="826" t="s">
        <v>186</v>
      </c>
      <c r="B5" s="824"/>
      <c r="C5" s="824">
        <v>620000</v>
      </c>
      <c r="D5" s="824"/>
      <c r="E5" s="824"/>
      <c r="F5" s="824"/>
      <c r="G5" s="824"/>
      <c r="H5" s="824"/>
      <c r="I5" s="824">
        <v>450000</v>
      </c>
      <c r="J5" s="824">
        <v>15000</v>
      </c>
      <c r="K5" s="824">
        <v>4803000</v>
      </c>
      <c r="L5" s="824">
        <v>2376000</v>
      </c>
      <c r="M5" s="824">
        <v>621000</v>
      </c>
      <c r="N5" s="824"/>
      <c r="O5" s="824"/>
      <c r="P5" s="824">
        <v>8885000</v>
      </c>
    </row>
    <row r="6" spans="1:16" x14ac:dyDescent="0.3">
      <c r="A6" s="826" t="s">
        <v>109</v>
      </c>
      <c r="B6" s="824"/>
      <c r="C6" s="824">
        <v>1550000</v>
      </c>
      <c r="D6" s="824"/>
      <c r="E6" s="824"/>
      <c r="F6" s="824"/>
      <c r="G6" s="824"/>
      <c r="H6" s="824"/>
      <c r="I6" s="824">
        <v>80000</v>
      </c>
      <c r="J6" s="824"/>
      <c r="K6" s="824">
        <v>605000</v>
      </c>
      <c r="L6" s="824"/>
      <c r="M6" s="824"/>
      <c r="N6" s="824"/>
      <c r="O6" s="824"/>
      <c r="P6" s="824">
        <v>2235000</v>
      </c>
    </row>
    <row r="7" spans="1:16" x14ac:dyDescent="0.3">
      <c r="A7" s="826" t="s">
        <v>14</v>
      </c>
      <c r="B7" s="824"/>
      <c r="C7" s="824"/>
      <c r="D7" s="824"/>
      <c r="E7" s="824"/>
      <c r="F7" s="824">
        <v>8368500</v>
      </c>
      <c r="G7" s="824"/>
      <c r="H7" s="824"/>
      <c r="I7" s="824">
        <v>320000</v>
      </c>
      <c r="J7" s="824"/>
      <c r="K7" s="824">
        <v>249000</v>
      </c>
      <c r="L7" s="824"/>
      <c r="M7" s="824"/>
      <c r="N7" s="824">
        <v>5000</v>
      </c>
      <c r="O7" s="824"/>
      <c r="P7" s="824">
        <v>8942500</v>
      </c>
    </row>
    <row r="8" spans="1:16" x14ac:dyDescent="0.3">
      <c r="A8" s="826" t="s">
        <v>78</v>
      </c>
      <c r="B8" s="824">
        <v>61000</v>
      </c>
      <c r="C8" s="824"/>
      <c r="D8" s="824">
        <v>75000</v>
      </c>
      <c r="E8" s="824">
        <v>139000</v>
      </c>
      <c r="F8" s="824"/>
      <c r="G8" s="824">
        <v>60000</v>
      </c>
      <c r="H8" s="824">
        <v>4306000</v>
      </c>
      <c r="I8" s="824"/>
      <c r="J8" s="824">
        <v>14100</v>
      </c>
      <c r="K8" s="824"/>
      <c r="L8" s="824"/>
      <c r="M8" s="824"/>
      <c r="N8" s="824"/>
      <c r="O8" s="824"/>
      <c r="P8" s="824">
        <v>4655100</v>
      </c>
    </row>
    <row r="9" spans="1:16" x14ac:dyDescent="0.3">
      <c r="A9" s="826" t="s">
        <v>487</v>
      </c>
      <c r="B9" s="824"/>
      <c r="C9" s="824"/>
      <c r="D9" s="824"/>
      <c r="E9" s="824"/>
      <c r="F9" s="824">
        <v>4757540</v>
      </c>
      <c r="G9" s="824"/>
      <c r="H9" s="824"/>
      <c r="I9" s="824"/>
      <c r="J9" s="824"/>
      <c r="K9" s="824"/>
      <c r="L9" s="824"/>
      <c r="M9" s="824"/>
      <c r="N9" s="824"/>
      <c r="O9" s="824"/>
      <c r="P9" s="824">
        <v>4757540</v>
      </c>
    </row>
    <row r="10" spans="1:16" x14ac:dyDescent="0.3">
      <c r="A10" s="826" t="s">
        <v>102</v>
      </c>
      <c r="B10" s="824"/>
      <c r="C10" s="824"/>
      <c r="D10" s="824"/>
      <c r="E10" s="824"/>
      <c r="F10" s="824"/>
      <c r="G10" s="824"/>
      <c r="H10" s="824"/>
      <c r="I10" s="824"/>
      <c r="J10" s="824"/>
      <c r="K10" s="824"/>
      <c r="L10" s="824"/>
      <c r="M10" s="824"/>
      <c r="N10" s="824"/>
      <c r="O10" s="824"/>
      <c r="P10" s="824"/>
    </row>
    <row r="11" spans="1:16" x14ac:dyDescent="0.3">
      <c r="A11" s="826" t="s">
        <v>103</v>
      </c>
      <c r="B11" s="824">
        <v>61000</v>
      </c>
      <c r="C11" s="824">
        <v>2170000</v>
      </c>
      <c r="D11" s="824">
        <v>75000</v>
      </c>
      <c r="E11" s="824">
        <v>139000</v>
      </c>
      <c r="F11" s="824">
        <v>13126040</v>
      </c>
      <c r="G11" s="824">
        <v>60000</v>
      </c>
      <c r="H11" s="824">
        <v>4306000</v>
      </c>
      <c r="I11" s="824">
        <v>850000</v>
      </c>
      <c r="J11" s="824">
        <v>29100</v>
      </c>
      <c r="K11" s="824">
        <v>5657000</v>
      </c>
      <c r="L11" s="824">
        <v>2376000</v>
      </c>
      <c r="M11" s="824">
        <v>621000</v>
      </c>
      <c r="N11" s="824">
        <v>5000</v>
      </c>
      <c r="O11" s="824"/>
      <c r="P11" s="824">
        <v>29475140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F3A0-71B5-4BD0-854B-E5BC48692069}">
  <dimension ref="A3:C16"/>
  <sheetViews>
    <sheetView workbookViewId="0">
      <selection activeCell="B19" sqref="B19"/>
    </sheetView>
  </sheetViews>
  <sheetFormatPr defaultRowHeight="14.4" x14ac:dyDescent="0.3"/>
  <cols>
    <col min="1" max="1" width="12.5546875" bestFit="1" customWidth="1"/>
    <col min="2" max="2" width="36" bestFit="1" customWidth="1"/>
    <col min="3" max="3" width="15.88671875" bestFit="1" customWidth="1"/>
  </cols>
  <sheetData>
    <row r="3" spans="1:3" x14ac:dyDescent="0.3">
      <c r="A3" s="821" t="s">
        <v>101</v>
      </c>
      <c r="B3" s="822" t="s">
        <v>104</v>
      </c>
      <c r="C3" s="822" t="s">
        <v>106</v>
      </c>
    </row>
    <row r="4" spans="1:3" x14ac:dyDescent="0.3">
      <c r="A4" s="823" t="s">
        <v>143</v>
      </c>
      <c r="B4" s="824">
        <v>11535000</v>
      </c>
      <c r="C4" s="824">
        <v>2983.7040869115363</v>
      </c>
    </row>
    <row r="5" spans="1:3" x14ac:dyDescent="0.3">
      <c r="A5" s="823" t="s">
        <v>691</v>
      </c>
      <c r="B5" s="824">
        <v>2000</v>
      </c>
      <c r="C5" s="824">
        <v>0.5173305742369374</v>
      </c>
    </row>
    <row r="6" spans="1:3" x14ac:dyDescent="0.3">
      <c r="A6" s="823" t="s">
        <v>188</v>
      </c>
      <c r="B6" s="824">
        <v>2329000</v>
      </c>
      <c r="C6" s="824">
        <v>602.43145369891408</v>
      </c>
    </row>
    <row r="7" spans="1:3" x14ac:dyDescent="0.3">
      <c r="A7" s="823" t="s">
        <v>400</v>
      </c>
      <c r="B7" s="824">
        <v>705000</v>
      </c>
      <c r="C7" s="824">
        <v>182.35902741852041</v>
      </c>
    </row>
    <row r="8" spans="1:3" x14ac:dyDescent="0.3">
      <c r="A8" s="823" t="s">
        <v>169</v>
      </c>
      <c r="B8" s="824">
        <v>845000</v>
      </c>
      <c r="C8" s="824">
        <v>218.572167615106</v>
      </c>
    </row>
    <row r="9" spans="1:3" x14ac:dyDescent="0.3">
      <c r="A9" s="823" t="s">
        <v>461</v>
      </c>
      <c r="B9" s="824">
        <v>167000</v>
      </c>
      <c r="C9" s="824">
        <v>43.197102948784277</v>
      </c>
    </row>
    <row r="10" spans="1:3" x14ac:dyDescent="0.3">
      <c r="A10" s="823" t="s">
        <v>187</v>
      </c>
      <c r="B10" s="824">
        <v>1840000</v>
      </c>
      <c r="C10" s="824">
        <v>475.9441282979825</v>
      </c>
    </row>
    <row r="11" spans="1:3" x14ac:dyDescent="0.3">
      <c r="A11" s="823" t="s">
        <v>168</v>
      </c>
      <c r="B11" s="824">
        <v>2381000</v>
      </c>
      <c r="C11" s="824">
        <v>615.88204862907492</v>
      </c>
    </row>
    <row r="12" spans="1:3" x14ac:dyDescent="0.3">
      <c r="A12" s="823" t="s">
        <v>41</v>
      </c>
      <c r="B12" s="824">
        <v>8397640</v>
      </c>
      <c r="C12" s="824">
        <v>2172.177961717538</v>
      </c>
    </row>
    <row r="13" spans="1:3" x14ac:dyDescent="0.3">
      <c r="A13" s="823" t="s">
        <v>158</v>
      </c>
      <c r="B13" s="824">
        <v>588500</v>
      </c>
      <c r="C13" s="824">
        <v>152.22452146921881</v>
      </c>
    </row>
    <row r="14" spans="1:3" x14ac:dyDescent="0.3">
      <c r="A14" s="823" t="s">
        <v>159</v>
      </c>
      <c r="B14" s="824">
        <v>685000</v>
      </c>
      <c r="C14" s="824">
        <v>177.18572167615105</v>
      </c>
    </row>
    <row r="15" spans="1:3" x14ac:dyDescent="0.3">
      <c r="A15" s="823" t="s">
        <v>102</v>
      </c>
      <c r="B15" s="824"/>
      <c r="C15" s="824"/>
    </row>
    <row r="16" spans="1:3" x14ac:dyDescent="0.3">
      <c r="A16" s="823" t="s">
        <v>103</v>
      </c>
      <c r="B16" s="824">
        <v>29475140</v>
      </c>
      <c r="C16" s="824">
        <v>7624.1955509570626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</sheetPr>
  <dimension ref="A1:N609"/>
  <sheetViews>
    <sheetView zoomScale="106" zoomScaleNormal="106" workbookViewId="0">
      <selection activeCell="B12" sqref="B12"/>
    </sheetView>
  </sheetViews>
  <sheetFormatPr defaultColWidth="10.88671875" defaultRowHeight="14.4" x14ac:dyDescent="0.3"/>
  <cols>
    <col min="1" max="1" width="12.44140625" style="59" customWidth="1"/>
    <col min="2" max="2" width="33.5546875" style="58" customWidth="1"/>
    <col min="3" max="3" width="17.33203125" style="58" customWidth="1"/>
    <col min="4" max="4" width="17.5546875" style="57" customWidth="1"/>
    <col min="5" max="5" width="17.44140625" style="57" customWidth="1"/>
    <col min="6" max="6" width="15" style="55" customWidth="1"/>
    <col min="7" max="7" width="18.44140625" style="56" customWidth="1"/>
    <col min="8" max="8" width="16.5546875" style="57" customWidth="1"/>
    <col min="9" max="9" width="16.5546875" style="58" customWidth="1"/>
    <col min="10" max="10" width="25.44140625" style="58" customWidth="1"/>
    <col min="11" max="11" width="13.109375" style="58" customWidth="1"/>
    <col min="12" max="12" width="12.44140625" style="58" customWidth="1"/>
    <col min="13" max="13" width="19.109375" style="58" customWidth="1"/>
    <col min="14" max="14" width="37.109375" style="60" customWidth="1"/>
    <col min="15" max="15" width="11" style="1" customWidth="1"/>
    <col min="16" max="16384" width="10.88671875" style="1"/>
  </cols>
  <sheetData>
    <row r="1" spans="1:14" ht="18" x14ac:dyDescent="0.3">
      <c r="A1" s="840" t="s">
        <v>178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</row>
    <row r="2" spans="1:14" s="2" customFormat="1" ht="69.900000000000006" customHeight="1" x14ac:dyDescent="0.3">
      <c r="A2" s="259" t="s">
        <v>0</v>
      </c>
      <c r="B2" s="253" t="s">
        <v>5</v>
      </c>
      <c r="C2" s="253" t="s">
        <v>10</v>
      </c>
      <c r="D2" s="254" t="s">
        <v>8</v>
      </c>
      <c r="E2" s="254" t="s">
        <v>13</v>
      </c>
      <c r="F2" s="255" t="s">
        <v>7</v>
      </c>
      <c r="G2" s="256" t="s">
        <v>6</v>
      </c>
      <c r="H2" s="254" t="s">
        <v>2</v>
      </c>
      <c r="I2" s="254" t="s">
        <v>107</v>
      </c>
      <c r="J2" s="253" t="s">
        <v>9</v>
      </c>
      <c r="K2" s="253" t="s">
        <v>1</v>
      </c>
      <c r="L2" s="253" t="s">
        <v>4</v>
      </c>
      <c r="M2" s="257" t="s">
        <v>12</v>
      </c>
      <c r="N2" s="258" t="s">
        <v>11</v>
      </c>
    </row>
    <row r="3" spans="1:14" s="2" customFormat="1" ht="15" customHeight="1" x14ac:dyDescent="0.3">
      <c r="A3" s="644">
        <v>45628</v>
      </c>
      <c r="B3" s="408" t="s">
        <v>110</v>
      </c>
      <c r="C3" s="408" t="s">
        <v>111</v>
      </c>
      <c r="D3" s="645" t="s">
        <v>109</v>
      </c>
      <c r="E3" s="124">
        <v>25000</v>
      </c>
      <c r="F3" s="282">
        <v>3866</v>
      </c>
      <c r="G3" s="261">
        <f>E3/F3</f>
        <v>6.466632177961718</v>
      </c>
      <c r="H3" s="148" t="s">
        <v>159</v>
      </c>
      <c r="I3" s="139" t="s">
        <v>43</v>
      </c>
      <c r="J3" s="303" t="s">
        <v>189</v>
      </c>
      <c r="K3" s="739" t="s">
        <v>148</v>
      </c>
      <c r="L3" s="138" t="s">
        <v>44</v>
      </c>
      <c r="M3" s="307"/>
      <c r="N3" s="283"/>
    </row>
    <row r="4" spans="1:14" s="2" customFormat="1" ht="15" customHeight="1" x14ac:dyDescent="0.3">
      <c r="A4" s="644">
        <v>45628</v>
      </c>
      <c r="B4" s="408" t="s">
        <v>110</v>
      </c>
      <c r="C4" s="408" t="s">
        <v>111</v>
      </c>
      <c r="D4" s="645" t="s">
        <v>109</v>
      </c>
      <c r="E4" s="124">
        <v>8000</v>
      </c>
      <c r="F4" s="282">
        <v>3866</v>
      </c>
      <c r="G4" s="261">
        <f t="shared" ref="G4:G159" si="0">E4/F4</f>
        <v>2.0693222969477496</v>
      </c>
      <c r="H4" s="148" t="s">
        <v>159</v>
      </c>
      <c r="I4" s="139" t="s">
        <v>43</v>
      </c>
      <c r="J4" s="303" t="s">
        <v>189</v>
      </c>
      <c r="K4" s="739" t="s">
        <v>148</v>
      </c>
      <c r="L4" s="138" t="s">
        <v>44</v>
      </c>
      <c r="M4" s="307"/>
      <c r="N4" s="283"/>
    </row>
    <row r="5" spans="1:14" s="2" customFormat="1" ht="15" customHeight="1" x14ac:dyDescent="0.3">
      <c r="A5" s="644">
        <v>45628</v>
      </c>
      <c r="B5" s="408" t="s">
        <v>110</v>
      </c>
      <c r="C5" s="408" t="s">
        <v>111</v>
      </c>
      <c r="D5" s="417" t="s">
        <v>109</v>
      </c>
      <c r="E5" s="124">
        <v>10000</v>
      </c>
      <c r="F5" s="282">
        <v>3866</v>
      </c>
      <c r="G5" s="261">
        <f t="shared" si="0"/>
        <v>2.586652871184687</v>
      </c>
      <c r="H5" s="148" t="s">
        <v>159</v>
      </c>
      <c r="I5" s="139" t="s">
        <v>43</v>
      </c>
      <c r="J5" s="303" t="s">
        <v>189</v>
      </c>
      <c r="K5" s="739" t="s">
        <v>148</v>
      </c>
      <c r="L5" s="138" t="s">
        <v>44</v>
      </c>
      <c r="M5" s="307"/>
      <c r="N5" s="283"/>
    </row>
    <row r="6" spans="1:14" s="2" customFormat="1" ht="15" customHeight="1" x14ac:dyDescent="0.3">
      <c r="A6" s="644">
        <v>45628</v>
      </c>
      <c r="B6" s="408" t="s">
        <v>110</v>
      </c>
      <c r="C6" s="408" t="s">
        <v>111</v>
      </c>
      <c r="D6" s="645" t="s">
        <v>109</v>
      </c>
      <c r="E6" s="124">
        <v>25000</v>
      </c>
      <c r="F6" s="282">
        <v>3866</v>
      </c>
      <c r="G6" s="261">
        <f t="shared" si="0"/>
        <v>6.466632177961718</v>
      </c>
      <c r="H6" s="148" t="s">
        <v>159</v>
      </c>
      <c r="I6" s="139" t="s">
        <v>43</v>
      </c>
      <c r="J6" s="303" t="s">
        <v>189</v>
      </c>
      <c r="K6" s="739" t="s">
        <v>148</v>
      </c>
      <c r="L6" s="138" t="s">
        <v>44</v>
      </c>
      <c r="M6" s="307"/>
      <c r="N6" s="283"/>
    </row>
    <row r="7" spans="1:14" s="2" customFormat="1" ht="15" customHeight="1" x14ac:dyDescent="0.3">
      <c r="A7" s="137">
        <v>45628</v>
      </c>
      <c r="B7" s="138" t="s">
        <v>156</v>
      </c>
      <c r="C7" s="291" t="s">
        <v>111</v>
      </c>
      <c r="D7" s="417" t="s">
        <v>186</v>
      </c>
      <c r="E7" s="124">
        <v>17000</v>
      </c>
      <c r="F7" s="282">
        <v>3866</v>
      </c>
      <c r="G7" s="261">
        <f t="shared" si="0"/>
        <v>4.3973098810139684</v>
      </c>
      <c r="H7" s="148" t="s">
        <v>187</v>
      </c>
      <c r="I7" s="139" t="s">
        <v>43</v>
      </c>
      <c r="J7" s="303" t="s">
        <v>190</v>
      </c>
      <c r="K7" s="739" t="s">
        <v>148</v>
      </c>
      <c r="L7" s="138" t="s">
        <v>44</v>
      </c>
      <c r="M7" s="307"/>
      <c r="N7" s="283"/>
    </row>
    <row r="8" spans="1:14" s="2" customFormat="1" ht="15" customHeight="1" x14ac:dyDescent="0.3">
      <c r="A8" s="137">
        <v>45628</v>
      </c>
      <c r="B8" s="138" t="s">
        <v>156</v>
      </c>
      <c r="C8" s="291" t="s">
        <v>111</v>
      </c>
      <c r="D8" s="417" t="s">
        <v>186</v>
      </c>
      <c r="E8" s="124">
        <v>2000</v>
      </c>
      <c r="F8" s="282">
        <v>3866</v>
      </c>
      <c r="G8" s="261">
        <f t="shared" si="0"/>
        <v>0.5173305742369374</v>
      </c>
      <c r="H8" s="148" t="s">
        <v>187</v>
      </c>
      <c r="I8" s="139" t="s">
        <v>43</v>
      </c>
      <c r="J8" s="303" t="s">
        <v>190</v>
      </c>
      <c r="K8" s="739" t="s">
        <v>148</v>
      </c>
      <c r="L8" s="138" t="s">
        <v>44</v>
      </c>
      <c r="M8" s="307"/>
      <c r="N8" s="283"/>
    </row>
    <row r="9" spans="1:14" s="2" customFormat="1" ht="15" customHeight="1" x14ac:dyDescent="0.3">
      <c r="A9" s="668">
        <v>45628</v>
      </c>
      <c r="B9" s="138" t="s">
        <v>156</v>
      </c>
      <c r="C9" s="291" t="s">
        <v>111</v>
      </c>
      <c r="D9" s="417" t="s">
        <v>186</v>
      </c>
      <c r="E9" s="129">
        <v>2000</v>
      </c>
      <c r="F9" s="282">
        <v>3866</v>
      </c>
      <c r="G9" s="261">
        <f t="shared" si="0"/>
        <v>0.5173305742369374</v>
      </c>
      <c r="H9" s="148" t="s">
        <v>187</v>
      </c>
      <c r="I9" s="139" t="s">
        <v>43</v>
      </c>
      <c r="J9" s="303" t="s">
        <v>190</v>
      </c>
      <c r="K9" s="739" t="s">
        <v>148</v>
      </c>
      <c r="L9" s="138" t="s">
        <v>44</v>
      </c>
      <c r="M9" s="307"/>
      <c r="N9" s="283"/>
    </row>
    <row r="10" spans="1:14" s="2" customFormat="1" ht="15" customHeight="1" x14ac:dyDescent="0.3">
      <c r="A10" s="137">
        <v>45628</v>
      </c>
      <c r="B10" s="138" t="s">
        <v>156</v>
      </c>
      <c r="C10" s="291" t="s">
        <v>111</v>
      </c>
      <c r="D10" s="417" t="s">
        <v>186</v>
      </c>
      <c r="E10" s="124">
        <v>17000</v>
      </c>
      <c r="F10" s="282">
        <v>3866</v>
      </c>
      <c r="G10" s="261">
        <f t="shared" si="0"/>
        <v>4.3973098810139684</v>
      </c>
      <c r="H10" s="148" t="s">
        <v>187</v>
      </c>
      <c r="I10" s="139" t="s">
        <v>43</v>
      </c>
      <c r="J10" s="303" t="s">
        <v>190</v>
      </c>
      <c r="K10" s="739" t="s">
        <v>148</v>
      </c>
      <c r="L10" s="138" t="s">
        <v>44</v>
      </c>
      <c r="M10" s="307"/>
      <c r="N10" s="283"/>
    </row>
    <row r="11" spans="1:14" s="2" customFormat="1" ht="15" customHeight="1" x14ac:dyDescent="0.3">
      <c r="A11" s="137">
        <v>45628</v>
      </c>
      <c r="B11" s="138" t="s">
        <v>157</v>
      </c>
      <c r="C11" s="291" t="s">
        <v>157</v>
      </c>
      <c r="D11" s="417" t="s">
        <v>186</v>
      </c>
      <c r="E11" s="124">
        <v>6000</v>
      </c>
      <c r="F11" s="282">
        <v>3866</v>
      </c>
      <c r="G11" s="261">
        <f t="shared" si="0"/>
        <v>1.5519917227108122</v>
      </c>
      <c r="H11" s="148" t="s">
        <v>187</v>
      </c>
      <c r="I11" s="139" t="s">
        <v>43</v>
      </c>
      <c r="J11" s="303" t="s">
        <v>190</v>
      </c>
      <c r="K11" s="739" t="s">
        <v>148</v>
      </c>
      <c r="L11" s="138" t="s">
        <v>44</v>
      </c>
      <c r="M11" s="307"/>
      <c r="N11" s="283"/>
    </row>
    <row r="12" spans="1:14" s="2" customFormat="1" ht="15" customHeight="1" x14ac:dyDescent="0.3">
      <c r="A12" s="137">
        <v>45628</v>
      </c>
      <c r="B12" s="138" t="s">
        <v>110</v>
      </c>
      <c r="C12" s="138" t="s">
        <v>111</v>
      </c>
      <c r="D12" s="139" t="s">
        <v>186</v>
      </c>
      <c r="E12" s="124">
        <v>18000</v>
      </c>
      <c r="F12" s="282">
        <v>3866</v>
      </c>
      <c r="G12" s="261">
        <f t="shared" si="0"/>
        <v>4.6559751681324366</v>
      </c>
      <c r="H12" s="148" t="s">
        <v>188</v>
      </c>
      <c r="I12" s="139" t="s">
        <v>43</v>
      </c>
      <c r="J12" s="303" t="s">
        <v>191</v>
      </c>
      <c r="K12" s="739" t="s">
        <v>148</v>
      </c>
      <c r="L12" s="138" t="s">
        <v>44</v>
      </c>
      <c r="M12" s="307"/>
      <c r="N12" s="283"/>
    </row>
    <row r="13" spans="1:14" s="2" customFormat="1" ht="15" customHeight="1" x14ac:dyDescent="0.3">
      <c r="A13" s="137">
        <v>45628</v>
      </c>
      <c r="B13" s="138" t="s">
        <v>110</v>
      </c>
      <c r="C13" s="138" t="s">
        <v>111</v>
      </c>
      <c r="D13" s="139" t="s">
        <v>186</v>
      </c>
      <c r="E13" s="124">
        <v>16000</v>
      </c>
      <c r="F13" s="282">
        <v>3866</v>
      </c>
      <c r="G13" s="261">
        <f t="shared" si="0"/>
        <v>4.1386445938954992</v>
      </c>
      <c r="H13" s="148" t="s">
        <v>188</v>
      </c>
      <c r="I13" s="139" t="s">
        <v>43</v>
      </c>
      <c r="J13" s="303" t="s">
        <v>191</v>
      </c>
      <c r="K13" s="739" t="s">
        <v>148</v>
      </c>
      <c r="L13" s="138" t="s">
        <v>44</v>
      </c>
      <c r="M13" s="307"/>
      <c r="N13" s="283"/>
    </row>
    <row r="14" spans="1:14" s="2" customFormat="1" ht="15" customHeight="1" x14ac:dyDescent="0.3">
      <c r="A14" s="137">
        <v>45628</v>
      </c>
      <c r="B14" s="138" t="s">
        <v>156</v>
      </c>
      <c r="C14" s="291" t="s">
        <v>111</v>
      </c>
      <c r="D14" s="417" t="s">
        <v>186</v>
      </c>
      <c r="E14" s="124">
        <v>20000</v>
      </c>
      <c r="F14" s="282">
        <v>3866</v>
      </c>
      <c r="G14" s="261">
        <f t="shared" si="0"/>
        <v>5.173305742369374</v>
      </c>
      <c r="H14" s="148" t="s">
        <v>169</v>
      </c>
      <c r="I14" s="139" t="s">
        <v>43</v>
      </c>
      <c r="J14" s="303" t="s">
        <v>195</v>
      </c>
      <c r="K14" s="739" t="s">
        <v>148</v>
      </c>
      <c r="L14" s="138" t="s">
        <v>44</v>
      </c>
      <c r="M14" s="307"/>
      <c r="N14" s="283"/>
    </row>
    <row r="15" spans="1:14" s="2" customFormat="1" ht="15" customHeight="1" x14ac:dyDescent="0.3">
      <c r="A15" s="137">
        <v>45628</v>
      </c>
      <c r="B15" s="291" t="s">
        <v>156</v>
      </c>
      <c r="C15" s="291" t="s">
        <v>111</v>
      </c>
      <c r="D15" s="417" t="s">
        <v>186</v>
      </c>
      <c r="E15" s="124">
        <v>20000</v>
      </c>
      <c r="F15" s="282">
        <v>3866</v>
      </c>
      <c r="G15" s="261">
        <f t="shared" si="0"/>
        <v>5.173305742369374</v>
      </c>
      <c r="H15" s="148" t="s">
        <v>169</v>
      </c>
      <c r="I15" s="139" t="s">
        <v>43</v>
      </c>
      <c r="J15" s="303" t="s">
        <v>195</v>
      </c>
      <c r="K15" s="739" t="s">
        <v>148</v>
      </c>
      <c r="L15" s="138" t="s">
        <v>44</v>
      </c>
      <c r="M15" s="307"/>
      <c r="N15" s="283"/>
    </row>
    <row r="16" spans="1:14" s="2" customFormat="1" ht="15" customHeight="1" x14ac:dyDescent="0.3">
      <c r="A16" s="137">
        <v>45628</v>
      </c>
      <c r="B16" s="138" t="s">
        <v>156</v>
      </c>
      <c r="C16" s="291" t="s">
        <v>111</v>
      </c>
      <c r="D16" s="417" t="s">
        <v>186</v>
      </c>
      <c r="E16" s="124">
        <v>25000</v>
      </c>
      <c r="F16" s="282">
        <v>3866</v>
      </c>
      <c r="G16" s="261">
        <f t="shared" si="0"/>
        <v>6.466632177961718</v>
      </c>
      <c r="H16" s="148" t="s">
        <v>168</v>
      </c>
      <c r="I16" s="139" t="s">
        <v>43</v>
      </c>
      <c r="J16" s="303" t="s">
        <v>192</v>
      </c>
      <c r="K16" s="739" t="s">
        <v>148</v>
      </c>
      <c r="L16" s="138" t="s">
        <v>44</v>
      </c>
      <c r="M16" s="307"/>
      <c r="N16" s="283"/>
    </row>
    <row r="17" spans="1:14" s="2" customFormat="1" ht="15" customHeight="1" x14ac:dyDescent="0.3">
      <c r="A17" s="137">
        <v>45628</v>
      </c>
      <c r="B17" s="291" t="s">
        <v>156</v>
      </c>
      <c r="C17" s="291" t="s">
        <v>111</v>
      </c>
      <c r="D17" s="417" t="s">
        <v>186</v>
      </c>
      <c r="E17" s="124">
        <v>25000</v>
      </c>
      <c r="F17" s="282">
        <v>3866</v>
      </c>
      <c r="G17" s="261">
        <f t="shared" si="0"/>
        <v>6.466632177961718</v>
      </c>
      <c r="H17" s="148" t="s">
        <v>168</v>
      </c>
      <c r="I17" s="139" t="s">
        <v>43</v>
      </c>
      <c r="J17" s="303" t="s">
        <v>192</v>
      </c>
      <c r="K17" s="739" t="s">
        <v>148</v>
      </c>
      <c r="L17" s="138" t="s">
        <v>44</v>
      </c>
      <c r="M17" s="307"/>
      <c r="N17" s="283"/>
    </row>
    <row r="18" spans="1:14" s="2" customFormat="1" ht="15" customHeight="1" x14ac:dyDescent="0.3">
      <c r="A18" s="137">
        <v>45629</v>
      </c>
      <c r="B18" s="291" t="s">
        <v>110</v>
      </c>
      <c r="C18" s="291" t="s">
        <v>111</v>
      </c>
      <c r="D18" s="417" t="s">
        <v>14</v>
      </c>
      <c r="E18" s="124">
        <v>10000</v>
      </c>
      <c r="F18" s="282">
        <v>3866</v>
      </c>
      <c r="G18" s="261">
        <f t="shared" si="0"/>
        <v>2.586652871184687</v>
      </c>
      <c r="H18" s="148" t="s">
        <v>41</v>
      </c>
      <c r="I18" s="139" t="s">
        <v>43</v>
      </c>
      <c r="J18" s="303" t="s">
        <v>207</v>
      </c>
      <c r="K18" s="739" t="s">
        <v>148</v>
      </c>
      <c r="L18" s="138" t="s">
        <v>44</v>
      </c>
      <c r="M18" s="307"/>
      <c r="N18" s="283"/>
    </row>
    <row r="19" spans="1:14" s="2" customFormat="1" ht="15" customHeight="1" x14ac:dyDescent="0.3">
      <c r="A19" s="137">
        <v>45629</v>
      </c>
      <c r="B19" s="291" t="s">
        <v>713</v>
      </c>
      <c r="C19" s="291" t="s">
        <v>163</v>
      </c>
      <c r="D19" s="417" t="s">
        <v>78</v>
      </c>
      <c r="E19" s="124">
        <v>60000</v>
      </c>
      <c r="F19" s="282">
        <v>3866</v>
      </c>
      <c r="G19" s="261">
        <f t="shared" si="0"/>
        <v>15.519917227108122</v>
      </c>
      <c r="H19" s="148" t="s">
        <v>41</v>
      </c>
      <c r="I19" s="139" t="s">
        <v>43</v>
      </c>
      <c r="J19" s="303" t="s">
        <v>196</v>
      </c>
      <c r="K19" s="739" t="s">
        <v>148</v>
      </c>
      <c r="L19" s="138" t="s">
        <v>44</v>
      </c>
      <c r="M19" s="307"/>
      <c r="N19" s="283"/>
    </row>
    <row r="20" spans="1:14" s="2" customFormat="1" ht="15" customHeight="1" x14ac:dyDescent="0.3">
      <c r="A20" s="137">
        <v>45629</v>
      </c>
      <c r="B20" s="138" t="s">
        <v>156</v>
      </c>
      <c r="C20" s="138" t="s">
        <v>111</v>
      </c>
      <c r="D20" s="417" t="s">
        <v>186</v>
      </c>
      <c r="E20" s="124">
        <v>15000</v>
      </c>
      <c r="F20" s="282">
        <v>3866</v>
      </c>
      <c r="G20" s="261">
        <f t="shared" si="0"/>
        <v>3.8799793067770305</v>
      </c>
      <c r="H20" s="148" t="s">
        <v>169</v>
      </c>
      <c r="I20" s="139" t="s">
        <v>43</v>
      </c>
      <c r="J20" s="303" t="s">
        <v>197</v>
      </c>
      <c r="K20" s="739" t="s">
        <v>148</v>
      </c>
      <c r="L20" s="138" t="s">
        <v>44</v>
      </c>
      <c r="M20" s="307"/>
      <c r="N20" s="283"/>
    </row>
    <row r="21" spans="1:14" s="2" customFormat="1" ht="15" customHeight="1" x14ac:dyDescent="0.3">
      <c r="A21" s="137">
        <v>45629</v>
      </c>
      <c r="B21" s="138" t="s">
        <v>727</v>
      </c>
      <c r="C21" s="138" t="s">
        <v>111</v>
      </c>
      <c r="D21" s="417" t="s">
        <v>186</v>
      </c>
      <c r="E21" s="124">
        <v>20000</v>
      </c>
      <c r="F21" s="282">
        <v>3866</v>
      </c>
      <c r="G21" s="261">
        <f t="shared" si="0"/>
        <v>5.173305742369374</v>
      </c>
      <c r="H21" s="148" t="s">
        <v>169</v>
      </c>
      <c r="I21" s="139" t="s">
        <v>43</v>
      </c>
      <c r="J21" s="303" t="s">
        <v>197</v>
      </c>
      <c r="K21" s="739" t="s">
        <v>148</v>
      </c>
      <c r="L21" s="138" t="s">
        <v>44</v>
      </c>
      <c r="M21" s="307"/>
      <c r="N21" s="283"/>
    </row>
    <row r="22" spans="1:14" s="2" customFormat="1" ht="15" customHeight="1" x14ac:dyDescent="0.3">
      <c r="A22" s="137">
        <v>45629</v>
      </c>
      <c r="B22" s="291" t="s">
        <v>156</v>
      </c>
      <c r="C22" s="291" t="s">
        <v>111</v>
      </c>
      <c r="D22" s="417" t="s">
        <v>186</v>
      </c>
      <c r="E22" s="124">
        <v>3000</v>
      </c>
      <c r="F22" s="282">
        <v>3866</v>
      </c>
      <c r="G22" s="261">
        <f t="shared" si="0"/>
        <v>0.7759958613554061</v>
      </c>
      <c r="H22" s="148" t="s">
        <v>169</v>
      </c>
      <c r="I22" s="139" t="s">
        <v>43</v>
      </c>
      <c r="J22" s="303" t="s">
        <v>197</v>
      </c>
      <c r="K22" s="739" t="s">
        <v>148</v>
      </c>
      <c r="L22" s="138" t="s">
        <v>44</v>
      </c>
      <c r="M22" s="307"/>
      <c r="N22" s="283"/>
    </row>
    <row r="23" spans="1:14" s="2" customFormat="1" ht="15" customHeight="1" x14ac:dyDescent="0.3">
      <c r="A23" s="137">
        <v>45629</v>
      </c>
      <c r="B23" s="138" t="s">
        <v>156</v>
      </c>
      <c r="C23" s="138" t="s">
        <v>111</v>
      </c>
      <c r="D23" s="417" t="s">
        <v>186</v>
      </c>
      <c r="E23" s="124">
        <v>5000</v>
      </c>
      <c r="F23" s="282">
        <v>3866</v>
      </c>
      <c r="G23" s="261">
        <f t="shared" si="0"/>
        <v>1.2933264355923435</v>
      </c>
      <c r="H23" s="148" t="s">
        <v>169</v>
      </c>
      <c r="I23" s="139" t="s">
        <v>43</v>
      </c>
      <c r="J23" s="303" t="s">
        <v>197</v>
      </c>
      <c r="K23" s="739" t="s">
        <v>148</v>
      </c>
      <c r="L23" s="138" t="s">
        <v>44</v>
      </c>
      <c r="M23" s="307"/>
      <c r="N23" s="283"/>
    </row>
    <row r="24" spans="1:14" s="2" customFormat="1" ht="15" customHeight="1" x14ac:dyDescent="0.3">
      <c r="A24" s="137">
        <v>45629</v>
      </c>
      <c r="B24" s="138" t="s">
        <v>156</v>
      </c>
      <c r="C24" s="138" t="s">
        <v>111</v>
      </c>
      <c r="D24" s="417" t="s">
        <v>186</v>
      </c>
      <c r="E24" s="124">
        <v>8000</v>
      </c>
      <c r="F24" s="282">
        <v>3866</v>
      </c>
      <c r="G24" s="261">
        <f t="shared" si="0"/>
        <v>2.0693222969477496</v>
      </c>
      <c r="H24" s="148" t="s">
        <v>169</v>
      </c>
      <c r="I24" s="139" t="s">
        <v>43</v>
      </c>
      <c r="J24" s="303" t="s">
        <v>197</v>
      </c>
      <c r="K24" s="739" t="s">
        <v>148</v>
      </c>
      <c r="L24" s="138" t="s">
        <v>44</v>
      </c>
      <c r="M24" s="307"/>
      <c r="N24" s="283"/>
    </row>
    <row r="25" spans="1:14" s="2" customFormat="1" ht="15" customHeight="1" x14ac:dyDescent="0.3">
      <c r="A25" s="137">
        <v>45629</v>
      </c>
      <c r="B25" s="138" t="s">
        <v>728</v>
      </c>
      <c r="C25" s="138" t="s">
        <v>111</v>
      </c>
      <c r="D25" s="417" t="s">
        <v>186</v>
      </c>
      <c r="E25" s="124">
        <v>15000</v>
      </c>
      <c r="F25" s="282">
        <v>3866</v>
      </c>
      <c r="G25" s="261">
        <f t="shared" si="0"/>
        <v>3.8799793067770305</v>
      </c>
      <c r="H25" s="148" t="s">
        <v>169</v>
      </c>
      <c r="I25" s="139" t="s">
        <v>43</v>
      </c>
      <c r="J25" s="303" t="s">
        <v>197</v>
      </c>
      <c r="K25" s="739" t="s">
        <v>148</v>
      </c>
      <c r="L25" s="138" t="s">
        <v>44</v>
      </c>
      <c r="M25" s="307"/>
      <c r="N25" s="283"/>
    </row>
    <row r="26" spans="1:14" s="2" customFormat="1" ht="15" customHeight="1" x14ac:dyDescent="0.3">
      <c r="A26" s="137">
        <v>45629</v>
      </c>
      <c r="B26" s="138" t="s">
        <v>156</v>
      </c>
      <c r="C26" s="138" t="s">
        <v>111</v>
      </c>
      <c r="D26" s="417" t="s">
        <v>186</v>
      </c>
      <c r="E26" s="124">
        <v>3000</v>
      </c>
      <c r="F26" s="282">
        <v>3866</v>
      </c>
      <c r="G26" s="261">
        <f t="shared" si="0"/>
        <v>0.7759958613554061</v>
      </c>
      <c r="H26" s="148" t="s">
        <v>169</v>
      </c>
      <c r="I26" s="139" t="s">
        <v>43</v>
      </c>
      <c r="J26" s="303" t="s">
        <v>197</v>
      </c>
      <c r="K26" s="739" t="s">
        <v>148</v>
      </c>
      <c r="L26" s="138" t="s">
        <v>44</v>
      </c>
      <c r="M26" s="307"/>
      <c r="N26" s="283"/>
    </row>
    <row r="27" spans="1:14" s="2" customFormat="1" ht="15" customHeight="1" x14ac:dyDescent="0.3">
      <c r="A27" s="137">
        <v>45629</v>
      </c>
      <c r="B27" s="138" t="s">
        <v>156</v>
      </c>
      <c r="C27" s="138" t="s">
        <v>111</v>
      </c>
      <c r="D27" s="417" t="s">
        <v>186</v>
      </c>
      <c r="E27" s="124">
        <v>2000</v>
      </c>
      <c r="F27" s="282">
        <v>3866</v>
      </c>
      <c r="G27" s="261">
        <f t="shared" si="0"/>
        <v>0.5173305742369374</v>
      </c>
      <c r="H27" s="148" t="s">
        <v>169</v>
      </c>
      <c r="I27" s="139" t="s">
        <v>43</v>
      </c>
      <c r="J27" s="303" t="s">
        <v>197</v>
      </c>
      <c r="K27" s="739" t="s">
        <v>148</v>
      </c>
      <c r="L27" s="138" t="s">
        <v>44</v>
      </c>
      <c r="M27" s="307"/>
      <c r="N27" s="283"/>
    </row>
    <row r="28" spans="1:14" s="2" customFormat="1" ht="15" customHeight="1" x14ac:dyDescent="0.3">
      <c r="A28" s="137">
        <v>45629</v>
      </c>
      <c r="B28" s="291" t="s">
        <v>156</v>
      </c>
      <c r="C28" s="291" t="s">
        <v>111</v>
      </c>
      <c r="D28" s="417" t="s">
        <v>186</v>
      </c>
      <c r="E28" s="124">
        <v>2000</v>
      </c>
      <c r="F28" s="282">
        <v>3866</v>
      </c>
      <c r="G28" s="261">
        <f t="shared" si="0"/>
        <v>0.5173305742369374</v>
      </c>
      <c r="H28" s="148" t="s">
        <v>169</v>
      </c>
      <c r="I28" s="139" t="s">
        <v>43</v>
      </c>
      <c r="J28" s="303" t="s">
        <v>197</v>
      </c>
      <c r="K28" s="739" t="s">
        <v>148</v>
      </c>
      <c r="L28" s="138" t="s">
        <v>44</v>
      </c>
      <c r="M28" s="307"/>
      <c r="N28" s="283"/>
    </row>
    <row r="29" spans="1:14" s="2" customFormat="1" ht="15" customHeight="1" x14ac:dyDescent="0.3">
      <c r="A29" s="137">
        <v>45629</v>
      </c>
      <c r="B29" s="138" t="s">
        <v>156</v>
      </c>
      <c r="C29" s="138" t="s">
        <v>111</v>
      </c>
      <c r="D29" s="417" t="s">
        <v>186</v>
      </c>
      <c r="E29" s="348">
        <v>2000</v>
      </c>
      <c r="F29" s="282">
        <v>3866</v>
      </c>
      <c r="G29" s="261">
        <f t="shared" si="0"/>
        <v>0.5173305742369374</v>
      </c>
      <c r="H29" s="148" t="s">
        <v>169</v>
      </c>
      <c r="I29" s="139" t="s">
        <v>43</v>
      </c>
      <c r="J29" s="303" t="s">
        <v>197</v>
      </c>
      <c r="K29" s="739" t="s">
        <v>148</v>
      </c>
      <c r="L29" s="138" t="s">
        <v>44</v>
      </c>
      <c r="M29" s="307"/>
      <c r="N29" s="283"/>
    </row>
    <row r="30" spans="1:14" s="2" customFormat="1" ht="15" customHeight="1" x14ac:dyDescent="0.3">
      <c r="A30" s="137">
        <v>45629</v>
      </c>
      <c r="B30" s="138" t="s">
        <v>156</v>
      </c>
      <c r="C30" s="138" t="s">
        <v>111</v>
      </c>
      <c r="D30" s="417" t="s">
        <v>186</v>
      </c>
      <c r="E30" s="124">
        <v>10000</v>
      </c>
      <c r="F30" s="282">
        <v>3866</v>
      </c>
      <c r="G30" s="261">
        <f t="shared" si="0"/>
        <v>2.586652871184687</v>
      </c>
      <c r="H30" s="148" t="s">
        <v>169</v>
      </c>
      <c r="I30" s="139" t="s">
        <v>43</v>
      </c>
      <c r="J30" s="303" t="s">
        <v>197</v>
      </c>
      <c r="K30" s="739" t="s">
        <v>148</v>
      </c>
      <c r="L30" s="138" t="s">
        <v>44</v>
      </c>
      <c r="M30" s="307"/>
      <c r="N30" s="283"/>
    </row>
    <row r="31" spans="1:14" s="2" customFormat="1" ht="15" customHeight="1" x14ac:dyDescent="0.3">
      <c r="A31" s="137">
        <v>45629</v>
      </c>
      <c r="B31" s="138" t="s">
        <v>157</v>
      </c>
      <c r="C31" s="138" t="s">
        <v>157</v>
      </c>
      <c r="D31" s="417" t="s">
        <v>186</v>
      </c>
      <c r="E31" s="124">
        <v>4000</v>
      </c>
      <c r="F31" s="282">
        <v>3866</v>
      </c>
      <c r="G31" s="261">
        <f t="shared" si="0"/>
        <v>1.0346611484738748</v>
      </c>
      <c r="H31" s="148" t="s">
        <v>169</v>
      </c>
      <c r="I31" s="139" t="s">
        <v>43</v>
      </c>
      <c r="J31" s="303" t="s">
        <v>197</v>
      </c>
      <c r="K31" s="739" t="s">
        <v>148</v>
      </c>
      <c r="L31" s="138" t="s">
        <v>44</v>
      </c>
      <c r="M31" s="307"/>
      <c r="N31" s="283"/>
    </row>
    <row r="32" spans="1:14" s="2" customFormat="1" ht="15" customHeight="1" x14ac:dyDescent="0.3">
      <c r="A32" s="137">
        <v>45629</v>
      </c>
      <c r="B32" s="138" t="s">
        <v>265</v>
      </c>
      <c r="C32" s="138" t="s">
        <v>162</v>
      </c>
      <c r="D32" s="417" t="s">
        <v>186</v>
      </c>
      <c r="E32" s="348">
        <v>50000</v>
      </c>
      <c r="F32" s="282">
        <v>3866</v>
      </c>
      <c r="G32" s="261">
        <f t="shared" si="0"/>
        <v>12.933264355923436</v>
      </c>
      <c r="H32" s="148" t="s">
        <v>169</v>
      </c>
      <c r="I32" s="139" t="s">
        <v>43</v>
      </c>
      <c r="J32" s="303" t="s">
        <v>266</v>
      </c>
      <c r="K32" s="739" t="s">
        <v>148</v>
      </c>
      <c r="L32" s="138" t="s">
        <v>44</v>
      </c>
      <c r="M32" s="307"/>
      <c r="N32" s="283"/>
    </row>
    <row r="33" spans="1:14" s="2" customFormat="1" ht="15" customHeight="1" x14ac:dyDescent="0.3">
      <c r="A33" s="137">
        <v>45629</v>
      </c>
      <c r="B33" s="138" t="s">
        <v>264</v>
      </c>
      <c r="C33" s="138" t="s">
        <v>162</v>
      </c>
      <c r="D33" s="417" t="s">
        <v>186</v>
      </c>
      <c r="E33" s="124">
        <v>35000</v>
      </c>
      <c r="F33" s="282">
        <v>3866</v>
      </c>
      <c r="G33" s="261">
        <f t="shared" si="0"/>
        <v>9.053285049146405</v>
      </c>
      <c r="H33" s="148" t="s">
        <v>169</v>
      </c>
      <c r="I33" s="139" t="s">
        <v>43</v>
      </c>
      <c r="J33" s="303" t="s">
        <v>267</v>
      </c>
      <c r="K33" s="739" t="s">
        <v>148</v>
      </c>
      <c r="L33" s="138" t="s">
        <v>44</v>
      </c>
      <c r="M33" s="307"/>
      <c r="N33" s="283"/>
    </row>
    <row r="34" spans="1:14" s="2" customFormat="1" ht="15" customHeight="1" x14ac:dyDescent="0.3">
      <c r="A34" s="137">
        <v>45629</v>
      </c>
      <c r="B34" s="138" t="s">
        <v>156</v>
      </c>
      <c r="C34" s="291" t="s">
        <v>111</v>
      </c>
      <c r="D34" s="417" t="s">
        <v>186</v>
      </c>
      <c r="E34" s="124">
        <v>25000</v>
      </c>
      <c r="F34" s="282">
        <v>3866</v>
      </c>
      <c r="G34" s="261">
        <f t="shared" si="0"/>
        <v>6.466632177961718</v>
      </c>
      <c r="H34" s="148" t="s">
        <v>168</v>
      </c>
      <c r="I34" s="139" t="s">
        <v>43</v>
      </c>
      <c r="J34" s="303" t="s">
        <v>194</v>
      </c>
      <c r="K34" s="739" t="s">
        <v>148</v>
      </c>
      <c r="L34" s="138" t="s">
        <v>44</v>
      </c>
      <c r="M34" s="307"/>
      <c r="N34" s="283"/>
    </row>
    <row r="35" spans="1:14" s="2" customFormat="1" ht="15" customHeight="1" x14ac:dyDescent="0.3">
      <c r="A35" s="137">
        <v>45629</v>
      </c>
      <c r="B35" s="291" t="s">
        <v>729</v>
      </c>
      <c r="C35" s="291" t="s">
        <v>111</v>
      </c>
      <c r="D35" s="417" t="s">
        <v>186</v>
      </c>
      <c r="E35" s="124">
        <v>45000</v>
      </c>
      <c r="F35" s="282">
        <v>3866</v>
      </c>
      <c r="G35" s="261">
        <f t="shared" si="0"/>
        <v>11.639937920331091</v>
      </c>
      <c r="H35" s="148" t="s">
        <v>168</v>
      </c>
      <c r="I35" s="139" t="s">
        <v>43</v>
      </c>
      <c r="J35" s="303" t="s">
        <v>302</v>
      </c>
      <c r="K35" s="739" t="s">
        <v>148</v>
      </c>
      <c r="L35" s="138" t="s">
        <v>44</v>
      </c>
      <c r="M35" s="307"/>
      <c r="N35" s="283"/>
    </row>
    <row r="36" spans="1:14" s="2" customFormat="1" ht="15" customHeight="1" x14ac:dyDescent="0.3">
      <c r="A36" s="137">
        <v>45629</v>
      </c>
      <c r="B36" s="291" t="s">
        <v>156</v>
      </c>
      <c r="C36" s="291" t="s">
        <v>111</v>
      </c>
      <c r="D36" s="417" t="s">
        <v>186</v>
      </c>
      <c r="E36" s="124">
        <v>8000</v>
      </c>
      <c r="F36" s="282">
        <v>3866</v>
      </c>
      <c r="G36" s="261">
        <f t="shared" si="0"/>
        <v>2.0693222969477496</v>
      </c>
      <c r="H36" s="148" t="s">
        <v>168</v>
      </c>
      <c r="I36" s="139" t="s">
        <v>43</v>
      </c>
      <c r="J36" s="303" t="s">
        <v>194</v>
      </c>
      <c r="K36" s="739" t="s">
        <v>148</v>
      </c>
      <c r="L36" s="138" t="s">
        <v>44</v>
      </c>
      <c r="M36" s="307"/>
      <c r="N36" s="283"/>
    </row>
    <row r="37" spans="1:14" s="2" customFormat="1" ht="15" customHeight="1" x14ac:dyDescent="0.3">
      <c r="A37" s="137">
        <v>45629</v>
      </c>
      <c r="B37" s="291" t="s">
        <v>156</v>
      </c>
      <c r="C37" s="291" t="s">
        <v>111</v>
      </c>
      <c r="D37" s="417" t="s">
        <v>186</v>
      </c>
      <c r="E37" s="124">
        <v>7000</v>
      </c>
      <c r="F37" s="282">
        <v>3866</v>
      </c>
      <c r="G37" s="261">
        <f t="shared" si="0"/>
        <v>1.8106570098292809</v>
      </c>
      <c r="H37" s="148" t="s">
        <v>168</v>
      </c>
      <c r="I37" s="139" t="s">
        <v>43</v>
      </c>
      <c r="J37" s="303" t="s">
        <v>194</v>
      </c>
      <c r="K37" s="739" t="s">
        <v>148</v>
      </c>
      <c r="L37" s="138" t="s">
        <v>44</v>
      </c>
      <c r="M37" s="307"/>
      <c r="N37" s="283"/>
    </row>
    <row r="38" spans="1:14" s="2" customFormat="1" ht="15" customHeight="1" x14ac:dyDescent="0.3">
      <c r="A38" s="137">
        <v>45629</v>
      </c>
      <c r="B38" s="291" t="s">
        <v>156</v>
      </c>
      <c r="C38" s="291" t="s">
        <v>111</v>
      </c>
      <c r="D38" s="417" t="s">
        <v>186</v>
      </c>
      <c r="E38" s="124">
        <v>5000</v>
      </c>
      <c r="F38" s="282">
        <v>3866</v>
      </c>
      <c r="G38" s="261">
        <f t="shared" si="0"/>
        <v>1.2933264355923435</v>
      </c>
      <c r="H38" s="148" t="s">
        <v>168</v>
      </c>
      <c r="I38" s="139" t="s">
        <v>43</v>
      </c>
      <c r="J38" s="303" t="s">
        <v>194</v>
      </c>
      <c r="K38" s="739" t="s">
        <v>148</v>
      </c>
      <c r="L38" s="138" t="s">
        <v>44</v>
      </c>
      <c r="M38" s="307"/>
      <c r="N38" s="283"/>
    </row>
    <row r="39" spans="1:14" s="2" customFormat="1" ht="15" customHeight="1" x14ac:dyDescent="0.3">
      <c r="A39" s="137">
        <v>45629</v>
      </c>
      <c r="B39" s="291" t="s">
        <v>156</v>
      </c>
      <c r="C39" s="291" t="s">
        <v>111</v>
      </c>
      <c r="D39" s="417" t="s">
        <v>186</v>
      </c>
      <c r="E39" s="124">
        <v>5000</v>
      </c>
      <c r="F39" s="282">
        <v>3866</v>
      </c>
      <c r="G39" s="261">
        <f t="shared" si="0"/>
        <v>1.2933264355923435</v>
      </c>
      <c r="H39" s="148" t="s">
        <v>168</v>
      </c>
      <c r="I39" s="139" t="s">
        <v>43</v>
      </c>
      <c r="J39" s="303" t="s">
        <v>194</v>
      </c>
      <c r="K39" s="739" t="s">
        <v>148</v>
      </c>
      <c r="L39" s="138" t="s">
        <v>44</v>
      </c>
      <c r="M39" s="307"/>
      <c r="N39" s="283"/>
    </row>
    <row r="40" spans="1:14" s="2" customFormat="1" ht="15" customHeight="1" x14ac:dyDescent="0.3">
      <c r="A40" s="137">
        <v>45629</v>
      </c>
      <c r="B40" s="291" t="s">
        <v>157</v>
      </c>
      <c r="C40" s="291" t="s">
        <v>157</v>
      </c>
      <c r="D40" s="417" t="s">
        <v>186</v>
      </c>
      <c r="E40" s="124">
        <v>20000</v>
      </c>
      <c r="F40" s="282">
        <v>3866</v>
      </c>
      <c r="G40" s="261">
        <f t="shared" si="0"/>
        <v>5.173305742369374</v>
      </c>
      <c r="H40" s="148" t="s">
        <v>168</v>
      </c>
      <c r="I40" s="139" t="s">
        <v>43</v>
      </c>
      <c r="J40" s="303" t="s">
        <v>194</v>
      </c>
      <c r="K40" s="739" t="s">
        <v>148</v>
      </c>
      <c r="L40" s="138" t="s">
        <v>44</v>
      </c>
      <c r="M40" s="307"/>
      <c r="N40" s="283"/>
    </row>
    <row r="41" spans="1:14" s="2" customFormat="1" ht="15" customHeight="1" x14ac:dyDescent="0.3">
      <c r="A41" s="137">
        <v>45629</v>
      </c>
      <c r="B41" s="291" t="s">
        <v>265</v>
      </c>
      <c r="C41" s="291" t="s">
        <v>162</v>
      </c>
      <c r="D41" s="417" t="s">
        <v>186</v>
      </c>
      <c r="E41" s="124">
        <v>55000</v>
      </c>
      <c r="F41" s="282">
        <v>3866</v>
      </c>
      <c r="G41" s="261">
        <f t="shared" si="0"/>
        <v>14.226590791515779</v>
      </c>
      <c r="H41" s="148" t="s">
        <v>168</v>
      </c>
      <c r="I41" s="139" t="s">
        <v>43</v>
      </c>
      <c r="J41" s="303" t="s">
        <v>194</v>
      </c>
      <c r="K41" s="739" t="s">
        <v>148</v>
      </c>
      <c r="L41" s="138" t="s">
        <v>44</v>
      </c>
      <c r="M41" s="307"/>
      <c r="N41" s="283"/>
    </row>
    <row r="42" spans="1:14" s="2" customFormat="1" ht="15" customHeight="1" x14ac:dyDescent="0.3">
      <c r="A42" s="137">
        <v>45629</v>
      </c>
      <c r="B42" s="291" t="s">
        <v>361</v>
      </c>
      <c r="C42" s="291" t="s">
        <v>162</v>
      </c>
      <c r="D42" s="417" t="s">
        <v>186</v>
      </c>
      <c r="E42" s="124">
        <v>15000</v>
      </c>
      <c r="F42" s="282">
        <v>3866</v>
      </c>
      <c r="G42" s="261">
        <f t="shared" si="0"/>
        <v>3.8799793067770305</v>
      </c>
      <c r="H42" s="148" t="s">
        <v>168</v>
      </c>
      <c r="I42" s="139" t="s">
        <v>43</v>
      </c>
      <c r="J42" s="303" t="s">
        <v>303</v>
      </c>
      <c r="K42" s="739" t="s">
        <v>148</v>
      </c>
      <c r="L42" s="138" t="s">
        <v>44</v>
      </c>
      <c r="M42" s="307"/>
      <c r="N42" s="283"/>
    </row>
    <row r="43" spans="1:14" s="2" customFormat="1" ht="15" customHeight="1" x14ac:dyDescent="0.3">
      <c r="A43" s="137">
        <v>45629</v>
      </c>
      <c r="B43" s="291" t="s">
        <v>345</v>
      </c>
      <c r="C43" s="291" t="s">
        <v>162</v>
      </c>
      <c r="D43" s="417" t="s">
        <v>186</v>
      </c>
      <c r="E43" s="124">
        <v>25000</v>
      </c>
      <c r="F43" s="282">
        <v>3866</v>
      </c>
      <c r="G43" s="261">
        <f t="shared" si="0"/>
        <v>6.466632177961718</v>
      </c>
      <c r="H43" s="148" t="s">
        <v>168</v>
      </c>
      <c r="I43" s="139" t="s">
        <v>43</v>
      </c>
      <c r="J43" s="303" t="s">
        <v>303</v>
      </c>
      <c r="K43" s="739" t="s">
        <v>148</v>
      </c>
      <c r="L43" s="138" t="s">
        <v>44</v>
      </c>
      <c r="M43" s="307"/>
      <c r="N43" s="283"/>
    </row>
    <row r="44" spans="1:14" s="2" customFormat="1" ht="15" customHeight="1" x14ac:dyDescent="0.3">
      <c r="A44" s="137">
        <v>45629</v>
      </c>
      <c r="B44" s="291" t="s">
        <v>348</v>
      </c>
      <c r="C44" s="291" t="s">
        <v>162</v>
      </c>
      <c r="D44" s="417" t="s">
        <v>186</v>
      </c>
      <c r="E44" s="124">
        <v>10000</v>
      </c>
      <c r="F44" s="282">
        <v>3866</v>
      </c>
      <c r="G44" s="261">
        <f t="shared" si="0"/>
        <v>2.586652871184687</v>
      </c>
      <c r="H44" s="148" t="s">
        <v>168</v>
      </c>
      <c r="I44" s="139" t="s">
        <v>43</v>
      </c>
      <c r="J44" s="303" t="s">
        <v>303</v>
      </c>
      <c r="K44" s="739" t="s">
        <v>148</v>
      </c>
      <c r="L44" s="138" t="s">
        <v>44</v>
      </c>
      <c r="M44" s="307"/>
      <c r="N44" s="283"/>
    </row>
    <row r="45" spans="1:14" s="2" customFormat="1" ht="15" customHeight="1" x14ac:dyDescent="0.3">
      <c r="A45" s="137">
        <v>45629</v>
      </c>
      <c r="B45" s="138" t="s">
        <v>110</v>
      </c>
      <c r="C45" s="138" t="s">
        <v>111</v>
      </c>
      <c r="D45" s="139" t="s">
        <v>186</v>
      </c>
      <c r="E45" s="124">
        <v>20000</v>
      </c>
      <c r="F45" s="282">
        <v>3866</v>
      </c>
      <c r="G45" s="261">
        <f t="shared" si="0"/>
        <v>5.173305742369374</v>
      </c>
      <c r="H45" s="148" t="s">
        <v>188</v>
      </c>
      <c r="I45" s="139" t="s">
        <v>43</v>
      </c>
      <c r="J45" s="303" t="s">
        <v>193</v>
      </c>
      <c r="K45" s="739" t="s">
        <v>148</v>
      </c>
      <c r="L45" s="138" t="s">
        <v>44</v>
      </c>
      <c r="M45" s="307"/>
      <c r="N45" s="283"/>
    </row>
    <row r="46" spans="1:14" s="2" customFormat="1" ht="15" customHeight="1" x14ac:dyDescent="0.3">
      <c r="A46" s="137">
        <v>45629</v>
      </c>
      <c r="B46" s="138" t="s">
        <v>730</v>
      </c>
      <c r="C46" s="138" t="s">
        <v>111</v>
      </c>
      <c r="D46" s="417" t="s">
        <v>186</v>
      </c>
      <c r="E46" s="124">
        <v>45000</v>
      </c>
      <c r="F46" s="282">
        <v>3866</v>
      </c>
      <c r="G46" s="261">
        <f t="shared" si="0"/>
        <v>11.639937920331091</v>
      </c>
      <c r="H46" s="148" t="s">
        <v>188</v>
      </c>
      <c r="I46" s="139" t="s">
        <v>43</v>
      </c>
      <c r="J46" s="303" t="s">
        <v>193</v>
      </c>
      <c r="K46" s="739" t="s">
        <v>148</v>
      </c>
      <c r="L46" s="138" t="s">
        <v>44</v>
      </c>
      <c r="M46" s="307"/>
      <c r="N46" s="283"/>
    </row>
    <row r="47" spans="1:14" s="2" customFormat="1" ht="15" customHeight="1" x14ac:dyDescent="0.3">
      <c r="A47" s="137">
        <v>45629</v>
      </c>
      <c r="B47" s="138" t="s">
        <v>110</v>
      </c>
      <c r="C47" s="138" t="s">
        <v>111</v>
      </c>
      <c r="D47" s="139" t="s">
        <v>186</v>
      </c>
      <c r="E47" s="124">
        <v>10000</v>
      </c>
      <c r="F47" s="282">
        <v>3866</v>
      </c>
      <c r="G47" s="261">
        <f t="shared" si="0"/>
        <v>2.586652871184687</v>
      </c>
      <c r="H47" s="148" t="s">
        <v>188</v>
      </c>
      <c r="I47" s="139" t="s">
        <v>43</v>
      </c>
      <c r="J47" s="303" t="s">
        <v>193</v>
      </c>
      <c r="K47" s="739" t="s">
        <v>148</v>
      </c>
      <c r="L47" s="138" t="s">
        <v>44</v>
      </c>
      <c r="M47" s="307"/>
      <c r="N47" s="283"/>
    </row>
    <row r="48" spans="1:14" s="2" customFormat="1" ht="15" customHeight="1" x14ac:dyDescent="0.3">
      <c r="A48" s="137">
        <v>45629</v>
      </c>
      <c r="B48" s="138" t="s">
        <v>110</v>
      </c>
      <c r="C48" s="138" t="s">
        <v>111</v>
      </c>
      <c r="D48" s="139" t="s">
        <v>186</v>
      </c>
      <c r="E48" s="124">
        <v>10000</v>
      </c>
      <c r="F48" s="282">
        <v>3866</v>
      </c>
      <c r="G48" s="261">
        <f t="shared" si="0"/>
        <v>2.586652871184687</v>
      </c>
      <c r="H48" s="148" t="s">
        <v>188</v>
      </c>
      <c r="I48" s="139" t="s">
        <v>43</v>
      </c>
      <c r="J48" s="303" t="s">
        <v>193</v>
      </c>
      <c r="K48" s="739" t="s">
        <v>148</v>
      </c>
      <c r="L48" s="138" t="s">
        <v>44</v>
      </c>
      <c r="M48" s="307"/>
      <c r="N48" s="283"/>
    </row>
    <row r="49" spans="1:14" s="2" customFormat="1" ht="15" customHeight="1" x14ac:dyDescent="0.3">
      <c r="A49" s="137">
        <v>45629</v>
      </c>
      <c r="B49" s="138" t="s">
        <v>110</v>
      </c>
      <c r="C49" s="138" t="s">
        <v>111</v>
      </c>
      <c r="D49" s="139" t="s">
        <v>186</v>
      </c>
      <c r="E49" s="124">
        <v>8000</v>
      </c>
      <c r="F49" s="282">
        <v>3866</v>
      </c>
      <c r="G49" s="261">
        <f t="shared" si="0"/>
        <v>2.0693222969477496</v>
      </c>
      <c r="H49" s="148" t="s">
        <v>188</v>
      </c>
      <c r="I49" s="139" t="s">
        <v>43</v>
      </c>
      <c r="J49" s="303" t="s">
        <v>193</v>
      </c>
      <c r="K49" s="739" t="s">
        <v>148</v>
      </c>
      <c r="L49" s="138" t="s">
        <v>44</v>
      </c>
      <c r="M49" s="307"/>
      <c r="N49" s="283"/>
    </row>
    <row r="50" spans="1:14" s="2" customFormat="1" ht="15" customHeight="1" x14ac:dyDescent="0.3">
      <c r="A50" s="137">
        <v>45629</v>
      </c>
      <c r="B50" s="138" t="s">
        <v>110</v>
      </c>
      <c r="C50" s="138" t="s">
        <v>111</v>
      </c>
      <c r="D50" s="139" t="s">
        <v>186</v>
      </c>
      <c r="E50" s="124">
        <v>7000</v>
      </c>
      <c r="F50" s="282">
        <v>3866</v>
      </c>
      <c r="G50" s="261">
        <f t="shared" si="0"/>
        <v>1.8106570098292809</v>
      </c>
      <c r="H50" s="148" t="s">
        <v>188</v>
      </c>
      <c r="I50" s="139" t="s">
        <v>43</v>
      </c>
      <c r="J50" s="303" t="s">
        <v>193</v>
      </c>
      <c r="K50" s="739" t="s">
        <v>148</v>
      </c>
      <c r="L50" s="138" t="s">
        <v>44</v>
      </c>
      <c r="M50" s="307"/>
      <c r="N50" s="283"/>
    </row>
    <row r="51" spans="1:14" s="2" customFormat="1" ht="15" customHeight="1" x14ac:dyDescent="0.3">
      <c r="A51" s="137">
        <v>45629</v>
      </c>
      <c r="B51" s="138" t="s">
        <v>265</v>
      </c>
      <c r="C51" s="138" t="s">
        <v>162</v>
      </c>
      <c r="D51" s="139" t="s">
        <v>186</v>
      </c>
      <c r="E51" s="124">
        <v>60000</v>
      </c>
      <c r="F51" s="282">
        <v>3866</v>
      </c>
      <c r="G51" s="261">
        <f t="shared" si="0"/>
        <v>15.519917227108122</v>
      </c>
      <c r="H51" s="148" t="s">
        <v>188</v>
      </c>
      <c r="I51" s="139" t="s">
        <v>43</v>
      </c>
      <c r="J51" s="303" t="s">
        <v>339</v>
      </c>
      <c r="K51" s="739" t="s">
        <v>148</v>
      </c>
      <c r="L51" s="138" t="s">
        <v>44</v>
      </c>
      <c r="M51" s="307"/>
      <c r="N51" s="283"/>
    </row>
    <row r="52" spans="1:14" s="2" customFormat="1" ht="15" customHeight="1" x14ac:dyDescent="0.3">
      <c r="A52" s="137">
        <v>45629</v>
      </c>
      <c r="B52" s="138" t="s">
        <v>361</v>
      </c>
      <c r="C52" s="138" t="s">
        <v>162</v>
      </c>
      <c r="D52" s="139" t="s">
        <v>186</v>
      </c>
      <c r="E52" s="124">
        <v>10000</v>
      </c>
      <c r="F52" s="282">
        <v>3866</v>
      </c>
      <c r="G52" s="261">
        <f t="shared" si="0"/>
        <v>2.586652871184687</v>
      </c>
      <c r="H52" s="148" t="s">
        <v>188</v>
      </c>
      <c r="I52" s="139" t="s">
        <v>43</v>
      </c>
      <c r="J52" s="303" t="s">
        <v>193</v>
      </c>
      <c r="K52" s="739" t="s">
        <v>148</v>
      </c>
      <c r="L52" s="138" t="s">
        <v>44</v>
      </c>
      <c r="M52" s="307"/>
      <c r="N52" s="283"/>
    </row>
    <row r="53" spans="1:14" s="2" customFormat="1" ht="15" customHeight="1" x14ac:dyDescent="0.3">
      <c r="A53" s="137">
        <v>45629</v>
      </c>
      <c r="B53" s="138" t="s">
        <v>345</v>
      </c>
      <c r="C53" s="138" t="s">
        <v>162</v>
      </c>
      <c r="D53" s="139" t="s">
        <v>186</v>
      </c>
      <c r="E53" s="124">
        <v>20000</v>
      </c>
      <c r="F53" s="282">
        <v>3866</v>
      </c>
      <c r="G53" s="261">
        <f t="shared" si="0"/>
        <v>5.173305742369374</v>
      </c>
      <c r="H53" s="148" t="s">
        <v>188</v>
      </c>
      <c r="I53" s="139" t="s">
        <v>43</v>
      </c>
      <c r="J53" s="303" t="s">
        <v>193</v>
      </c>
      <c r="K53" s="739" t="s">
        <v>148</v>
      </c>
      <c r="L53" s="138" t="s">
        <v>44</v>
      </c>
      <c r="M53" s="307"/>
      <c r="N53" s="283"/>
    </row>
    <row r="54" spans="1:14" s="2" customFormat="1" ht="15" customHeight="1" x14ac:dyDescent="0.3">
      <c r="A54" s="137">
        <v>45629</v>
      </c>
      <c r="B54" s="138" t="s">
        <v>348</v>
      </c>
      <c r="C54" s="138" t="s">
        <v>162</v>
      </c>
      <c r="D54" s="417" t="s">
        <v>186</v>
      </c>
      <c r="E54" s="348">
        <v>20000</v>
      </c>
      <c r="F54" s="282">
        <v>3866</v>
      </c>
      <c r="G54" s="261">
        <f t="shared" si="0"/>
        <v>5.173305742369374</v>
      </c>
      <c r="H54" s="148" t="s">
        <v>188</v>
      </c>
      <c r="I54" s="139" t="s">
        <v>43</v>
      </c>
      <c r="J54" s="303" t="s">
        <v>193</v>
      </c>
      <c r="K54" s="739" t="s">
        <v>148</v>
      </c>
      <c r="L54" s="138" t="s">
        <v>44</v>
      </c>
      <c r="M54" s="307"/>
      <c r="N54" s="283"/>
    </row>
    <row r="55" spans="1:14" s="2" customFormat="1" ht="15" customHeight="1" x14ac:dyDescent="0.3">
      <c r="A55" s="137">
        <v>45629</v>
      </c>
      <c r="B55" s="138" t="s">
        <v>157</v>
      </c>
      <c r="C55" s="138" t="s">
        <v>157</v>
      </c>
      <c r="D55" s="139" t="s">
        <v>186</v>
      </c>
      <c r="E55" s="124">
        <v>20000</v>
      </c>
      <c r="F55" s="282">
        <v>3866</v>
      </c>
      <c r="G55" s="261">
        <f t="shared" si="0"/>
        <v>5.173305742369374</v>
      </c>
      <c r="H55" s="148" t="s">
        <v>188</v>
      </c>
      <c r="I55" s="139" t="s">
        <v>43</v>
      </c>
      <c r="J55" s="303" t="s">
        <v>193</v>
      </c>
      <c r="K55" s="739" t="s">
        <v>148</v>
      </c>
      <c r="L55" s="138" t="s">
        <v>44</v>
      </c>
      <c r="M55" s="307"/>
      <c r="N55" s="283"/>
    </row>
    <row r="56" spans="1:14" s="2" customFormat="1" ht="15" customHeight="1" x14ac:dyDescent="0.3">
      <c r="A56" s="644">
        <v>45629</v>
      </c>
      <c r="B56" s="408" t="s">
        <v>110</v>
      </c>
      <c r="C56" s="408" t="s">
        <v>111</v>
      </c>
      <c r="D56" s="645" t="s">
        <v>109</v>
      </c>
      <c r="E56" s="124">
        <v>25000</v>
      </c>
      <c r="F56" s="282">
        <v>3866</v>
      </c>
      <c r="G56" s="261">
        <f t="shared" si="0"/>
        <v>6.466632177961718</v>
      </c>
      <c r="H56" s="148" t="s">
        <v>159</v>
      </c>
      <c r="I56" s="139" t="s">
        <v>43</v>
      </c>
      <c r="J56" s="303" t="s">
        <v>200</v>
      </c>
      <c r="K56" s="739" t="s">
        <v>148</v>
      </c>
      <c r="L56" s="138" t="s">
        <v>44</v>
      </c>
      <c r="M56" s="307"/>
      <c r="N56" s="283"/>
    </row>
    <row r="57" spans="1:14" s="2" customFormat="1" ht="15" customHeight="1" x14ac:dyDescent="0.3">
      <c r="A57" s="644">
        <v>45629</v>
      </c>
      <c r="B57" s="408" t="s">
        <v>110</v>
      </c>
      <c r="C57" s="408" t="s">
        <v>111</v>
      </c>
      <c r="D57" s="645" t="s">
        <v>109</v>
      </c>
      <c r="E57" s="131">
        <v>8000</v>
      </c>
      <c r="F57" s="282">
        <v>3866</v>
      </c>
      <c r="G57" s="261">
        <f t="shared" si="0"/>
        <v>2.0693222969477496</v>
      </c>
      <c r="H57" s="148" t="s">
        <v>159</v>
      </c>
      <c r="I57" s="139" t="s">
        <v>43</v>
      </c>
      <c r="J57" s="303" t="s">
        <v>200</v>
      </c>
      <c r="K57" s="739" t="s">
        <v>148</v>
      </c>
      <c r="L57" s="138" t="s">
        <v>44</v>
      </c>
      <c r="M57" s="307"/>
      <c r="N57" s="283"/>
    </row>
    <row r="58" spans="1:14" s="2" customFormat="1" ht="15" customHeight="1" x14ac:dyDescent="0.3">
      <c r="A58" s="644">
        <v>45629</v>
      </c>
      <c r="B58" s="408" t="s">
        <v>110</v>
      </c>
      <c r="C58" s="408" t="s">
        <v>111</v>
      </c>
      <c r="D58" s="645" t="s">
        <v>109</v>
      </c>
      <c r="E58" s="129">
        <v>8000</v>
      </c>
      <c r="F58" s="282">
        <v>3866</v>
      </c>
      <c r="G58" s="261">
        <f t="shared" si="0"/>
        <v>2.0693222969477496</v>
      </c>
      <c r="H58" s="148" t="s">
        <v>159</v>
      </c>
      <c r="I58" s="139" t="s">
        <v>43</v>
      </c>
      <c r="J58" s="303" t="s">
        <v>200</v>
      </c>
      <c r="K58" s="739" t="s">
        <v>148</v>
      </c>
      <c r="L58" s="138" t="s">
        <v>44</v>
      </c>
      <c r="M58" s="307"/>
      <c r="N58" s="283"/>
    </row>
    <row r="59" spans="1:14" s="2" customFormat="1" ht="15" customHeight="1" x14ac:dyDescent="0.3">
      <c r="A59" s="644">
        <v>45629</v>
      </c>
      <c r="B59" s="408" t="s">
        <v>110</v>
      </c>
      <c r="C59" s="408" t="s">
        <v>111</v>
      </c>
      <c r="D59" s="645" t="s">
        <v>109</v>
      </c>
      <c r="E59" s="347">
        <v>25000</v>
      </c>
      <c r="F59" s="282">
        <v>3866</v>
      </c>
      <c r="G59" s="261">
        <f t="shared" si="0"/>
        <v>6.466632177961718</v>
      </c>
      <c r="H59" s="148" t="s">
        <v>159</v>
      </c>
      <c r="I59" s="139" t="s">
        <v>43</v>
      </c>
      <c r="J59" s="303" t="s">
        <v>200</v>
      </c>
      <c r="K59" s="739" t="s">
        <v>148</v>
      </c>
      <c r="L59" s="138" t="s">
        <v>44</v>
      </c>
      <c r="M59" s="307"/>
      <c r="N59" s="283"/>
    </row>
    <row r="60" spans="1:14" s="2" customFormat="1" ht="15" customHeight="1" x14ac:dyDescent="0.3">
      <c r="A60" s="137">
        <v>45629</v>
      </c>
      <c r="B60" s="291" t="s">
        <v>209</v>
      </c>
      <c r="C60" s="291" t="s">
        <v>147</v>
      </c>
      <c r="D60" s="417" t="s">
        <v>186</v>
      </c>
      <c r="E60" s="124">
        <v>620000</v>
      </c>
      <c r="F60" s="282">
        <v>3866</v>
      </c>
      <c r="G60" s="261">
        <f t="shared" si="0"/>
        <v>160.3724780134506</v>
      </c>
      <c r="H60" s="148" t="s">
        <v>41</v>
      </c>
      <c r="I60" s="139" t="s">
        <v>43</v>
      </c>
      <c r="J60" s="303" t="s">
        <v>210</v>
      </c>
      <c r="K60" s="739" t="s">
        <v>148</v>
      </c>
      <c r="L60" s="138" t="s">
        <v>44</v>
      </c>
      <c r="M60" s="307"/>
      <c r="N60" s="283"/>
    </row>
    <row r="61" spans="1:14" s="2" customFormat="1" ht="15" customHeight="1" x14ac:dyDescent="0.3">
      <c r="A61" s="137">
        <v>45629</v>
      </c>
      <c r="B61" s="138" t="s">
        <v>156</v>
      </c>
      <c r="C61" s="138" t="s">
        <v>111</v>
      </c>
      <c r="D61" s="417" t="s">
        <v>186</v>
      </c>
      <c r="E61" s="124">
        <v>17000</v>
      </c>
      <c r="F61" s="282">
        <v>3866</v>
      </c>
      <c r="G61" s="261">
        <f t="shared" si="0"/>
        <v>4.3973098810139684</v>
      </c>
      <c r="H61" s="148" t="s">
        <v>187</v>
      </c>
      <c r="I61" s="139" t="s">
        <v>43</v>
      </c>
      <c r="J61" s="303" t="s">
        <v>204</v>
      </c>
      <c r="K61" s="739" t="s">
        <v>148</v>
      </c>
      <c r="L61" s="138" t="s">
        <v>44</v>
      </c>
      <c r="M61" s="307"/>
      <c r="N61" s="283"/>
    </row>
    <row r="62" spans="1:14" s="2" customFormat="1" ht="15" customHeight="1" x14ac:dyDescent="0.3">
      <c r="A62" s="137">
        <v>45629</v>
      </c>
      <c r="B62" s="138" t="s">
        <v>156</v>
      </c>
      <c r="C62" s="138" t="s">
        <v>111</v>
      </c>
      <c r="D62" s="417" t="s">
        <v>186</v>
      </c>
      <c r="E62" s="124">
        <v>10000</v>
      </c>
      <c r="F62" s="282">
        <v>3866</v>
      </c>
      <c r="G62" s="261">
        <f t="shared" si="0"/>
        <v>2.586652871184687</v>
      </c>
      <c r="H62" s="148" t="s">
        <v>187</v>
      </c>
      <c r="I62" s="139" t="s">
        <v>43</v>
      </c>
      <c r="J62" s="303" t="s">
        <v>204</v>
      </c>
      <c r="K62" s="739" t="s">
        <v>148</v>
      </c>
      <c r="L62" s="138" t="s">
        <v>44</v>
      </c>
      <c r="M62" s="307"/>
      <c r="N62" s="283"/>
    </row>
    <row r="63" spans="1:14" s="2" customFormat="1" ht="15" customHeight="1" x14ac:dyDescent="0.3">
      <c r="A63" s="137">
        <v>45629</v>
      </c>
      <c r="B63" s="138" t="s">
        <v>156</v>
      </c>
      <c r="C63" s="138" t="s">
        <v>111</v>
      </c>
      <c r="D63" s="417" t="s">
        <v>186</v>
      </c>
      <c r="E63" s="124">
        <v>29000</v>
      </c>
      <c r="F63" s="282">
        <v>3866</v>
      </c>
      <c r="G63" s="261">
        <f t="shared" si="0"/>
        <v>7.5012933264355928</v>
      </c>
      <c r="H63" s="148" t="s">
        <v>187</v>
      </c>
      <c r="I63" s="139" t="s">
        <v>43</v>
      </c>
      <c r="J63" s="303" t="s">
        <v>204</v>
      </c>
      <c r="K63" s="739" t="s">
        <v>148</v>
      </c>
      <c r="L63" s="138" t="s">
        <v>44</v>
      </c>
      <c r="M63" s="307"/>
      <c r="N63" s="283"/>
    </row>
    <row r="64" spans="1:14" s="2" customFormat="1" ht="15" customHeight="1" x14ac:dyDescent="0.3">
      <c r="A64" s="137">
        <v>45629</v>
      </c>
      <c r="B64" s="138" t="s">
        <v>156</v>
      </c>
      <c r="C64" s="138" t="s">
        <v>111</v>
      </c>
      <c r="D64" s="417" t="s">
        <v>186</v>
      </c>
      <c r="E64" s="124">
        <v>12000</v>
      </c>
      <c r="F64" s="282">
        <v>3866</v>
      </c>
      <c r="G64" s="261">
        <f t="shared" si="0"/>
        <v>3.1039834454216244</v>
      </c>
      <c r="H64" s="148" t="s">
        <v>187</v>
      </c>
      <c r="I64" s="139" t="s">
        <v>43</v>
      </c>
      <c r="J64" s="303" t="s">
        <v>204</v>
      </c>
      <c r="K64" s="739" t="s">
        <v>148</v>
      </c>
      <c r="L64" s="138" t="s">
        <v>44</v>
      </c>
      <c r="M64" s="307"/>
      <c r="N64" s="283"/>
    </row>
    <row r="65" spans="1:14" s="2" customFormat="1" ht="15" customHeight="1" x14ac:dyDescent="0.3">
      <c r="A65" s="137">
        <v>45629</v>
      </c>
      <c r="B65" s="138" t="s">
        <v>156</v>
      </c>
      <c r="C65" s="138" t="s">
        <v>111</v>
      </c>
      <c r="D65" s="417" t="s">
        <v>186</v>
      </c>
      <c r="E65" s="124">
        <v>15000</v>
      </c>
      <c r="F65" s="282">
        <v>3866</v>
      </c>
      <c r="G65" s="261">
        <f t="shared" si="0"/>
        <v>3.8799793067770305</v>
      </c>
      <c r="H65" s="148" t="s">
        <v>187</v>
      </c>
      <c r="I65" s="139" t="s">
        <v>43</v>
      </c>
      <c r="J65" s="303" t="s">
        <v>204</v>
      </c>
      <c r="K65" s="739" t="s">
        <v>148</v>
      </c>
      <c r="L65" s="138" t="s">
        <v>44</v>
      </c>
      <c r="M65" s="307"/>
      <c r="N65" s="283"/>
    </row>
    <row r="66" spans="1:14" s="2" customFormat="1" ht="15" customHeight="1" x14ac:dyDescent="0.3">
      <c r="A66" s="137">
        <v>45629</v>
      </c>
      <c r="B66" s="138" t="s">
        <v>157</v>
      </c>
      <c r="C66" s="138" t="s">
        <v>157</v>
      </c>
      <c r="D66" s="417" t="s">
        <v>186</v>
      </c>
      <c r="E66" s="124">
        <v>12000</v>
      </c>
      <c r="F66" s="282">
        <v>3866</v>
      </c>
      <c r="G66" s="261">
        <f t="shared" si="0"/>
        <v>3.1039834454216244</v>
      </c>
      <c r="H66" s="148" t="s">
        <v>187</v>
      </c>
      <c r="I66" s="139" t="s">
        <v>43</v>
      </c>
      <c r="J66" s="303" t="s">
        <v>204</v>
      </c>
      <c r="K66" s="739" t="s">
        <v>148</v>
      </c>
      <c r="L66" s="138" t="s">
        <v>44</v>
      </c>
      <c r="M66" s="307"/>
      <c r="N66" s="283"/>
    </row>
    <row r="67" spans="1:14" s="2" customFormat="1" ht="15" customHeight="1" x14ac:dyDescent="0.3">
      <c r="A67" s="137">
        <v>45629</v>
      </c>
      <c r="B67" s="138" t="s">
        <v>157</v>
      </c>
      <c r="C67" s="138" t="s">
        <v>157</v>
      </c>
      <c r="D67" s="417" t="s">
        <v>186</v>
      </c>
      <c r="E67" s="348">
        <v>6000</v>
      </c>
      <c r="F67" s="282">
        <v>3866</v>
      </c>
      <c r="G67" s="261">
        <f t="shared" si="0"/>
        <v>1.5519917227108122</v>
      </c>
      <c r="H67" s="148" t="s">
        <v>187</v>
      </c>
      <c r="I67" s="139" t="s">
        <v>43</v>
      </c>
      <c r="J67" s="303" t="s">
        <v>204</v>
      </c>
      <c r="K67" s="739" t="s">
        <v>148</v>
      </c>
      <c r="L67" s="138" t="s">
        <v>44</v>
      </c>
      <c r="M67" s="307"/>
      <c r="N67" s="283"/>
    </row>
    <row r="68" spans="1:14" s="2" customFormat="1" ht="15" customHeight="1" x14ac:dyDescent="0.3">
      <c r="A68" s="137">
        <v>45629</v>
      </c>
      <c r="B68" s="138" t="s">
        <v>157</v>
      </c>
      <c r="C68" s="138" t="s">
        <v>157</v>
      </c>
      <c r="D68" s="417" t="s">
        <v>186</v>
      </c>
      <c r="E68" s="124">
        <v>1000</v>
      </c>
      <c r="F68" s="282">
        <v>3866</v>
      </c>
      <c r="G68" s="261">
        <f t="shared" si="0"/>
        <v>0.2586652871184687</v>
      </c>
      <c r="H68" s="148" t="s">
        <v>187</v>
      </c>
      <c r="I68" s="139" t="s">
        <v>43</v>
      </c>
      <c r="J68" s="303" t="s">
        <v>204</v>
      </c>
      <c r="K68" s="739" t="s">
        <v>148</v>
      </c>
      <c r="L68" s="138" t="s">
        <v>44</v>
      </c>
      <c r="M68" s="307"/>
      <c r="N68" s="283"/>
    </row>
    <row r="69" spans="1:14" s="2" customFormat="1" ht="15" customHeight="1" x14ac:dyDescent="0.3">
      <c r="A69" s="137">
        <v>45629</v>
      </c>
      <c r="B69" s="291" t="s">
        <v>110</v>
      </c>
      <c r="C69" s="291" t="s">
        <v>111</v>
      </c>
      <c r="D69" s="417" t="s">
        <v>14</v>
      </c>
      <c r="E69" s="124">
        <v>35000</v>
      </c>
      <c r="F69" s="282">
        <v>3866</v>
      </c>
      <c r="G69" s="261">
        <f t="shared" si="0"/>
        <v>9.053285049146405</v>
      </c>
      <c r="H69" s="148" t="s">
        <v>41</v>
      </c>
      <c r="I69" s="139" t="s">
        <v>43</v>
      </c>
      <c r="J69" s="664" t="s">
        <v>207</v>
      </c>
      <c r="K69" s="739" t="s">
        <v>148</v>
      </c>
      <c r="L69" s="138" t="s">
        <v>44</v>
      </c>
      <c r="M69" s="307"/>
      <c r="N69" s="283"/>
    </row>
    <row r="70" spans="1:14" s="2" customFormat="1" ht="15" customHeight="1" x14ac:dyDescent="0.3">
      <c r="A70" s="137">
        <v>45629</v>
      </c>
      <c r="B70" s="291" t="s">
        <v>110</v>
      </c>
      <c r="C70" s="291" t="s">
        <v>111</v>
      </c>
      <c r="D70" s="417" t="s">
        <v>14</v>
      </c>
      <c r="E70" s="134">
        <v>35000</v>
      </c>
      <c r="F70" s="282">
        <v>3866</v>
      </c>
      <c r="G70" s="261">
        <f t="shared" si="0"/>
        <v>9.053285049146405</v>
      </c>
      <c r="H70" s="148" t="s">
        <v>41</v>
      </c>
      <c r="I70" s="139" t="s">
        <v>43</v>
      </c>
      <c r="J70" s="664" t="s">
        <v>207</v>
      </c>
      <c r="K70" s="739" t="s">
        <v>148</v>
      </c>
      <c r="L70" s="138" t="s">
        <v>44</v>
      </c>
      <c r="M70" s="307"/>
      <c r="N70" s="283"/>
    </row>
    <row r="71" spans="1:14" s="2" customFormat="1" ht="15" customHeight="1" x14ac:dyDescent="0.3">
      <c r="A71" s="137">
        <v>45629</v>
      </c>
      <c r="B71" s="291" t="s">
        <v>110</v>
      </c>
      <c r="C71" s="291" t="s">
        <v>111</v>
      </c>
      <c r="D71" s="417" t="s">
        <v>14</v>
      </c>
      <c r="E71" s="134">
        <v>8000</v>
      </c>
      <c r="F71" s="282">
        <v>3866</v>
      </c>
      <c r="G71" s="261">
        <f t="shared" si="0"/>
        <v>2.0693222969477496</v>
      </c>
      <c r="H71" s="148" t="s">
        <v>41</v>
      </c>
      <c r="I71" s="139" t="s">
        <v>43</v>
      </c>
      <c r="J71" s="664" t="s">
        <v>207</v>
      </c>
      <c r="K71" s="739" t="s">
        <v>148</v>
      </c>
      <c r="L71" s="138" t="s">
        <v>44</v>
      </c>
      <c r="M71" s="307"/>
      <c r="N71" s="283"/>
    </row>
    <row r="72" spans="1:14" s="2" customFormat="1" ht="15" customHeight="1" x14ac:dyDescent="0.3">
      <c r="A72" s="137">
        <v>45629</v>
      </c>
      <c r="B72" s="291" t="s">
        <v>724</v>
      </c>
      <c r="C72" s="291" t="s">
        <v>725</v>
      </c>
      <c r="D72" s="417" t="s">
        <v>14</v>
      </c>
      <c r="E72" s="134">
        <v>5000</v>
      </c>
      <c r="F72" s="282">
        <v>3866</v>
      </c>
      <c r="G72" s="261">
        <f t="shared" si="0"/>
        <v>1.2933264355923435</v>
      </c>
      <c r="H72" s="148" t="s">
        <v>41</v>
      </c>
      <c r="I72" s="139" t="s">
        <v>43</v>
      </c>
      <c r="J72" s="664" t="s">
        <v>207</v>
      </c>
      <c r="K72" s="739" t="s">
        <v>148</v>
      </c>
      <c r="L72" s="138" t="s">
        <v>44</v>
      </c>
      <c r="M72" s="307"/>
      <c r="N72" s="283"/>
    </row>
    <row r="73" spans="1:14" s="2" customFormat="1" ht="15" customHeight="1" x14ac:dyDescent="0.3">
      <c r="A73" s="137">
        <v>45630</v>
      </c>
      <c r="B73" s="81" t="s">
        <v>149</v>
      </c>
      <c r="C73" s="81" t="s">
        <v>112</v>
      </c>
      <c r="D73" s="144" t="s">
        <v>14</v>
      </c>
      <c r="E73" s="134">
        <v>50000</v>
      </c>
      <c r="F73" s="282">
        <v>3866</v>
      </c>
      <c r="G73" s="261">
        <f t="shared" si="0"/>
        <v>12.933264355923436</v>
      </c>
      <c r="H73" s="148" t="s">
        <v>41</v>
      </c>
      <c r="I73" s="139" t="s">
        <v>43</v>
      </c>
      <c r="J73" s="126" t="s">
        <v>383</v>
      </c>
      <c r="K73" s="739" t="s">
        <v>148</v>
      </c>
      <c r="L73" s="138" t="s">
        <v>44</v>
      </c>
      <c r="M73" s="307"/>
      <c r="N73" s="283"/>
    </row>
    <row r="74" spans="1:14" s="2" customFormat="1" ht="15" customHeight="1" x14ac:dyDescent="0.3">
      <c r="A74" s="137">
        <v>45630</v>
      </c>
      <c r="B74" s="81" t="s">
        <v>166</v>
      </c>
      <c r="C74" s="81" t="s">
        <v>112</v>
      </c>
      <c r="D74" s="144" t="s">
        <v>14</v>
      </c>
      <c r="E74" s="142">
        <v>30000</v>
      </c>
      <c r="F74" s="282">
        <v>3866</v>
      </c>
      <c r="G74" s="261">
        <f t="shared" si="0"/>
        <v>7.759958613554061</v>
      </c>
      <c r="H74" s="148" t="s">
        <v>158</v>
      </c>
      <c r="I74" s="139" t="s">
        <v>43</v>
      </c>
      <c r="J74" s="126" t="s">
        <v>383</v>
      </c>
      <c r="K74" s="739" t="s">
        <v>148</v>
      </c>
      <c r="L74" s="138" t="s">
        <v>44</v>
      </c>
      <c r="M74" s="307"/>
      <c r="N74" s="283"/>
    </row>
    <row r="75" spans="1:14" s="2" customFormat="1" ht="15" customHeight="1" x14ac:dyDescent="0.3">
      <c r="A75" s="137">
        <v>45630</v>
      </c>
      <c r="B75" s="81" t="s">
        <v>427</v>
      </c>
      <c r="C75" s="81" t="s">
        <v>112</v>
      </c>
      <c r="D75" s="144" t="s">
        <v>109</v>
      </c>
      <c r="E75" s="349">
        <v>20000</v>
      </c>
      <c r="F75" s="282">
        <v>3866</v>
      </c>
      <c r="G75" s="261">
        <f t="shared" si="0"/>
        <v>5.173305742369374</v>
      </c>
      <c r="H75" s="148" t="s">
        <v>159</v>
      </c>
      <c r="I75" s="139" t="s">
        <v>43</v>
      </c>
      <c r="J75" s="126" t="s">
        <v>383</v>
      </c>
      <c r="K75" s="739" t="s">
        <v>148</v>
      </c>
      <c r="L75" s="138" t="s">
        <v>44</v>
      </c>
      <c r="M75" s="307"/>
      <c r="N75" s="283"/>
    </row>
    <row r="76" spans="1:14" s="2" customFormat="1" ht="15" customHeight="1" x14ac:dyDescent="0.3">
      <c r="A76" s="137">
        <v>45630</v>
      </c>
      <c r="B76" s="81" t="s">
        <v>171</v>
      </c>
      <c r="C76" s="81" t="s">
        <v>112</v>
      </c>
      <c r="D76" s="144" t="s">
        <v>186</v>
      </c>
      <c r="E76" s="134">
        <v>25000</v>
      </c>
      <c r="F76" s="282">
        <v>3866</v>
      </c>
      <c r="G76" s="261">
        <f t="shared" si="0"/>
        <v>6.466632177961718</v>
      </c>
      <c r="H76" s="148" t="s">
        <v>168</v>
      </c>
      <c r="I76" s="139" t="s">
        <v>43</v>
      </c>
      <c r="J76" s="126" t="s">
        <v>383</v>
      </c>
      <c r="K76" s="739" t="s">
        <v>148</v>
      </c>
      <c r="L76" s="138" t="s">
        <v>44</v>
      </c>
      <c r="M76" s="307"/>
      <c r="N76" s="283"/>
    </row>
    <row r="77" spans="1:14" s="2" customFormat="1" ht="15" customHeight="1" x14ac:dyDescent="0.3">
      <c r="A77" s="137">
        <v>45630</v>
      </c>
      <c r="B77" s="81" t="s">
        <v>170</v>
      </c>
      <c r="C77" s="81" t="s">
        <v>112</v>
      </c>
      <c r="D77" s="144" t="s">
        <v>186</v>
      </c>
      <c r="E77" s="134">
        <v>25000</v>
      </c>
      <c r="F77" s="282">
        <v>3866</v>
      </c>
      <c r="G77" s="261">
        <f t="shared" si="0"/>
        <v>6.466632177961718</v>
      </c>
      <c r="H77" s="148" t="s">
        <v>169</v>
      </c>
      <c r="I77" s="139" t="s">
        <v>43</v>
      </c>
      <c r="J77" s="126" t="s">
        <v>383</v>
      </c>
      <c r="K77" s="739" t="s">
        <v>148</v>
      </c>
      <c r="L77" s="138" t="s">
        <v>44</v>
      </c>
      <c r="M77" s="307"/>
      <c r="N77" s="283"/>
    </row>
    <row r="78" spans="1:14" s="2" customFormat="1" ht="15" customHeight="1" x14ac:dyDescent="0.3">
      <c r="A78" s="137">
        <v>45630</v>
      </c>
      <c r="B78" s="81" t="s">
        <v>381</v>
      </c>
      <c r="C78" s="81" t="s">
        <v>112</v>
      </c>
      <c r="D78" s="144" t="s">
        <v>186</v>
      </c>
      <c r="E78" s="134">
        <v>25000</v>
      </c>
      <c r="F78" s="282">
        <v>3866</v>
      </c>
      <c r="G78" s="261">
        <f t="shared" si="0"/>
        <v>6.466632177961718</v>
      </c>
      <c r="H78" s="148" t="s">
        <v>188</v>
      </c>
      <c r="I78" s="139" t="s">
        <v>43</v>
      </c>
      <c r="J78" s="126" t="s">
        <v>383</v>
      </c>
      <c r="K78" s="739" t="s">
        <v>148</v>
      </c>
      <c r="L78" s="138" t="s">
        <v>44</v>
      </c>
      <c r="M78" s="307"/>
      <c r="N78" s="283"/>
    </row>
    <row r="79" spans="1:14" s="2" customFormat="1" ht="15" customHeight="1" x14ac:dyDescent="0.3">
      <c r="A79" s="137">
        <v>45630</v>
      </c>
      <c r="B79" s="81" t="s">
        <v>382</v>
      </c>
      <c r="C79" s="81" t="s">
        <v>112</v>
      </c>
      <c r="D79" s="144" t="s">
        <v>186</v>
      </c>
      <c r="E79" s="142">
        <v>25000</v>
      </c>
      <c r="F79" s="282">
        <v>3866</v>
      </c>
      <c r="G79" s="261">
        <f t="shared" si="0"/>
        <v>6.466632177961718</v>
      </c>
      <c r="H79" s="148" t="s">
        <v>187</v>
      </c>
      <c r="I79" s="139" t="s">
        <v>43</v>
      </c>
      <c r="J79" s="126" t="s">
        <v>383</v>
      </c>
      <c r="K79" s="739" t="s">
        <v>148</v>
      </c>
      <c r="L79" s="138" t="s">
        <v>44</v>
      </c>
      <c r="M79" s="307"/>
      <c r="N79" s="283"/>
    </row>
    <row r="80" spans="1:14" s="2" customFormat="1" ht="15" customHeight="1" x14ac:dyDescent="0.3">
      <c r="A80" s="137">
        <v>45630</v>
      </c>
      <c r="B80" s="138" t="s">
        <v>156</v>
      </c>
      <c r="C80" s="138" t="s">
        <v>111</v>
      </c>
      <c r="D80" s="417" t="s">
        <v>186</v>
      </c>
      <c r="E80" s="124">
        <v>2000</v>
      </c>
      <c r="F80" s="282">
        <v>3866</v>
      </c>
      <c r="G80" s="261">
        <f t="shared" si="0"/>
        <v>0.5173305742369374</v>
      </c>
      <c r="H80" s="148" t="s">
        <v>169</v>
      </c>
      <c r="I80" s="139" t="s">
        <v>43</v>
      </c>
      <c r="J80" s="303" t="s">
        <v>197</v>
      </c>
      <c r="K80" s="739" t="s">
        <v>148</v>
      </c>
      <c r="L80" s="138" t="s">
        <v>44</v>
      </c>
      <c r="M80" s="307"/>
      <c r="N80" s="283"/>
    </row>
    <row r="81" spans="1:14" s="2" customFormat="1" ht="15" customHeight="1" x14ac:dyDescent="0.3">
      <c r="A81" s="137">
        <v>45630</v>
      </c>
      <c r="B81" s="138" t="s">
        <v>156</v>
      </c>
      <c r="C81" s="138" t="s">
        <v>111</v>
      </c>
      <c r="D81" s="417" t="s">
        <v>186</v>
      </c>
      <c r="E81" s="124">
        <v>20000</v>
      </c>
      <c r="F81" s="282">
        <v>3866</v>
      </c>
      <c r="G81" s="261">
        <f t="shared" si="0"/>
        <v>5.173305742369374</v>
      </c>
      <c r="H81" s="148" t="s">
        <v>169</v>
      </c>
      <c r="I81" s="139" t="s">
        <v>43</v>
      </c>
      <c r="J81" s="303" t="s">
        <v>197</v>
      </c>
      <c r="K81" s="739" t="s">
        <v>148</v>
      </c>
      <c r="L81" s="138" t="s">
        <v>44</v>
      </c>
      <c r="M81" s="307"/>
      <c r="N81" s="283"/>
    </row>
    <row r="82" spans="1:14" s="2" customFormat="1" ht="15" customHeight="1" x14ac:dyDescent="0.3">
      <c r="A82" s="137">
        <v>45630</v>
      </c>
      <c r="B82" s="138" t="s">
        <v>156</v>
      </c>
      <c r="C82" s="138" t="s">
        <v>111</v>
      </c>
      <c r="D82" s="417" t="s">
        <v>186</v>
      </c>
      <c r="E82" s="124">
        <v>20000</v>
      </c>
      <c r="F82" s="282">
        <v>3866</v>
      </c>
      <c r="G82" s="261">
        <f t="shared" si="0"/>
        <v>5.173305742369374</v>
      </c>
      <c r="H82" s="148" t="s">
        <v>169</v>
      </c>
      <c r="I82" s="139" t="s">
        <v>43</v>
      </c>
      <c r="J82" s="303" t="s">
        <v>197</v>
      </c>
      <c r="K82" s="739" t="s">
        <v>148</v>
      </c>
      <c r="L82" s="138" t="s">
        <v>44</v>
      </c>
      <c r="M82" s="307"/>
      <c r="N82" s="283"/>
    </row>
    <row r="83" spans="1:14" s="2" customFormat="1" ht="15" customHeight="1" x14ac:dyDescent="0.3">
      <c r="A83" s="137">
        <v>45630</v>
      </c>
      <c r="B83" s="138" t="s">
        <v>156</v>
      </c>
      <c r="C83" s="138" t="s">
        <v>111</v>
      </c>
      <c r="D83" s="417" t="s">
        <v>186</v>
      </c>
      <c r="E83" s="124">
        <v>2000</v>
      </c>
      <c r="F83" s="282">
        <v>3866</v>
      </c>
      <c r="G83" s="261">
        <f t="shared" si="0"/>
        <v>0.5173305742369374</v>
      </c>
      <c r="H83" s="148" t="s">
        <v>169</v>
      </c>
      <c r="I83" s="139" t="s">
        <v>43</v>
      </c>
      <c r="J83" s="303" t="s">
        <v>197</v>
      </c>
      <c r="K83" s="739" t="s">
        <v>148</v>
      </c>
      <c r="L83" s="138" t="s">
        <v>44</v>
      </c>
      <c r="M83" s="307"/>
      <c r="N83" s="283"/>
    </row>
    <row r="84" spans="1:14" s="2" customFormat="1" ht="15" customHeight="1" x14ac:dyDescent="0.3">
      <c r="A84" s="137">
        <v>45630</v>
      </c>
      <c r="B84" s="138" t="s">
        <v>156</v>
      </c>
      <c r="C84" s="138" t="s">
        <v>111</v>
      </c>
      <c r="D84" s="417" t="s">
        <v>186</v>
      </c>
      <c r="E84" s="124">
        <v>3000</v>
      </c>
      <c r="F84" s="282">
        <v>3866</v>
      </c>
      <c r="G84" s="261">
        <f t="shared" si="0"/>
        <v>0.7759958613554061</v>
      </c>
      <c r="H84" s="148" t="s">
        <v>169</v>
      </c>
      <c r="I84" s="139" t="s">
        <v>43</v>
      </c>
      <c r="J84" s="303" t="s">
        <v>197</v>
      </c>
      <c r="K84" s="739" t="s">
        <v>148</v>
      </c>
      <c r="L84" s="138" t="s">
        <v>44</v>
      </c>
      <c r="M84" s="307"/>
      <c r="N84" s="283"/>
    </row>
    <row r="85" spans="1:14" s="2" customFormat="1" ht="15" customHeight="1" x14ac:dyDescent="0.3">
      <c r="A85" s="137">
        <v>45630</v>
      </c>
      <c r="B85" s="138" t="s">
        <v>156</v>
      </c>
      <c r="C85" s="138" t="s">
        <v>111</v>
      </c>
      <c r="D85" s="417" t="s">
        <v>186</v>
      </c>
      <c r="E85" s="124">
        <v>20000</v>
      </c>
      <c r="F85" s="282">
        <v>3866</v>
      </c>
      <c r="G85" s="261">
        <f t="shared" si="0"/>
        <v>5.173305742369374</v>
      </c>
      <c r="H85" s="148" t="s">
        <v>169</v>
      </c>
      <c r="I85" s="139" t="s">
        <v>43</v>
      </c>
      <c r="J85" s="303" t="s">
        <v>197</v>
      </c>
      <c r="K85" s="739" t="s">
        <v>148</v>
      </c>
      <c r="L85" s="138" t="s">
        <v>44</v>
      </c>
      <c r="M85" s="307"/>
      <c r="N85" s="283"/>
    </row>
    <row r="86" spans="1:14" s="2" customFormat="1" ht="15" customHeight="1" x14ac:dyDescent="0.3">
      <c r="A86" s="137">
        <v>45630</v>
      </c>
      <c r="B86" s="138" t="s">
        <v>156</v>
      </c>
      <c r="C86" s="138" t="s">
        <v>111</v>
      </c>
      <c r="D86" s="417" t="s">
        <v>186</v>
      </c>
      <c r="E86" s="124">
        <v>17000</v>
      </c>
      <c r="F86" s="282">
        <v>3866</v>
      </c>
      <c r="G86" s="261">
        <f t="shared" si="0"/>
        <v>4.3973098810139684</v>
      </c>
      <c r="H86" s="148" t="s">
        <v>169</v>
      </c>
      <c r="I86" s="139" t="s">
        <v>43</v>
      </c>
      <c r="J86" s="303" t="s">
        <v>197</v>
      </c>
      <c r="K86" s="739" t="s">
        <v>148</v>
      </c>
      <c r="L86" s="138" t="s">
        <v>44</v>
      </c>
      <c r="M86" s="307"/>
      <c r="N86" s="283"/>
    </row>
    <row r="87" spans="1:14" s="2" customFormat="1" ht="15" customHeight="1" x14ac:dyDescent="0.3">
      <c r="A87" s="137">
        <v>45630</v>
      </c>
      <c r="B87" s="138" t="s">
        <v>156</v>
      </c>
      <c r="C87" s="138" t="s">
        <v>111</v>
      </c>
      <c r="D87" s="417" t="s">
        <v>186</v>
      </c>
      <c r="E87" s="124">
        <v>2000</v>
      </c>
      <c r="F87" s="282">
        <v>3866</v>
      </c>
      <c r="G87" s="261">
        <f t="shared" si="0"/>
        <v>0.5173305742369374</v>
      </c>
      <c r="H87" s="148" t="s">
        <v>169</v>
      </c>
      <c r="I87" s="139" t="s">
        <v>43</v>
      </c>
      <c r="J87" s="303" t="s">
        <v>197</v>
      </c>
      <c r="K87" s="739" t="s">
        <v>148</v>
      </c>
      <c r="L87" s="138" t="s">
        <v>44</v>
      </c>
      <c r="M87" s="307"/>
      <c r="N87" s="283"/>
    </row>
    <row r="88" spans="1:14" s="2" customFormat="1" ht="15" customHeight="1" x14ac:dyDescent="0.3">
      <c r="A88" s="137">
        <v>45630</v>
      </c>
      <c r="B88" s="138" t="s">
        <v>156</v>
      </c>
      <c r="C88" s="138" t="s">
        <v>111</v>
      </c>
      <c r="D88" s="417" t="s">
        <v>186</v>
      </c>
      <c r="E88" s="124">
        <v>1000</v>
      </c>
      <c r="F88" s="282">
        <v>3866</v>
      </c>
      <c r="G88" s="261">
        <f t="shared" si="0"/>
        <v>0.2586652871184687</v>
      </c>
      <c r="H88" s="148" t="s">
        <v>169</v>
      </c>
      <c r="I88" s="139" t="s">
        <v>43</v>
      </c>
      <c r="J88" s="303" t="s">
        <v>197</v>
      </c>
      <c r="K88" s="739" t="s">
        <v>148</v>
      </c>
      <c r="L88" s="138" t="s">
        <v>44</v>
      </c>
      <c r="M88" s="307"/>
      <c r="N88" s="283"/>
    </row>
    <row r="89" spans="1:14" s="2" customFormat="1" ht="15" customHeight="1" x14ac:dyDescent="0.3">
      <c r="A89" s="137">
        <v>45630</v>
      </c>
      <c r="B89" s="138" t="s">
        <v>156</v>
      </c>
      <c r="C89" s="138" t="s">
        <v>111</v>
      </c>
      <c r="D89" s="417" t="s">
        <v>186</v>
      </c>
      <c r="E89" s="124">
        <v>1000</v>
      </c>
      <c r="F89" s="282">
        <v>3866</v>
      </c>
      <c r="G89" s="261">
        <f t="shared" si="0"/>
        <v>0.2586652871184687</v>
      </c>
      <c r="H89" s="148" t="s">
        <v>169</v>
      </c>
      <c r="I89" s="139" t="s">
        <v>43</v>
      </c>
      <c r="J89" s="303" t="s">
        <v>197</v>
      </c>
      <c r="K89" s="739" t="s">
        <v>148</v>
      </c>
      <c r="L89" s="138" t="s">
        <v>44</v>
      </c>
      <c r="M89" s="307"/>
      <c r="N89" s="283"/>
    </row>
    <row r="90" spans="1:14" s="2" customFormat="1" ht="15" customHeight="1" x14ac:dyDescent="0.3">
      <c r="A90" s="137">
        <v>45630</v>
      </c>
      <c r="B90" s="138" t="s">
        <v>156</v>
      </c>
      <c r="C90" s="138" t="s">
        <v>111</v>
      </c>
      <c r="D90" s="417" t="s">
        <v>186</v>
      </c>
      <c r="E90" s="124">
        <v>1000</v>
      </c>
      <c r="F90" s="282">
        <v>3866</v>
      </c>
      <c r="G90" s="261">
        <f t="shared" si="0"/>
        <v>0.2586652871184687</v>
      </c>
      <c r="H90" s="148" t="s">
        <v>169</v>
      </c>
      <c r="I90" s="139" t="s">
        <v>43</v>
      </c>
      <c r="J90" s="303" t="s">
        <v>197</v>
      </c>
      <c r="K90" s="739" t="s">
        <v>148</v>
      </c>
      <c r="L90" s="138" t="s">
        <v>44</v>
      </c>
      <c r="M90" s="307"/>
      <c r="N90" s="283"/>
    </row>
    <row r="91" spans="1:14" s="2" customFormat="1" ht="15" customHeight="1" x14ac:dyDescent="0.3">
      <c r="A91" s="137">
        <v>45630</v>
      </c>
      <c r="B91" s="138" t="s">
        <v>265</v>
      </c>
      <c r="C91" s="138" t="s">
        <v>162</v>
      </c>
      <c r="D91" s="417" t="s">
        <v>186</v>
      </c>
      <c r="E91" s="124">
        <v>50000</v>
      </c>
      <c r="F91" s="282">
        <v>3866</v>
      </c>
      <c r="G91" s="261">
        <f t="shared" si="0"/>
        <v>12.933264355923436</v>
      </c>
      <c r="H91" s="148" t="s">
        <v>169</v>
      </c>
      <c r="I91" s="139" t="s">
        <v>43</v>
      </c>
      <c r="J91" s="303" t="s">
        <v>286</v>
      </c>
      <c r="K91" s="739" t="s">
        <v>148</v>
      </c>
      <c r="L91" s="138" t="s">
        <v>44</v>
      </c>
      <c r="M91" s="307"/>
      <c r="N91" s="283"/>
    </row>
    <row r="92" spans="1:14" s="2" customFormat="1" ht="15" customHeight="1" x14ac:dyDescent="0.3">
      <c r="A92" s="137">
        <v>45630</v>
      </c>
      <c r="B92" s="138" t="s">
        <v>731</v>
      </c>
      <c r="C92" s="138" t="s">
        <v>162</v>
      </c>
      <c r="D92" s="417" t="s">
        <v>186</v>
      </c>
      <c r="E92" s="124">
        <v>43000</v>
      </c>
      <c r="F92" s="282">
        <v>3866</v>
      </c>
      <c r="G92" s="261">
        <f t="shared" si="0"/>
        <v>11.122607346094155</v>
      </c>
      <c r="H92" s="148" t="s">
        <v>169</v>
      </c>
      <c r="I92" s="139" t="s">
        <v>43</v>
      </c>
      <c r="J92" s="303" t="s">
        <v>197</v>
      </c>
      <c r="K92" s="739" t="s">
        <v>148</v>
      </c>
      <c r="L92" s="138" t="s">
        <v>44</v>
      </c>
      <c r="M92" s="307"/>
      <c r="N92" s="283"/>
    </row>
    <row r="93" spans="1:14" s="2" customFormat="1" ht="15" customHeight="1" x14ac:dyDescent="0.3">
      <c r="A93" s="137">
        <v>45630</v>
      </c>
      <c r="B93" s="291" t="s">
        <v>156</v>
      </c>
      <c r="C93" s="291" t="s">
        <v>111</v>
      </c>
      <c r="D93" s="417" t="s">
        <v>186</v>
      </c>
      <c r="E93" s="124">
        <v>5000</v>
      </c>
      <c r="F93" s="282">
        <v>3866</v>
      </c>
      <c r="G93" s="261">
        <f t="shared" si="0"/>
        <v>1.2933264355923435</v>
      </c>
      <c r="H93" s="148" t="s">
        <v>168</v>
      </c>
      <c r="I93" s="139" t="s">
        <v>43</v>
      </c>
      <c r="J93" s="303" t="s">
        <v>194</v>
      </c>
      <c r="K93" s="739" t="s">
        <v>148</v>
      </c>
      <c r="L93" s="138" t="s">
        <v>44</v>
      </c>
      <c r="M93" s="307"/>
      <c r="N93" s="283"/>
    </row>
    <row r="94" spans="1:14" s="2" customFormat="1" ht="15" customHeight="1" x14ac:dyDescent="0.3">
      <c r="A94" s="137">
        <v>45630</v>
      </c>
      <c r="B94" s="291" t="s">
        <v>156</v>
      </c>
      <c r="C94" s="291" t="s">
        <v>111</v>
      </c>
      <c r="D94" s="417" t="s">
        <v>186</v>
      </c>
      <c r="E94" s="124">
        <v>25000</v>
      </c>
      <c r="F94" s="282">
        <v>3866</v>
      </c>
      <c r="G94" s="261">
        <f t="shared" si="0"/>
        <v>6.466632177961718</v>
      </c>
      <c r="H94" s="148" t="s">
        <v>168</v>
      </c>
      <c r="I94" s="139" t="s">
        <v>43</v>
      </c>
      <c r="J94" s="303" t="s">
        <v>194</v>
      </c>
      <c r="K94" s="739" t="s">
        <v>148</v>
      </c>
      <c r="L94" s="138" t="s">
        <v>44</v>
      </c>
      <c r="M94" s="307"/>
      <c r="N94" s="283"/>
    </row>
    <row r="95" spans="1:14" s="2" customFormat="1" ht="15" customHeight="1" x14ac:dyDescent="0.3">
      <c r="A95" s="137">
        <v>45630</v>
      </c>
      <c r="B95" s="291" t="s">
        <v>156</v>
      </c>
      <c r="C95" s="291" t="s">
        <v>111</v>
      </c>
      <c r="D95" s="417" t="s">
        <v>186</v>
      </c>
      <c r="E95" s="124">
        <v>6000</v>
      </c>
      <c r="F95" s="282">
        <v>3866</v>
      </c>
      <c r="G95" s="261">
        <f t="shared" si="0"/>
        <v>1.5519917227108122</v>
      </c>
      <c r="H95" s="148" t="s">
        <v>168</v>
      </c>
      <c r="I95" s="139" t="s">
        <v>43</v>
      </c>
      <c r="J95" s="303" t="s">
        <v>194</v>
      </c>
      <c r="K95" s="739" t="s">
        <v>148</v>
      </c>
      <c r="L95" s="138" t="s">
        <v>44</v>
      </c>
      <c r="M95" s="307"/>
      <c r="N95" s="283"/>
    </row>
    <row r="96" spans="1:14" s="2" customFormat="1" ht="15" customHeight="1" x14ac:dyDescent="0.3">
      <c r="A96" s="137">
        <v>45630</v>
      </c>
      <c r="B96" s="291" t="s">
        <v>156</v>
      </c>
      <c r="C96" s="291" t="s">
        <v>111</v>
      </c>
      <c r="D96" s="417" t="s">
        <v>186</v>
      </c>
      <c r="E96" s="124">
        <v>10000</v>
      </c>
      <c r="F96" s="282">
        <v>3866</v>
      </c>
      <c r="G96" s="261">
        <f t="shared" si="0"/>
        <v>2.586652871184687</v>
      </c>
      <c r="H96" s="148" t="s">
        <v>168</v>
      </c>
      <c r="I96" s="139" t="s">
        <v>43</v>
      </c>
      <c r="J96" s="303" t="s">
        <v>194</v>
      </c>
      <c r="K96" s="739" t="s">
        <v>148</v>
      </c>
      <c r="L96" s="138" t="s">
        <v>44</v>
      </c>
      <c r="M96" s="307"/>
      <c r="N96" s="283"/>
    </row>
    <row r="97" spans="1:14" s="2" customFormat="1" ht="15" customHeight="1" x14ac:dyDescent="0.3">
      <c r="A97" s="137">
        <v>45630</v>
      </c>
      <c r="B97" s="291" t="s">
        <v>156</v>
      </c>
      <c r="C97" s="291" t="s">
        <v>111</v>
      </c>
      <c r="D97" s="417" t="s">
        <v>186</v>
      </c>
      <c r="E97" s="124">
        <v>6000</v>
      </c>
      <c r="F97" s="282">
        <v>3866</v>
      </c>
      <c r="G97" s="261">
        <f t="shared" si="0"/>
        <v>1.5519917227108122</v>
      </c>
      <c r="H97" s="148" t="s">
        <v>168</v>
      </c>
      <c r="I97" s="139" t="s">
        <v>43</v>
      </c>
      <c r="J97" s="303" t="s">
        <v>194</v>
      </c>
      <c r="K97" s="739" t="s">
        <v>148</v>
      </c>
      <c r="L97" s="138" t="s">
        <v>44</v>
      </c>
      <c r="M97" s="307"/>
      <c r="N97" s="283"/>
    </row>
    <row r="98" spans="1:14" s="2" customFormat="1" ht="15" customHeight="1" x14ac:dyDescent="0.3">
      <c r="A98" s="137">
        <v>45630</v>
      </c>
      <c r="B98" s="291" t="s">
        <v>156</v>
      </c>
      <c r="C98" s="291" t="s">
        <v>111</v>
      </c>
      <c r="D98" s="417" t="s">
        <v>186</v>
      </c>
      <c r="E98" s="124">
        <v>20000</v>
      </c>
      <c r="F98" s="282">
        <v>3866</v>
      </c>
      <c r="G98" s="261">
        <f t="shared" si="0"/>
        <v>5.173305742369374</v>
      </c>
      <c r="H98" s="148" t="s">
        <v>168</v>
      </c>
      <c r="I98" s="139" t="s">
        <v>43</v>
      </c>
      <c r="J98" s="303" t="s">
        <v>194</v>
      </c>
      <c r="K98" s="739" t="s">
        <v>148</v>
      </c>
      <c r="L98" s="138" t="s">
        <v>44</v>
      </c>
      <c r="M98" s="307"/>
      <c r="N98" s="283"/>
    </row>
    <row r="99" spans="1:14" s="2" customFormat="1" ht="15" customHeight="1" x14ac:dyDescent="0.3">
      <c r="A99" s="137">
        <v>45630</v>
      </c>
      <c r="B99" s="291" t="s">
        <v>156</v>
      </c>
      <c r="C99" s="291" t="s">
        <v>111</v>
      </c>
      <c r="D99" s="417" t="s">
        <v>186</v>
      </c>
      <c r="E99" s="124">
        <v>20000</v>
      </c>
      <c r="F99" s="282">
        <v>3866</v>
      </c>
      <c r="G99" s="261">
        <f t="shared" si="0"/>
        <v>5.173305742369374</v>
      </c>
      <c r="H99" s="148" t="s">
        <v>168</v>
      </c>
      <c r="I99" s="139" t="s">
        <v>43</v>
      </c>
      <c r="J99" s="303" t="s">
        <v>194</v>
      </c>
      <c r="K99" s="739" t="s">
        <v>148</v>
      </c>
      <c r="L99" s="138" t="s">
        <v>44</v>
      </c>
      <c r="M99" s="307"/>
      <c r="N99" s="283"/>
    </row>
    <row r="100" spans="1:14" s="2" customFormat="1" ht="15" customHeight="1" x14ac:dyDescent="0.3">
      <c r="A100" s="137">
        <v>45630</v>
      </c>
      <c r="B100" s="291" t="s">
        <v>157</v>
      </c>
      <c r="C100" s="291" t="s">
        <v>157</v>
      </c>
      <c r="D100" s="417" t="s">
        <v>186</v>
      </c>
      <c r="E100" s="124">
        <v>5000</v>
      </c>
      <c r="F100" s="282">
        <v>3866</v>
      </c>
      <c r="G100" s="261">
        <f t="shared" si="0"/>
        <v>1.2933264355923435</v>
      </c>
      <c r="H100" s="148" t="s">
        <v>168</v>
      </c>
      <c r="I100" s="139" t="s">
        <v>43</v>
      </c>
      <c r="J100" s="303" t="s">
        <v>194</v>
      </c>
      <c r="K100" s="739" t="s">
        <v>148</v>
      </c>
      <c r="L100" s="138" t="s">
        <v>44</v>
      </c>
      <c r="M100" s="307"/>
      <c r="N100" s="283"/>
    </row>
    <row r="101" spans="1:14" s="2" customFormat="1" ht="15" customHeight="1" x14ac:dyDescent="0.3">
      <c r="A101" s="137">
        <v>45630</v>
      </c>
      <c r="B101" s="291" t="s">
        <v>156</v>
      </c>
      <c r="C101" s="291" t="s">
        <v>111</v>
      </c>
      <c r="D101" s="417" t="s">
        <v>186</v>
      </c>
      <c r="E101" s="124">
        <v>8000</v>
      </c>
      <c r="F101" s="282">
        <v>3866</v>
      </c>
      <c r="G101" s="261">
        <f t="shared" si="0"/>
        <v>2.0693222969477496</v>
      </c>
      <c r="H101" s="148" t="s">
        <v>168</v>
      </c>
      <c r="I101" s="139" t="s">
        <v>43</v>
      </c>
      <c r="J101" s="303" t="s">
        <v>194</v>
      </c>
      <c r="K101" s="739" t="s">
        <v>148</v>
      </c>
      <c r="L101" s="138" t="s">
        <v>44</v>
      </c>
      <c r="M101" s="307"/>
      <c r="N101" s="283"/>
    </row>
    <row r="102" spans="1:14" s="2" customFormat="1" ht="15" customHeight="1" x14ac:dyDescent="0.3">
      <c r="A102" s="137">
        <v>45630</v>
      </c>
      <c r="B102" s="291" t="s">
        <v>156</v>
      </c>
      <c r="C102" s="291" t="s">
        <v>111</v>
      </c>
      <c r="D102" s="417" t="s">
        <v>186</v>
      </c>
      <c r="E102" s="124">
        <v>7000</v>
      </c>
      <c r="F102" s="282">
        <v>3866</v>
      </c>
      <c r="G102" s="261">
        <f t="shared" si="0"/>
        <v>1.8106570098292809</v>
      </c>
      <c r="H102" s="148" t="s">
        <v>168</v>
      </c>
      <c r="I102" s="139" t="s">
        <v>43</v>
      </c>
      <c r="J102" s="303" t="s">
        <v>194</v>
      </c>
      <c r="K102" s="739" t="s">
        <v>148</v>
      </c>
      <c r="L102" s="138" t="s">
        <v>44</v>
      </c>
      <c r="M102" s="307"/>
      <c r="N102" s="283"/>
    </row>
    <row r="103" spans="1:14" s="2" customFormat="1" ht="15" customHeight="1" x14ac:dyDescent="0.3">
      <c r="A103" s="137">
        <v>45630</v>
      </c>
      <c r="B103" s="291" t="s">
        <v>156</v>
      </c>
      <c r="C103" s="291" t="s">
        <v>111</v>
      </c>
      <c r="D103" s="417" t="s">
        <v>186</v>
      </c>
      <c r="E103" s="124">
        <v>7000</v>
      </c>
      <c r="F103" s="282">
        <v>3866</v>
      </c>
      <c r="G103" s="261">
        <f t="shared" si="0"/>
        <v>1.8106570098292809</v>
      </c>
      <c r="H103" s="148" t="s">
        <v>168</v>
      </c>
      <c r="I103" s="139" t="s">
        <v>43</v>
      </c>
      <c r="J103" s="303" t="s">
        <v>194</v>
      </c>
      <c r="K103" s="739" t="s">
        <v>148</v>
      </c>
      <c r="L103" s="138" t="s">
        <v>44</v>
      </c>
      <c r="M103" s="307"/>
      <c r="N103" s="283"/>
    </row>
    <row r="104" spans="1:14" s="2" customFormat="1" ht="15" customHeight="1" x14ac:dyDescent="0.3">
      <c r="A104" s="137">
        <v>45630</v>
      </c>
      <c r="B104" s="291" t="s">
        <v>156</v>
      </c>
      <c r="C104" s="291" t="s">
        <v>111</v>
      </c>
      <c r="D104" s="417" t="s">
        <v>186</v>
      </c>
      <c r="E104" s="124">
        <v>8000</v>
      </c>
      <c r="F104" s="282">
        <v>3866</v>
      </c>
      <c r="G104" s="261">
        <f t="shared" si="0"/>
        <v>2.0693222969477496</v>
      </c>
      <c r="H104" s="148" t="s">
        <v>168</v>
      </c>
      <c r="I104" s="139" t="s">
        <v>43</v>
      </c>
      <c r="J104" s="303" t="s">
        <v>194</v>
      </c>
      <c r="K104" s="739" t="s">
        <v>148</v>
      </c>
      <c r="L104" s="138" t="s">
        <v>44</v>
      </c>
      <c r="M104" s="307"/>
      <c r="N104" s="283"/>
    </row>
    <row r="105" spans="1:14" s="2" customFormat="1" ht="15" customHeight="1" x14ac:dyDescent="0.3">
      <c r="A105" s="137">
        <v>45630</v>
      </c>
      <c r="B105" s="291" t="s">
        <v>157</v>
      </c>
      <c r="C105" s="291" t="s">
        <v>157</v>
      </c>
      <c r="D105" s="417" t="s">
        <v>186</v>
      </c>
      <c r="E105" s="124">
        <v>25000</v>
      </c>
      <c r="F105" s="282">
        <v>3866</v>
      </c>
      <c r="G105" s="261">
        <f t="shared" si="0"/>
        <v>6.466632177961718</v>
      </c>
      <c r="H105" s="148" t="s">
        <v>168</v>
      </c>
      <c r="I105" s="139" t="s">
        <v>43</v>
      </c>
      <c r="J105" s="303" t="s">
        <v>194</v>
      </c>
      <c r="K105" s="739" t="s">
        <v>148</v>
      </c>
      <c r="L105" s="138" t="s">
        <v>44</v>
      </c>
      <c r="M105" s="307"/>
      <c r="N105" s="283"/>
    </row>
    <row r="106" spans="1:14" s="2" customFormat="1" ht="15" customHeight="1" x14ac:dyDescent="0.3">
      <c r="A106" s="137">
        <v>45630</v>
      </c>
      <c r="B106" s="291" t="s">
        <v>156</v>
      </c>
      <c r="C106" s="291" t="s">
        <v>111</v>
      </c>
      <c r="D106" s="417" t="s">
        <v>186</v>
      </c>
      <c r="E106" s="124">
        <v>7000</v>
      </c>
      <c r="F106" s="282">
        <v>3866</v>
      </c>
      <c r="G106" s="261">
        <f t="shared" si="0"/>
        <v>1.8106570098292809</v>
      </c>
      <c r="H106" s="148" t="s">
        <v>168</v>
      </c>
      <c r="I106" s="139" t="s">
        <v>43</v>
      </c>
      <c r="J106" s="303" t="s">
        <v>194</v>
      </c>
      <c r="K106" s="739" t="s">
        <v>148</v>
      </c>
      <c r="L106" s="138" t="s">
        <v>44</v>
      </c>
      <c r="M106" s="307"/>
      <c r="N106" s="283"/>
    </row>
    <row r="107" spans="1:14" s="2" customFormat="1" ht="15" customHeight="1" x14ac:dyDescent="0.3">
      <c r="A107" s="137">
        <v>45630</v>
      </c>
      <c r="B107" s="291" t="s">
        <v>345</v>
      </c>
      <c r="C107" s="291" t="s">
        <v>162</v>
      </c>
      <c r="D107" s="417" t="s">
        <v>186</v>
      </c>
      <c r="E107" s="124">
        <v>20000</v>
      </c>
      <c r="F107" s="282">
        <v>3866</v>
      </c>
      <c r="G107" s="261">
        <f t="shared" si="0"/>
        <v>5.173305742369374</v>
      </c>
      <c r="H107" s="148" t="s">
        <v>168</v>
      </c>
      <c r="I107" s="139" t="s">
        <v>43</v>
      </c>
      <c r="J107" s="303" t="s">
        <v>194</v>
      </c>
      <c r="K107" s="739" t="s">
        <v>148</v>
      </c>
      <c r="L107" s="138" t="s">
        <v>44</v>
      </c>
      <c r="M107" s="307"/>
      <c r="N107" s="283"/>
    </row>
    <row r="108" spans="1:14" s="2" customFormat="1" ht="15" customHeight="1" x14ac:dyDescent="0.3">
      <c r="A108" s="137">
        <v>45630</v>
      </c>
      <c r="B108" s="291" t="s">
        <v>348</v>
      </c>
      <c r="C108" s="291" t="s">
        <v>162</v>
      </c>
      <c r="D108" s="417" t="s">
        <v>186</v>
      </c>
      <c r="E108" s="124">
        <v>20000</v>
      </c>
      <c r="F108" s="282">
        <v>3866</v>
      </c>
      <c r="G108" s="261">
        <f t="shared" si="0"/>
        <v>5.173305742369374</v>
      </c>
      <c r="H108" s="148" t="s">
        <v>168</v>
      </c>
      <c r="I108" s="139" t="s">
        <v>43</v>
      </c>
      <c r="J108" s="303" t="s">
        <v>194</v>
      </c>
      <c r="K108" s="739" t="s">
        <v>148</v>
      </c>
      <c r="L108" s="138" t="s">
        <v>44</v>
      </c>
      <c r="M108" s="307"/>
      <c r="N108" s="283"/>
    </row>
    <row r="109" spans="1:14" s="2" customFormat="1" ht="15" customHeight="1" x14ac:dyDescent="0.3">
      <c r="A109" s="137">
        <v>45630</v>
      </c>
      <c r="B109" s="291" t="s">
        <v>265</v>
      </c>
      <c r="C109" s="291" t="s">
        <v>162</v>
      </c>
      <c r="D109" s="417" t="s">
        <v>186</v>
      </c>
      <c r="E109" s="124">
        <v>55000</v>
      </c>
      <c r="F109" s="282">
        <v>3866</v>
      </c>
      <c r="G109" s="261">
        <f t="shared" si="0"/>
        <v>14.226590791515779</v>
      </c>
      <c r="H109" s="148" t="s">
        <v>168</v>
      </c>
      <c r="I109" s="139" t="s">
        <v>43</v>
      </c>
      <c r="J109" s="303" t="s">
        <v>310</v>
      </c>
      <c r="K109" s="739" t="s">
        <v>148</v>
      </c>
      <c r="L109" s="138" t="s">
        <v>44</v>
      </c>
      <c r="M109" s="307"/>
      <c r="N109" s="283"/>
    </row>
    <row r="110" spans="1:14" s="2" customFormat="1" ht="15" customHeight="1" x14ac:dyDescent="0.3">
      <c r="A110" s="137">
        <v>45630</v>
      </c>
      <c r="B110" s="138" t="s">
        <v>110</v>
      </c>
      <c r="C110" s="138" t="s">
        <v>111</v>
      </c>
      <c r="D110" s="139" t="s">
        <v>186</v>
      </c>
      <c r="E110" s="124">
        <v>5000</v>
      </c>
      <c r="F110" s="282">
        <v>3866</v>
      </c>
      <c r="G110" s="261">
        <f t="shared" si="0"/>
        <v>1.2933264355923435</v>
      </c>
      <c r="H110" s="148" t="s">
        <v>168</v>
      </c>
      <c r="I110" s="139" t="s">
        <v>43</v>
      </c>
      <c r="J110" s="303" t="s">
        <v>193</v>
      </c>
      <c r="K110" s="739" t="s">
        <v>148</v>
      </c>
      <c r="L110" s="138" t="s">
        <v>44</v>
      </c>
      <c r="M110" s="307"/>
      <c r="N110" s="283"/>
    </row>
    <row r="111" spans="1:14" s="2" customFormat="1" ht="15" customHeight="1" x14ac:dyDescent="0.3">
      <c r="A111" s="137">
        <v>45630</v>
      </c>
      <c r="B111" s="138" t="s">
        <v>110</v>
      </c>
      <c r="C111" s="138" t="s">
        <v>111</v>
      </c>
      <c r="D111" s="139" t="s">
        <v>186</v>
      </c>
      <c r="E111" s="124">
        <v>5000</v>
      </c>
      <c r="F111" s="282">
        <v>3866</v>
      </c>
      <c r="G111" s="261">
        <f t="shared" si="0"/>
        <v>1.2933264355923435</v>
      </c>
      <c r="H111" s="148" t="s">
        <v>188</v>
      </c>
      <c r="I111" s="139" t="s">
        <v>43</v>
      </c>
      <c r="J111" s="303" t="s">
        <v>193</v>
      </c>
      <c r="K111" s="739" t="s">
        <v>148</v>
      </c>
      <c r="L111" s="138" t="s">
        <v>44</v>
      </c>
      <c r="M111" s="307"/>
      <c r="N111" s="283"/>
    </row>
    <row r="112" spans="1:14" s="2" customFormat="1" ht="15" customHeight="1" x14ac:dyDescent="0.3">
      <c r="A112" s="137">
        <v>45630</v>
      </c>
      <c r="B112" s="138" t="s">
        <v>110</v>
      </c>
      <c r="C112" s="138" t="s">
        <v>111</v>
      </c>
      <c r="D112" s="139" t="s">
        <v>186</v>
      </c>
      <c r="E112" s="124">
        <v>10000</v>
      </c>
      <c r="F112" s="282">
        <v>3866</v>
      </c>
      <c r="G112" s="261">
        <f t="shared" si="0"/>
        <v>2.586652871184687</v>
      </c>
      <c r="H112" s="148" t="s">
        <v>188</v>
      </c>
      <c r="I112" s="139" t="s">
        <v>43</v>
      </c>
      <c r="J112" s="303" t="s">
        <v>193</v>
      </c>
      <c r="K112" s="739" t="s">
        <v>148</v>
      </c>
      <c r="L112" s="138" t="s">
        <v>44</v>
      </c>
      <c r="M112" s="307"/>
      <c r="N112" s="283"/>
    </row>
    <row r="113" spans="1:14" s="2" customFormat="1" ht="15" customHeight="1" x14ac:dyDescent="0.3">
      <c r="A113" s="137">
        <v>45630</v>
      </c>
      <c r="B113" s="291" t="s">
        <v>110</v>
      </c>
      <c r="C113" s="291" t="s">
        <v>111</v>
      </c>
      <c r="D113" s="417" t="s">
        <v>186</v>
      </c>
      <c r="E113" s="124">
        <v>10000</v>
      </c>
      <c r="F113" s="282">
        <v>3866</v>
      </c>
      <c r="G113" s="261">
        <f t="shared" si="0"/>
        <v>2.586652871184687</v>
      </c>
      <c r="H113" s="148" t="s">
        <v>188</v>
      </c>
      <c r="I113" s="139" t="s">
        <v>43</v>
      </c>
      <c r="J113" s="303" t="s">
        <v>193</v>
      </c>
      <c r="K113" s="739" t="s">
        <v>148</v>
      </c>
      <c r="L113" s="138" t="s">
        <v>44</v>
      </c>
      <c r="M113" s="307"/>
      <c r="N113" s="283"/>
    </row>
    <row r="114" spans="1:14" s="2" customFormat="1" ht="15" customHeight="1" x14ac:dyDescent="0.3">
      <c r="A114" s="137">
        <v>45630</v>
      </c>
      <c r="B114" s="291" t="s">
        <v>110</v>
      </c>
      <c r="C114" s="291" t="s">
        <v>111</v>
      </c>
      <c r="D114" s="139" t="s">
        <v>186</v>
      </c>
      <c r="E114" s="124">
        <v>10000</v>
      </c>
      <c r="F114" s="282">
        <v>3866</v>
      </c>
      <c r="G114" s="261">
        <f t="shared" si="0"/>
        <v>2.586652871184687</v>
      </c>
      <c r="H114" s="148" t="s">
        <v>188</v>
      </c>
      <c r="I114" s="139" t="s">
        <v>43</v>
      </c>
      <c r="J114" s="303" t="s">
        <v>193</v>
      </c>
      <c r="K114" s="739" t="s">
        <v>148</v>
      </c>
      <c r="L114" s="138" t="s">
        <v>44</v>
      </c>
      <c r="M114" s="307"/>
      <c r="N114" s="283"/>
    </row>
    <row r="115" spans="1:14" s="2" customFormat="1" ht="15" customHeight="1" x14ac:dyDescent="0.3">
      <c r="A115" s="137">
        <v>45630</v>
      </c>
      <c r="B115" s="291" t="s">
        <v>345</v>
      </c>
      <c r="C115" s="291" t="s">
        <v>162</v>
      </c>
      <c r="D115" s="139" t="s">
        <v>186</v>
      </c>
      <c r="E115" s="124">
        <v>20000</v>
      </c>
      <c r="F115" s="282">
        <v>3866</v>
      </c>
      <c r="G115" s="261">
        <f t="shared" si="0"/>
        <v>5.173305742369374</v>
      </c>
      <c r="H115" s="148" t="s">
        <v>188</v>
      </c>
      <c r="I115" s="139" t="s">
        <v>43</v>
      </c>
      <c r="J115" s="303" t="s">
        <v>193</v>
      </c>
      <c r="K115" s="739" t="s">
        <v>148</v>
      </c>
      <c r="L115" s="138" t="s">
        <v>44</v>
      </c>
      <c r="M115" s="307"/>
      <c r="N115" s="283"/>
    </row>
    <row r="116" spans="1:14" s="2" customFormat="1" ht="15" customHeight="1" x14ac:dyDescent="0.3">
      <c r="A116" s="137">
        <v>45630</v>
      </c>
      <c r="B116" s="291" t="s">
        <v>346</v>
      </c>
      <c r="C116" s="291" t="s">
        <v>162</v>
      </c>
      <c r="D116" s="139" t="s">
        <v>186</v>
      </c>
      <c r="E116" s="348">
        <v>10000</v>
      </c>
      <c r="F116" s="282">
        <v>3866</v>
      </c>
      <c r="G116" s="261">
        <f t="shared" si="0"/>
        <v>2.586652871184687</v>
      </c>
      <c r="H116" s="148" t="s">
        <v>188</v>
      </c>
      <c r="I116" s="139" t="s">
        <v>43</v>
      </c>
      <c r="J116" s="303" t="s">
        <v>193</v>
      </c>
      <c r="K116" s="739" t="s">
        <v>148</v>
      </c>
      <c r="L116" s="138" t="s">
        <v>44</v>
      </c>
      <c r="M116" s="307"/>
      <c r="N116" s="283"/>
    </row>
    <row r="117" spans="1:14" s="2" customFormat="1" ht="15" customHeight="1" x14ac:dyDescent="0.3">
      <c r="A117" s="137">
        <v>45630</v>
      </c>
      <c r="B117" s="291" t="s">
        <v>347</v>
      </c>
      <c r="C117" s="291" t="s">
        <v>162</v>
      </c>
      <c r="D117" s="139" t="s">
        <v>186</v>
      </c>
      <c r="E117" s="348">
        <v>5000</v>
      </c>
      <c r="F117" s="282">
        <v>3866</v>
      </c>
      <c r="G117" s="261">
        <f t="shared" si="0"/>
        <v>1.2933264355923435</v>
      </c>
      <c r="H117" s="148" t="s">
        <v>188</v>
      </c>
      <c r="I117" s="139" t="s">
        <v>43</v>
      </c>
      <c r="J117" s="303" t="s">
        <v>193</v>
      </c>
      <c r="K117" s="739" t="s">
        <v>148</v>
      </c>
      <c r="L117" s="138" t="s">
        <v>44</v>
      </c>
      <c r="M117" s="307"/>
      <c r="N117" s="283"/>
    </row>
    <row r="118" spans="1:14" s="2" customFormat="1" ht="15" customHeight="1" x14ac:dyDescent="0.3">
      <c r="A118" s="137">
        <v>45630</v>
      </c>
      <c r="B118" s="291" t="s">
        <v>157</v>
      </c>
      <c r="C118" s="291" t="s">
        <v>157</v>
      </c>
      <c r="D118" s="139" t="s">
        <v>186</v>
      </c>
      <c r="E118" s="124">
        <v>17000</v>
      </c>
      <c r="F118" s="282">
        <v>3866</v>
      </c>
      <c r="G118" s="261">
        <f t="shared" si="0"/>
        <v>4.3973098810139684</v>
      </c>
      <c r="H118" s="148" t="s">
        <v>188</v>
      </c>
      <c r="I118" s="139" t="s">
        <v>43</v>
      </c>
      <c r="J118" s="303" t="s">
        <v>193</v>
      </c>
      <c r="K118" s="739" t="s">
        <v>148</v>
      </c>
      <c r="L118" s="138" t="s">
        <v>44</v>
      </c>
      <c r="M118" s="307"/>
      <c r="N118" s="283"/>
    </row>
    <row r="119" spans="1:14" s="2" customFormat="1" ht="15" customHeight="1" x14ac:dyDescent="0.3">
      <c r="A119" s="137">
        <v>45630</v>
      </c>
      <c r="B119" s="291" t="s">
        <v>265</v>
      </c>
      <c r="C119" s="291" t="s">
        <v>162</v>
      </c>
      <c r="D119" s="417" t="s">
        <v>186</v>
      </c>
      <c r="E119" s="124">
        <v>60000</v>
      </c>
      <c r="F119" s="282">
        <v>3866</v>
      </c>
      <c r="G119" s="261">
        <f t="shared" si="0"/>
        <v>15.519917227108122</v>
      </c>
      <c r="H119" s="148" t="s">
        <v>188</v>
      </c>
      <c r="I119" s="139" t="s">
        <v>43</v>
      </c>
      <c r="J119" s="303" t="s">
        <v>349</v>
      </c>
      <c r="K119" s="739" t="s">
        <v>148</v>
      </c>
      <c r="L119" s="138" t="s">
        <v>44</v>
      </c>
      <c r="M119" s="307"/>
      <c r="N119" s="283"/>
    </row>
    <row r="120" spans="1:14" s="2" customFormat="1" ht="15" customHeight="1" x14ac:dyDescent="0.3">
      <c r="A120" s="137">
        <v>45630</v>
      </c>
      <c r="B120" s="291" t="s">
        <v>110</v>
      </c>
      <c r="C120" s="291" t="s">
        <v>111</v>
      </c>
      <c r="D120" s="417" t="s">
        <v>186</v>
      </c>
      <c r="E120" s="348">
        <v>20000</v>
      </c>
      <c r="F120" s="282">
        <v>3866</v>
      </c>
      <c r="G120" s="261">
        <f t="shared" si="0"/>
        <v>5.173305742369374</v>
      </c>
      <c r="H120" s="148" t="s">
        <v>188</v>
      </c>
      <c r="I120" s="139" t="s">
        <v>43</v>
      </c>
      <c r="J120" s="303" t="s">
        <v>193</v>
      </c>
      <c r="K120" s="739" t="s">
        <v>148</v>
      </c>
      <c r="L120" s="138" t="s">
        <v>44</v>
      </c>
      <c r="M120" s="307"/>
      <c r="N120" s="283"/>
    </row>
    <row r="121" spans="1:14" s="2" customFormat="1" ht="15" customHeight="1" x14ac:dyDescent="0.3">
      <c r="A121" s="137">
        <v>45630</v>
      </c>
      <c r="B121" s="291" t="s">
        <v>110</v>
      </c>
      <c r="C121" s="291" t="s">
        <v>111</v>
      </c>
      <c r="D121" s="139" t="s">
        <v>186</v>
      </c>
      <c r="E121" s="124">
        <v>15000</v>
      </c>
      <c r="F121" s="282">
        <v>3866</v>
      </c>
      <c r="G121" s="261">
        <f t="shared" si="0"/>
        <v>3.8799793067770305</v>
      </c>
      <c r="H121" s="148" t="s">
        <v>188</v>
      </c>
      <c r="I121" s="139" t="s">
        <v>43</v>
      </c>
      <c r="J121" s="303" t="s">
        <v>193</v>
      </c>
      <c r="K121" s="739" t="s">
        <v>148</v>
      </c>
      <c r="L121" s="138" t="s">
        <v>44</v>
      </c>
      <c r="M121" s="307"/>
      <c r="N121" s="283"/>
    </row>
    <row r="122" spans="1:14" s="2" customFormat="1" ht="15" customHeight="1" x14ac:dyDescent="0.3">
      <c r="A122" s="137">
        <v>45630</v>
      </c>
      <c r="B122" s="291" t="s">
        <v>110</v>
      </c>
      <c r="C122" s="291" t="s">
        <v>111</v>
      </c>
      <c r="D122" s="139" t="s">
        <v>186</v>
      </c>
      <c r="E122" s="124">
        <v>10000</v>
      </c>
      <c r="F122" s="282">
        <v>3866</v>
      </c>
      <c r="G122" s="261">
        <f t="shared" si="0"/>
        <v>2.586652871184687</v>
      </c>
      <c r="H122" s="148" t="s">
        <v>188</v>
      </c>
      <c r="I122" s="139" t="s">
        <v>43</v>
      </c>
      <c r="J122" s="303" t="s">
        <v>193</v>
      </c>
      <c r="K122" s="739" t="s">
        <v>148</v>
      </c>
      <c r="L122" s="138" t="s">
        <v>44</v>
      </c>
      <c r="M122" s="307"/>
      <c r="N122" s="283"/>
    </row>
    <row r="123" spans="1:14" s="2" customFormat="1" ht="15" customHeight="1" x14ac:dyDescent="0.3">
      <c r="A123" s="137">
        <v>45630</v>
      </c>
      <c r="B123" s="291" t="s">
        <v>110</v>
      </c>
      <c r="C123" s="291" t="s">
        <v>111</v>
      </c>
      <c r="D123" s="139" t="s">
        <v>186</v>
      </c>
      <c r="E123" s="124">
        <v>10000</v>
      </c>
      <c r="F123" s="282">
        <v>3866</v>
      </c>
      <c r="G123" s="261">
        <f t="shared" si="0"/>
        <v>2.586652871184687</v>
      </c>
      <c r="H123" s="148" t="s">
        <v>188</v>
      </c>
      <c r="I123" s="139" t="s">
        <v>43</v>
      </c>
      <c r="J123" s="303" t="s">
        <v>193</v>
      </c>
      <c r="K123" s="739" t="s">
        <v>148</v>
      </c>
      <c r="L123" s="138" t="s">
        <v>44</v>
      </c>
      <c r="M123" s="307"/>
      <c r="N123" s="283"/>
    </row>
    <row r="124" spans="1:14" s="2" customFormat="1" ht="15" customHeight="1" x14ac:dyDescent="0.3">
      <c r="A124" s="137">
        <v>45630</v>
      </c>
      <c r="B124" s="291" t="s">
        <v>110</v>
      </c>
      <c r="C124" s="291" t="s">
        <v>111</v>
      </c>
      <c r="D124" s="417" t="s">
        <v>186</v>
      </c>
      <c r="E124" s="124">
        <v>10000</v>
      </c>
      <c r="F124" s="282">
        <v>3866</v>
      </c>
      <c r="G124" s="261">
        <f t="shared" si="0"/>
        <v>2.586652871184687</v>
      </c>
      <c r="H124" s="148" t="s">
        <v>188</v>
      </c>
      <c r="I124" s="139" t="s">
        <v>43</v>
      </c>
      <c r="J124" s="303" t="s">
        <v>193</v>
      </c>
      <c r="K124" s="739" t="s">
        <v>148</v>
      </c>
      <c r="L124" s="138" t="s">
        <v>44</v>
      </c>
      <c r="M124" s="307"/>
      <c r="N124" s="283"/>
    </row>
    <row r="125" spans="1:14" s="2" customFormat="1" ht="15" customHeight="1" x14ac:dyDescent="0.3">
      <c r="A125" s="137">
        <v>45630</v>
      </c>
      <c r="B125" s="291" t="s">
        <v>110</v>
      </c>
      <c r="C125" s="291" t="s">
        <v>111</v>
      </c>
      <c r="D125" s="139" t="s">
        <v>186</v>
      </c>
      <c r="E125" s="124">
        <v>15000</v>
      </c>
      <c r="F125" s="282">
        <v>3866</v>
      </c>
      <c r="G125" s="261">
        <f t="shared" si="0"/>
        <v>3.8799793067770305</v>
      </c>
      <c r="H125" s="148" t="s">
        <v>188</v>
      </c>
      <c r="I125" s="139" t="s">
        <v>43</v>
      </c>
      <c r="J125" s="303" t="s">
        <v>193</v>
      </c>
      <c r="K125" s="739" t="s">
        <v>148</v>
      </c>
      <c r="L125" s="138" t="s">
        <v>44</v>
      </c>
      <c r="M125" s="307"/>
      <c r="N125" s="283"/>
    </row>
    <row r="126" spans="1:14" s="2" customFormat="1" ht="15" customHeight="1" x14ac:dyDescent="0.3">
      <c r="A126" s="137">
        <v>45630</v>
      </c>
      <c r="B126" s="291" t="s">
        <v>110</v>
      </c>
      <c r="C126" s="291" t="s">
        <v>111</v>
      </c>
      <c r="D126" s="139" t="s">
        <v>186</v>
      </c>
      <c r="E126" s="124">
        <v>15000</v>
      </c>
      <c r="F126" s="282">
        <v>3866</v>
      </c>
      <c r="G126" s="261">
        <f t="shared" si="0"/>
        <v>3.8799793067770305</v>
      </c>
      <c r="H126" s="148" t="s">
        <v>188</v>
      </c>
      <c r="I126" s="139" t="s">
        <v>43</v>
      </c>
      <c r="J126" s="303" t="s">
        <v>193</v>
      </c>
      <c r="K126" s="739" t="s">
        <v>148</v>
      </c>
      <c r="L126" s="138" t="s">
        <v>44</v>
      </c>
      <c r="M126" s="307"/>
      <c r="N126" s="283"/>
    </row>
    <row r="127" spans="1:14" s="2" customFormat="1" ht="15" customHeight="1" x14ac:dyDescent="0.3">
      <c r="A127" s="137">
        <v>45630</v>
      </c>
      <c r="B127" s="291" t="s">
        <v>348</v>
      </c>
      <c r="C127" s="291" t="s">
        <v>162</v>
      </c>
      <c r="D127" s="139" t="s">
        <v>186</v>
      </c>
      <c r="E127" s="124">
        <v>15000</v>
      </c>
      <c r="F127" s="282">
        <v>3866</v>
      </c>
      <c r="G127" s="261">
        <f t="shared" si="0"/>
        <v>3.8799793067770305</v>
      </c>
      <c r="H127" s="148" t="s">
        <v>188</v>
      </c>
      <c r="I127" s="139" t="s">
        <v>43</v>
      </c>
      <c r="J127" s="303" t="s">
        <v>193</v>
      </c>
      <c r="K127" s="739" t="s">
        <v>148</v>
      </c>
      <c r="L127" s="138" t="s">
        <v>44</v>
      </c>
      <c r="M127" s="307"/>
      <c r="N127" s="283"/>
    </row>
    <row r="128" spans="1:14" s="2" customFormat="1" ht="15" customHeight="1" x14ac:dyDescent="0.3">
      <c r="A128" s="137">
        <v>45630</v>
      </c>
      <c r="B128" s="138" t="s">
        <v>156</v>
      </c>
      <c r="C128" s="138" t="s">
        <v>111</v>
      </c>
      <c r="D128" s="417" t="s">
        <v>186</v>
      </c>
      <c r="E128" s="124">
        <v>17000</v>
      </c>
      <c r="F128" s="282">
        <v>3866</v>
      </c>
      <c r="G128" s="261">
        <f t="shared" si="0"/>
        <v>4.3973098810139684</v>
      </c>
      <c r="H128" s="148" t="s">
        <v>187</v>
      </c>
      <c r="I128" s="139" t="s">
        <v>43</v>
      </c>
      <c r="J128" s="303" t="s">
        <v>217</v>
      </c>
      <c r="K128" s="739" t="s">
        <v>148</v>
      </c>
      <c r="L128" s="138" t="s">
        <v>44</v>
      </c>
      <c r="M128" s="307"/>
      <c r="N128" s="283"/>
    </row>
    <row r="129" spans="1:14" s="2" customFormat="1" ht="15" customHeight="1" x14ac:dyDescent="0.3">
      <c r="A129" s="137">
        <v>45630</v>
      </c>
      <c r="B129" s="138" t="s">
        <v>156</v>
      </c>
      <c r="C129" s="138" t="s">
        <v>111</v>
      </c>
      <c r="D129" s="417" t="s">
        <v>186</v>
      </c>
      <c r="E129" s="124">
        <v>17000</v>
      </c>
      <c r="F129" s="282">
        <v>3866</v>
      </c>
      <c r="G129" s="261">
        <f t="shared" si="0"/>
        <v>4.3973098810139684</v>
      </c>
      <c r="H129" s="148" t="s">
        <v>187</v>
      </c>
      <c r="I129" s="139" t="s">
        <v>43</v>
      </c>
      <c r="J129" s="303" t="s">
        <v>217</v>
      </c>
      <c r="K129" s="739" t="s">
        <v>148</v>
      </c>
      <c r="L129" s="138" t="s">
        <v>44</v>
      </c>
      <c r="M129" s="307"/>
      <c r="N129" s="283"/>
    </row>
    <row r="130" spans="1:14" s="2" customFormat="1" ht="15" customHeight="1" x14ac:dyDescent="0.3">
      <c r="A130" s="137">
        <v>45630</v>
      </c>
      <c r="B130" s="138" t="s">
        <v>156</v>
      </c>
      <c r="C130" s="138" t="s">
        <v>111</v>
      </c>
      <c r="D130" s="417" t="s">
        <v>186</v>
      </c>
      <c r="E130" s="142">
        <v>5000</v>
      </c>
      <c r="F130" s="282">
        <v>3866</v>
      </c>
      <c r="G130" s="261">
        <f t="shared" si="0"/>
        <v>1.2933264355923435</v>
      </c>
      <c r="H130" s="148" t="s">
        <v>187</v>
      </c>
      <c r="I130" s="139" t="s">
        <v>43</v>
      </c>
      <c r="J130" s="303" t="s">
        <v>217</v>
      </c>
      <c r="K130" s="739" t="s">
        <v>148</v>
      </c>
      <c r="L130" s="138" t="s">
        <v>44</v>
      </c>
      <c r="M130" s="307"/>
      <c r="N130" s="283"/>
    </row>
    <row r="131" spans="1:14" s="2" customFormat="1" ht="15" customHeight="1" x14ac:dyDescent="0.3">
      <c r="A131" s="137">
        <v>45630</v>
      </c>
      <c r="B131" s="138" t="s">
        <v>156</v>
      </c>
      <c r="C131" s="138" t="s">
        <v>111</v>
      </c>
      <c r="D131" s="417" t="s">
        <v>186</v>
      </c>
      <c r="E131" s="142">
        <v>15000</v>
      </c>
      <c r="F131" s="282">
        <v>3866</v>
      </c>
      <c r="G131" s="261">
        <f t="shared" si="0"/>
        <v>3.8799793067770305</v>
      </c>
      <c r="H131" s="148" t="s">
        <v>187</v>
      </c>
      <c r="I131" s="139" t="s">
        <v>43</v>
      </c>
      <c r="J131" s="303" t="s">
        <v>217</v>
      </c>
      <c r="K131" s="739" t="s">
        <v>148</v>
      </c>
      <c r="L131" s="138" t="s">
        <v>44</v>
      </c>
      <c r="M131" s="307"/>
      <c r="N131" s="283"/>
    </row>
    <row r="132" spans="1:14" s="2" customFormat="1" ht="15" customHeight="1" x14ac:dyDescent="0.3">
      <c r="A132" s="137">
        <v>45630</v>
      </c>
      <c r="B132" s="138" t="s">
        <v>156</v>
      </c>
      <c r="C132" s="138" t="s">
        <v>111</v>
      </c>
      <c r="D132" s="417" t="s">
        <v>186</v>
      </c>
      <c r="E132" s="142">
        <v>11000</v>
      </c>
      <c r="F132" s="282">
        <v>3866</v>
      </c>
      <c r="G132" s="261">
        <f t="shared" si="0"/>
        <v>2.8453181583031557</v>
      </c>
      <c r="H132" s="148" t="s">
        <v>187</v>
      </c>
      <c r="I132" s="139" t="s">
        <v>43</v>
      </c>
      <c r="J132" s="303" t="s">
        <v>217</v>
      </c>
      <c r="K132" s="739" t="s">
        <v>148</v>
      </c>
      <c r="L132" s="138" t="s">
        <v>44</v>
      </c>
      <c r="M132" s="307"/>
      <c r="N132" s="283"/>
    </row>
    <row r="133" spans="1:14" s="2" customFormat="1" ht="15" customHeight="1" x14ac:dyDescent="0.3">
      <c r="A133" s="137">
        <v>45630</v>
      </c>
      <c r="B133" s="138" t="s">
        <v>156</v>
      </c>
      <c r="C133" s="138" t="s">
        <v>111</v>
      </c>
      <c r="D133" s="417" t="s">
        <v>186</v>
      </c>
      <c r="E133" s="142">
        <v>12000</v>
      </c>
      <c r="F133" s="282">
        <v>3866</v>
      </c>
      <c r="G133" s="261">
        <f t="shared" si="0"/>
        <v>3.1039834454216244</v>
      </c>
      <c r="H133" s="148" t="s">
        <v>187</v>
      </c>
      <c r="I133" s="139" t="s">
        <v>43</v>
      </c>
      <c r="J133" s="303" t="s">
        <v>217</v>
      </c>
      <c r="K133" s="739" t="s">
        <v>148</v>
      </c>
      <c r="L133" s="138" t="s">
        <v>44</v>
      </c>
      <c r="M133" s="307"/>
      <c r="N133" s="283"/>
    </row>
    <row r="134" spans="1:14" s="2" customFormat="1" ht="15" customHeight="1" x14ac:dyDescent="0.3">
      <c r="A134" s="137">
        <v>45630</v>
      </c>
      <c r="B134" s="138" t="s">
        <v>157</v>
      </c>
      <c r="C134" s="138" t="s">
        <v>157</v>
      </c>
      <c r="D134" s="417" t="s">
        <v>186</v>
      </c>
      <c r="E134" s="142">
        <v>5000</v>
      </c>
      <c r="F134" s="282">
        <v>3866</v>
      </c>
      <c r="G134" s="261">
        <f t="shared" si="0"/>
        <v>1.2933264355923435</v>
      </c>
      <c r="H134" s="148" t="s">
        <v>187</v>
      </c>
      <c r="I134" s="139" t="s">
        <v>43</v>
      </c>
      <c r="J134" s="303" t="s">
        <v>217</v>
      </c>
      <c r="K134" s="739" t="s">
        <v>148</v>
      </c>
      <c r="L134" s="138" t="s">
        <v>44</v>
      </c>
      <c r="M134" s="307"/>
      <c r="N134" s="283"/>
    </row>
    <row r="135" spans="1:14" s="2" customFormat="1" ht="15" customHeight="1" x14ac:dyDescent="0.3">
      <c r="A135" s="137">
        <v>45630</v>
      </c>
      <c r="B135" s="138" t="s">
        <v>157</v>
      </c>
      <c r="C135" s="138" t="s">
        <v>157</v>
      </c>
      <c r="D135" s="417" t="s">
        <v>186</v>
      </c>
      <c r="E135" s="142">
        <v>8000</v>
      </c>
      <c r="F135" s="282">
        <v>3866</v>
      </c>
      <c r="G135" s="261">
        <f t="shared" si="0"/>
        <v>2.0693222969477496</v>
      </c>
      <c r="H135" s="148" t="s">
        <v>187</v>
      </c>
      <c r="I135" s="139" t="s">
        <v>43</v>
      </c>
      <c r="J135" s="303" t="s">
        <v>217</v>
      </c>
      <c r="K135" s="739" t="s">
        <v>148</v>
      </c>
      <c r="L135" s="138" t="s">
        <v>44</v>
      </c>
      <c r="M135" s="307"/>
      <c r="N135" s="283"/>
    </row>
    <row r="136" spans="1:14" s="2" customFormat="1" ht="15" customHeight="1" x14ac:dyDescent="0.3">
      <c r="A136" s="137">
        <v>45630</v>
      </c>
      <c r="B136" s="138" t="s">
        <v>157</v>
      </c>
      <c r="C136" s="138" t="s">
        <v>157</v>
      </c>
      <c r="D136" s="417" t="s">
        <v>186</v>
      </c>
      <c r="E136" s="142">
        <v>5000</v>
      </c>
      <c r="F136" s="282">
        <v>3866</v>
      </c>
      <c r="G136" s="261">
        <f t="shared" si="0"/>
        <v>1.2933264355923435</v>
      </c>
      <c r="H136" s="148" t="s">
        <v>187</v>
      </c>
      <c r="I136" s="139" t="s">
        <v>43</v>
      </c>
      <c r="J136" s="303" t="s">
        <v>217</v>
      </c>
      <c r="K136" s="739" t="s">
        <v>148</v>
      </c>
      <c r="L136" s="138" t="s">
        <v>44</v>
      </c>
      <c r="M136" s="307"/>
      <c r="N136" s="283"/>
    </row>
    <row r="137" spans="1:14" s="2" customFormat="1" ht="15" customHeight="1" x14ac:dyDescent="0.3">
      <c r="A137" s="644">
        <v>45630</v>
      </c>
      <c r="B137" s="408" t="s">
        <v>110</v>
      </c>
      <c r="C137" s="408" t="s">
        <v>111</v>
      </c>
      <c r="D137" s="645" t="s">
        <v>109</v>
      </c>
      <c r="E137" s="124">
        <v>25000</v>
      </c>
      <c r="F137" s="282">
        <v>3866</v>
      </c>
      <c r="G137" s="261">
        <f t="shared" si="0"/>
        <v>6.466632177961718</v>
      </c>
      <c r="H137" s="148" t="s">
        <v>159</v>
      </c>
      <c r="I137" s="139" t="s">
        <v>43</v>
      </c>
      <c r="J137" s="303" t="s">
        <v>217</v>
      </c>
      <c r="K137" s="739" t="s">
        <v>148</v>
      </c>
      <c r="L137" s="138" t="s">
        <v>44</v>
      </c>
      <c r="M137" s="307"/>
      <c r="N137" s="283"/>
    </row>
    <row r="138" spans="1:14" s="2" customFormat="1" ht="15" customHeight="1" x14ac:dyDescent="0.3">
      <c r="A138" s="644">
        <v>45630</v>
      </c>
      <c r="B138" s="408" t="s">
        <v>110</v>
      </c>
      <c r="C138" s="408" t="s">
        <v>111</v>
      </c>
      <c r="D138" s="645" t="s">
        <v>109</v>
      </c>
      <c r="E138" s="563">
        <v>25000</v>
      </c>
      <c r="F138" s="282">
        <v>3866</v>
      </c>
      <c r="G138" s="261">
        <f t="shared" si="0"/>
        <v>6.466632177961718</v>
      </c>
      <c r="H138" s="148" t="s">
        <v>159</v>
      </c>
      <c r="I138" s="139" t="s">
        <v>43</v>
      </c>
      <c r="J138" s="303" t="s">
        <v>218</v>
      </c>
      <c r="K138" s="739" t="s">
        <v>148</v>
      </c>
      <c r="L138" s="138" t="s">
        <v>44</v>
      </c>
      <c r="M138" s="307"/>
      <c r="N138" s="283"/>
    </row>
    <row r="139" spans="1:14" s="2" customFormat="1" ht="15" customHeight="1" x14ac:dyDescent="0.3">
      <c r="A139" s="137">
        <v>45630</v>
      </c>
      <c r="B139" s="291" t="s">
        <v>110</v>
      </c>
      <c r="C139" s="291" t="s">
        <v>111</v>
      </c>
      <c r="D139" s="417" t="s">
        <v>14</v>
      </c>
      <c r="E139" s="124">
        <v>2000</v>
      </c>
      <c r="F139" s="282">
        <v>3866</v>
      </c>
      <c r="G139" s="261">
        <f t="shared" si="0"/>
        <v>0.5173305742369374</v>
      </c>
      <c r="H139" s="148" t="s">
        <v>41</v>
      </c>
      <c r="I139" s="139" t="s">
        <v>43</v>
      </c>
      <c r="J139" s="303" t="s">
        <v>218</v>
      </c>
      <c r="K139" s="739" t="s">
        <v>148</v>
      </c>
      <c r="L139" s="138" t="s">
        <v>44</v>
      </c>
      <c r="M139" s="307"/>
      <c r="N139" s="283"/>
    </row>
    <row r="140" spans="1:14" s="2" customFormat="1" ht="15" customHeight="1" x14ac:dyDescent="0.3">
      <c r="A140" s="137">
        <v>45630</v>
      </c>
      <c r="B140" s="291" t="s">
        <v>110</v>
      </c>
      <c r="C140" s="291" t="s">
        <v>111</v>
      </c>
      <c r="D140" s="417" t="s">
        <v>14</v>
      </c>
      <c r="E140" s="124">
        <v>6000</v>
      </c>
      <c r="F140" s="282">
        <v>3866</v>
      </c>
      <c r="G140" s="261">
        <f t="shared" si="0"/>
        <v>1.5519917227108122</v>
      </c>
      <c r="H140" s="148" t="s">
        <v>41</v>
      </c>
      <c r="I140" s="139" t="s">
        <v>43</v>
      </c>
      <c r="J140" s="664" t="s">
        <v>219</v>
      </c>
      <c r="K140" s="739" t="s">
        <v>148</v>
      </c>
      <c r="L140" s="138" t="s">
        <v>44</v>
      </c>
      <c r="M140" s="307"/>
      <c r="N140" s="283"/>
    </row>
    <row r="141" spans="1:14" s="2" customFormat="1" ht="15" customHeight="1" x14ac:dyDescent="0.3">
      <c r="A141" s="137">
        <v>45630</v>
      </c>
      <c r="B141" s="291" t="s">
        <v>110</v>
      </c>
      <c r="C141" s="291" t="s">
        <v>111</v>
      </c>
      <c r="D141" s="417" t="s">
        <v>14</v>
      </c>
      <c r="E141" s="124">
        <v>5000</v>
      </c>
      <c r="F141" s="282">
        <v>3866</v>
      </c>
      <c r="G141" s="261">
        <f t="shared" si="0"/>
        <v>1.2933264355923435</v>
      </c>
      <c r="H141" s="148" t="s">
        <v>41</v>
      </c>
      <c r="I141" s="139" t="s">
        <v>43</v>
      </c>
      <c r="J141" s="664" t="s">
        <v>219</v>
      </c>
      <c r="K141" s="739" t="s">
        <v>148</v>
      </c>
      <c r="L141" s="138" t="s">
        <v>44</v>
      </c>
      <c r="M141" s="307"/>
      <c r="N141" s="283"/>
    </row>
    <row r="142" spans="1:14" s="2" customFormat="1" ht="15" customHeight="1" x14ac:dyDescent="0.3">
      <c r="A142" s="137">
        <v>45630</v>
      </c>
      <c r="B142" s="291" t="s">
        <v>110</v>
      </c>
      <c r="C142" s="291" t="s">
        <v>111</v>
      </c>
      <c r="D142" s="417" t="s">
        <v>14</v>
      </c>
      <c r="E142" s="124">
        <v>5000</v>
      </c>
      <c r="F142" s="282">
        <v>3866</v>
      </c>
      <c r="G142" s="261">
        <f t="shared" si="0"/>
        <v>1.2933264355923435</v>
      </c>
      <c r="H142" s="148" t="s">
        <v>41</v>
      </c>
      <c r="I142" s="139" t="s">
        <v>43</v>
      </c>
      <c r="J142" s="664" t="s">
        <v>219</v>
      </c>
      <c r="K142" s="739" t="s">
        <v>148</v>
      </c>
      <c r="L142" s="138" t="s">
        <v>44</v>
      </c>
      <c r="M142" s="307"/>
      <c r="N142" s="283"/>
    </row>
    <row r="143" spans="1:14" s="2" customFormat="1" ht="15" customHeight="1" x14ac:dyDescent="0.3">
      <c r="A143" s="137">
        <v>45630</v>
      </c>
      <c r="B143" s="291" t="s">
        <v>110</v>
      </c>
      <c r="C143" s="291" t="s">
        <v>111</v>
      </c>
      <c r="D143" s="417" t="s">
        <v>14</v>
      </c>
      <c r="E143" s="134">
        <v>13000</v>
      </c>
      <c r="F143" s="282">
        <v>3866</v>
      </c>
      <c r="G143" s="261">
        <f t="shared" si="0"/>
        <v>3.3626487325400931</v>
      </c>
      <c r="H143" s="148" t="s">
        <v>41</v>
      </c>
      <c r="I143" s="139" t="s">
        <v>43</v>
      </c>
      <c r="J143" s="664" t="s">
        <v>219</v>
      </c>
      <c r="K143" s="739" t="s">
        <v>148</v>
      </c>
      <c r="L143" s="138" t="s">
        <v>44</v>
      </c>
      <c r="M143" s="307"/>
      <c r="N143" s="283"/>
    </row>
    <row r="144" spans="1:14" s="2" customFormat="1" ht="15" customHeight="1" x14ac:dyDescent="0.3">
      <c r="A144" s="644">
        <v>45630</v>
      </c>
      <c r="B144" s="408" t="s">
        <v>242</v>
      </c>
      <c r="C144" s="408" t="s">
        <v>121</v>
      </c>
      <c r="D144" s="645" t="s">
        <v>14</v>
      </c>
      <c r="E144" s="124">
        <v>12000</v>
      </c>
      <c r="F144" s="282">
        <v>3866</v>
      </c>
      <c r="G144" s="261">
        <f t="shared" si="0"/>
        <v>3.1039834454216244</v>
      </c>
      <c r="H144" s="148" t="s">
        <v>158</v>
      </c>
      <c r="I144" s="139" t="s">
        <v>43</v>
      </c>
      <c r="J144" s="303" t="s">
        <v>243</v>
      </c>
      <c r="K144" s="739" t="s">
        <v>148</v>
      </c>
      <c r="L144" s="138" t="s">
        <v>44</v>
      </c>
      <c r="M144" s="307"/>
      <c r="N144" s="283"/>
    </row>
    <row r="145" spans="1:14" s="2" customFormat="1" ht="15" customHeight="1" x14ac:dyDescent="0.3">
      <c r="A145" s="644">
        <v>45630</v>
      </c>
      <c r="B145" s="291" t="s">
        <v>242</v>
      </c>
      <c r="C145" s="291" t="s">
        <v>121</v>
      </c>
      <c r="D145" s="417" t="s">
        <v>14</v>
      </c>
      <c r="E145" s="124">
        <v>60000</v>
      </c>
      <c r="F145" s="282">
        <v>3866</v>
      </c>
      <c r="G145" s="261">
        <f t="shared" si="0"/>
        <v>15.519917227108122</v>
      </c>
      <c r="H145" s="148" t="s">
        <v>158</v>
      </c>
      <c r="I145" s="139" t="s">
        <v>43</v>
      </c>
      <c r="J145" s="303" t="s">
        <v>244</v>
      </c>
      <c r="K145" s="739" t="s">
        <v>148</v>
      </c>
      <c r="L145" s="138" t="s">
        <v>44</v>
      </c>
      <c r="M145" s="307"/>
      <c r="N145" s="283"/>
    </row>
    <row r="146" spans="1:14" s="2" customFormat="1" ht="15" customHeight="1" x14ac:dyDescent="0.3">
      <c r="A146" s="644">
        <v>45630</v>
      </c>
      <c r="B146" s="408" t="s">
        <v>242</v>
      </c>
      <c r="C146" s="408" t="s">
        <v>121</v>
      </c>
      <c r="D146" s="645" t="s">
        <v>14</v>
      </c>
      <c r="E146" s="124">
        <v>25000</v>
      </c>
      <c r="F146" s="282">
        <v>3866</v>
      </c>
      <c r="G146" s="261">
        <f t="shared" si="0"/>
        <v>6.466632177961718</v>
      </c>
      <c r="H146" s="148" t="s">
        <v>158</v>
      </c>
      <c r="I146" s="139" t="s">
        <v>43</v>
      </c>
      <c r="J146" s="303" t="s">
        <v>245</v>
      </c>
      <c r="K146" s="739" t="s">
        <v>148</v>
      </c>
      <c r="L146" s="138" t="s">
        <v>44</v>
      </c>
      <c r="M146" s="307"/>
      <c r="N146" s="283"/>
    </row>
    <row r="147" spans="1:14" s="2" customFormat="1" ht="15" customHeight="1" x14ac:dyDescent="0.3">
      <c r="A147" s="137">
        <v>45631</v>
      </c>
      <c r="B147" s="291" t="s">
        <v>249</v>
      </c>
      <c r="C147" s="291" t="s">
        <v>114</v>
      </c>
      <c r="D147" s="417" t="s">
        <v>78</v>
      </c>
      <c r="E147" s="124">
        <v>140000</v>
      </c>
      <c r="F147" s="282">
        <v>3866</v>
      </c>
      <c r="G147" s="261">
        <f t="shared" si="0"/>
        <v>36.21314019658562</v>
      </c>
      <c r="H147" s="148" t="s">
        <v>41</v>
      </c>
      <c r="I147" s="139" t="s">
        <v>43</v>
      </c>
      <c r="J147" s="664" t="s">
        <v>250</v>
      </c>
      <c r="K147" s="739" t="s">
        <v>148</v>
      </c>
      <c r="L147" s="138" t="s">
        <v>44</v>
      </c>
      <c r="M147" s="307"/>
      <c r="N147" s="283"/>
    </row>
    <row r="148" spans="1:14" s="2" customFormat="1" ht="15" customHeight="1" x14ac:dyDescent="0.3">
      <c r="A148" s="137">
        <v>45631</v>
      </c>
      <c r="B148" s="291" t="s">
        <v>110</v>
      </c>
      <c r="C148" s="291" t="s">
        <v>111</v>
      </c>
      <c r="D148" s="417" t="s">
        <v>14</v>
      </c>
      <c r="E148" s="124">
        <v>10000</v>
      </c>
      <c r="F148" s="282">
        <v>3866</v>
      </c>
      <c r="G148" s="261">
        <f t="shared" si="0"/>
        <v>2.586652871184687</v>
      </c>
      <c r="H148" s="148" t="s">
        <v>41</v>
      </c>
      <c r="I148" s="139" t="s">
        <v>43</v>
      </c>
      <c r="J148" s="361" t="s">
        <v>384</v>
      </c>
      <c r="K148" s="739" t="s">
        <v>148</v>
      </c>
      <c r="L148" s="138" t="s">
        <v>44</v>
      </c>
      <c r="M148" s="307"/>
      <c r="N148" s="283"/>
    </row>
    <row r="149" spans="1:14" s="2" customFormat="1" ht="23.4" customHeight="1" x14ac:dyDescent="0.3">
      <c r="A149" s="137">
        <v>45631</v>
      </c>
      <c r="B149" s="291" t="s">
        <v>110</v>
      </c>
      <c r="C149" s="291" t="s">
        <v>111</v>
      </c>
      <c r="D149" s="417" t="s">
        <v>14</v>
      </c>
      <c r="E149" s="347">
        <v>10000</v>
      </c>
      <c r="F149" s="282">
        <v>3866</v>
      </c>
      <c r="G149" s="261">
        <f t="shared" si="0"/>
        <v>2.586652871184687</v>
      </c>
      <c r="H149" s="148" t="s">
        <v>41</v>
      </c>
      <c r="I149" s="139" t="s">
        <v>43</v>
      </c>
      <c r="J149" s="361" t="s">
        <v>384</v>
      </c>
      <c r="K149" s="739" t="s">
        <v>148</v>
      </c>
      <c r="L149" s="138" t="s">
        <v>44</v>
      </c>
      <c r="M149" s="307"/>
      <c r="N149" s="283"/>
    </row>
    <row r="150" spans="1:14" s="2" customFormat="1" ht="13.5" customHeight="1" x14ac:dyDescent="0.3">
      <c r="A150" s="137">
        <v>45631</v>
      </c>
      <c r="B150" s="291" t="s">
        <v>254</v>
      </c>
      <c r="C150" s="291" t="s">
        <v>114</v>
      </c>
      <c r="D150" s="417" t="s">
        <v>78</v>
      </c>
      <c r="E150" s="124">
        <v>90000</v>
      </c>
      <c r="F150" s="282">
        <v>3866</v>
      </c>
      <c r="G150" s="261">
        <f t="shared" si="0"/>
        <v>23.279875840662182</v>
      </c>
      <c r="H150" s="148" t="s">
        <v>41</v>
      </c>
      <c r="I150" s="139" t="s">
        <v>43</v>
      </c>
      <c r="J150" s="361" t="s">
        <v>255</v>
      </c>
      <c r="K150" s="739" t="s">
        <v>148</v>
      </c>
      <c r="L150" s="138" t="s">
        <v>44</v>
      </c>
      <c r="M150" s="307"/>
      <c r="N150" s="283"/>
    </row>
    <row r="151" spans="1:14" s="2" customFormat="1" ht="15.75" customHeight="1" x14ac:dyDescent="0.3">
      <c r="A151" s="137">
        <v>45631</v>
      </c>
      <c r="B151" s="138" t="s">
        <v>156</v>
      </c>
      <c r="C151" s="138" t="s">
        <v>111</v>
      </c>
      <c r="D151" s="417" t="s">
        <v>186</v>
      </c>
      <c r="E151" s="142">
        <v>17000</v>
      </c>
      <c r="F151" s="282">
        <v>3866</v>
      </c>
      <c r="G151" s="261">
        <f t="shared" si="0"/>
        <v>4.3973098810139684</v>
      </c>
      <c r="H151" s="148" t="s">
        <v>187</v>
      </c>
      <c r="I151" s="139" t="s">
        <v>43</v>
      </c>
      <c r="J151" s="303" t="s">
        <v>223</v>
      </c>
      <c r="K151" s="739" t="s">
        <v>148</v>
      </c>
      <c r="L151" s="138" t="s">
        <v>44</v>
      </c>
      <c r="M151" s="307"/>
      <c r="N151" s="283"/>
    </row>
    <row r="152" spans="1:14" s="2" customFormat="1" ht="15.75" customHeight="1" x14ac:dyDescent="0.3">
      <c r="A152" s="137">
        <v>45631</v>
      </c>
      <c r="B152" s="138" t="s">
        <v>156</v>
      </c>
      <c r="C152" s="138" t="s">
        <v>111</v>
      </c>
      <c r="D152" s="417" t="s">
        <v>186</v>
      </c>
      <c r="E152" s="142">
        <v>18000</v>
      </c>
      <c r="F152" s="282">
        <v>3866</v>
      </c>
      <c r="G152" s="261">
        <f t="shared" si="0"/>
        <v>4.6559751681324366</v>
      </c>
      <c r="H152" s="148" t="s">
        <v>187</v>
      </c>
      <c r="I152" s="139" t="s">
        <v>43</v>
      </c>
      <c r="J152" s="303" t="s">
        <v>223</v>
      </c>
      <c r="K152" s="739" t="s">
        <v>148</v>
      </c>
      <c r="L152" s="138" t="s">
        <v>44</v>
      </c>
      <c r="M152" s="307"/>
      <c r="N152" s="283"/>
    </row>
    <row r="153" spans="1:14" s="2" customFormat="1" ht="18.75" customHeight="1" x14ac:dyDescent="0.3">
      <c r="A153" s="137">
        <v>45631</v>
      </c>
      <c r="B153" s="138" t="s">
        <v>156</v>
      </c>
      <c r="C153" s="138" t="s">
        <v>111</v>
      </c>
      <c r="D153" s="417" t="s">
        <v>186</v>
      </c>
      <c r="E153" s="142">
        <v>5000</v>
      </c>
      <c r="F153" s="282">
        <v>3866</v>
      </c>
      <c r="G153" s="261">
        <f t="shared" si="0"/>
        <v>1.2933264355923435</v>
      </c>
      <c r="H153" s="148" t="s">
        <v>187</v>
      </c>
      <c r="I153" s="139" t="s">
        <v>43</v>
      </c>
      <c r="J153" s="303" t="s">
        <v>223</v>
      </c>
      <c r="K153" s="739" t="s">
        <v>148</v>
      </c>
      <c r="L153" s="138" t="s">
        <v>44</v>
      </c>
      <c r="M153" s="307"/>
      <c r="N153" s="283"/>
    </row>
    <row r="154" spans="1:14" s="2" customFormat="1" ht="14.25" customHeight="1" x14ac:dyDescent="0.3">
      <c r="A154" s="137">
        <v>45631</v>
      </c>
      <c r="B154" s="303" t="s">
        <v>156</v>
      </c>
      <c r="C154" s="138" t="s">
        <v>111</v>
      </c>
      <c r="D154" s="417" t="s">
        <v>186</v>
      </c>
      <c r="E154" s="684">
        <v>9000</v>
      </c>
      <c r="F154" s="282">
        <v>3866</v>
      </c>
      <c r="G154" s="261">
        <f t="shared" si="0"/>
        <v>2.3279875840662183</v>
      </c>
      <c r="H154" s="148" t="s">
        <v>187</v>
      </c>
      <c r="I154" s="139" t="s">
        <v>43</v>
      </c>
      <c r="J154" s="303" t="s">
        <v>223</v>
      </c>
      <c r="K154" s="739" t="s">
        <v>148</v>
      </c>
      <c r="L154" s="138" t="s">
        <v>44</v>
      </c>
      <c r="M154" s="307"/>
      <c r="N154" s="283"/>
    </row>
    <row r="155" spans="1:14" s="2" customFormat="1" ht="14.25" customHeight="1" x14ac:dyDescent="0.3">
      <c r="A155" s="137">
        <v>45631</v>
      </c>
      <c r="B155" s="138" t="s">
        <v>156</v>
      </c>
      <c r="C155" s="138" t="s">
        <v>111</v>
      </c>
      <c r="D155" s="417" t="s">
        <v>186</v>
      </c>
      <c r="E155" s="142">
        <v>17000</v>
      </c>
      <c r="F155" s="282">
        <v>3866</v>
      </c>
      <c r="G155" s="261">
        <f t="shared" si="0"/>
        <v>4.3973098810139684</v>
      </c>
      <c r="H155" s="148" t="s">
        <v>187</v>
      </c>
      <c r="I155" s="139" t="s">
        <v>43</v>
      </c>
      <c r="J155" s="303" t="s">
        <v>223</v>
      </c>
      <c r="K155" s="739" t="s">
        <v>148</v>
      </c>
      <c r="L155" s="138" t="s">
        <v>44</v>
      </c>
      <c r="M155" s="307"/>
      <c r="N155" s="283"/>
    </row>
    <row r="156" spans="1:14" s="2" customFormat="1" ht="14.25" customHeight="1" x14ac:dyDescent="0.3">
      <c r="A156" s="137">
        <v>45631</v>
      </c>
      <c r="B156" s="138" t="s">
        <v>157</v>
      </c>
      <c r="C156" s="138" t="s">
        <v>157</v>
      </c>
      <c r="D156" s="417" t="s">
        <v>186</v>
      </c>
      <c r="E156" s="142">
        <v>19000</v>
      </c>
      <c r="F156" s="282">
        <v>3866</v>
      </c>
      <c r="G156" s="261">
        <f t="shared" si="0"/>
        <v>4.9146404552509058</v>
      </c>
      <c r="H156" s="148" t="s">
        <v>187</v>
      </c>
      <c r="I156" s="139" t="s">
        <v>43</v>
      </c>
      <c r="J156" s="303" t="s">
        <v>223</v>
      </c>
      <c r="K156" s="739" t="s">
        <v>148</v>
      </c>
      <c r="L156" s="138" t="s">
        <v>44</v>
      </c>
      <c r="M156" s="307"/>
      <c r="N156" s="283"/>
    </row>
    <row r="157" spans="1:14" s="2" customFormat="1" ht="15" customHeight="1" x14ac:dyDescent="0.3">
      <c r="A157" s="137">
        <v>45631</v>
      </c>
      <c r="B157" s="138" t="s">
        <v>156</v>
      </c>
      <c r="C157" s="138" t="s">
        <v>111</v>
      </c>
      <c r="D157" s="417" t="s">
        <v>186</v>
      </c>
      <c r="E157" s="124">
        <v>1000</v>
      </c>
      <c r="F157" s="282">
        <v>3866</v>
      </c>
      <c r="G157" s="261">
        <f t="shared" si="0"/>
        <v>0.2586652871184687</v>
      </c>
      <c r="H157" s="148" t="s">
        <v>169</v>
      </c>
      <c r="I157" s="139" t="s">
        <v>43</v>
      </c>
      <c r="J157" s="303" t="s">
        <v>197</v>
      </c>
      <c r="K157" s="739" t="s">
        <v>148</v>
      </c>
      <c r="L157" s="138" t="s">
        <v>44</v>
      </c>
      <c r="M157" s="307"/>
      <c r="N157" s="283"/>
    </row>
    <row r="158" spans="1:14" s="2" customFormat="1" ht="15" customHeight="1" x14ac:dyDescent="0.3">
      <c r="A158" s="137">
        <v>45631</v>
      </c>
      <c r="B158" s="138" t="s">
        <v>156</v>
      </c>
      <c r="C158" s="138" t="s">
        <v>111</v>
      </c>
      <c r="D158" s="417" t="s">
        <v>186</v>
      </c>
      <c r="E158" s="124">
        <v>3000</v>
      </c>
      <c r="F158" s="282">
        <v>3866</v>
      </c>
      <c r="G158" s="261">
        <f t="shared" si="0"/>
        <v>0.7759958613554061</v>
      </c>
      <c r="H158" s="148" t="s">
        <v>169</v>
      </c>
      <c r="I158" s="139" t="s">
        <v>43</v>
      </c>
      <c r="J158" s="303" t="s">
        <v>197</v>
      </c>
      <c r="K158" s="739" t="s">
        <v>148</v>
      </c>
      <c r="L158" s="138" t="s">
        <v>44</v>
      </c>
      <c r="M158" s="307"/>
      <c r="N158" s="283"/>
    </row>
    <row r="159" spans="1:14" s="2" customFormat="1" ht="15" customHeight="1" x14ac:dyDescent="0.3">
      <c r="A159" s="137">
        <v>45631</v>
      </c>
      <c r="B159" s="138" t="s">
        <v>156</v>
      </c>
      <c r="C159" s="138" t="s">
        <v>111</v>
      </c>
      <c r="D159" s="417" t="s">
        <v>186</v>
      </c>
      <c r="E159" s="124">
        <v>2000</v>
      </c>
      <c r="F159" s="282">
        <v>3866</v>
      </c>
      <c r="G159" s="261">
        <f t="shared" si="0"/>
        <v>0.5173305742369374</v>
      </c>
      <c r="H159" s="148" t="s">
        <v>169</v>
      </c>
      <c r="I159" s="139" t="s">
        <v>43</v>
      </c>
      <c r="J159" s="303" t="s">
        <v>197</v>
      </c>
      <c r="K159" s="739" t="s">
        <v>148</v>
      </c>
      <c r="L159" s="138" t="s">
        <v>44</v>
      </c>
      <c r="M159" s="307"/>
      <c r="N159" s="283"/>
    </row>
    <row r="160" spans="1:14" s="2" customFormat="1" ht="15" customHeight="1" x14ac:dyDescent="0.3">
      <c r="A160" s="137">
        <v>45631</v>
      </c>
      <c r="B160" s="138" t="s">
        <v>156</v>
      </c>
      <c r="C160" s="138" t="s">
        <v>111</v>
      </c>
      <c r="D160" s="417" t="s">
        <v>186</v>
      </c>
      <c r="E160" s="124">
        <v>6000</v>
      </c>
      <c r="F160" s="282">
        <v>3866</v>
      </c>
      <c r="G160" s="261">
        <f t="shared" ref="G160:G273" si="1">E160/F160</f>
        <v>1.5519917227108122</v>
      </c>
      <c r="H160" s="148" t="s">
        <v>169</v>
      </c>
      <c r="I160" s="139" t="s">
        <v>43</v>
      </c>
      <c r="J160" s="303" t="s">
        <v>197</v>
      </c>
      <c r="K160" s="739" t="s">
        <v>148</v>
      </c>
      <c r="L160" s="138" t="s">
        <v>44</v>
      </c>
      <c r="M160" s="307"/>
      <c r="N160" s="283"/>
    </row>
    <row r="161" spans="1:14" s="2" customFormat="1" ht="15" customHeight="1" x14ac:dyDescent="0.3">
      <c r="A161" s="137">
        <v>45631</v>
      </c>
      <c r="B161" s="138" t="s">
        <v>156</v>
      </c>
      <c r="C161" s="138" t="s">
        <v>111</v>
      </c>
      <c r="D161" s="417" t="s">
        <v>186</v>
      </c>
      <c r="E161" s="124">
        <v>12000</v>
      </c>
      <c r="F161" s="282">
        <v>3866</v>
      </c>
      <c r="G161" s="261">
        <f t="shared" si="1"/>
        <v>3.1039834454216244</v>
      </c>
      <c r="H161" s="148" t="s">
        <v>169</v>
      </c>
      <c r="I161" s="139" t="s">
        <v>43</v>
      </c>
      <c r="J161" s="303" t="s">
        <v>197</v>
      </c>
      <c r="K161" s="739" t="s">
        <v>148</v>
      </c>
      <c r="L161" s="138" t="s">
        <v>44</v>
      </c>
      <c r="M161" s="307"/>
      <c r="N161" s="283"/>
    </row>
    <row r="162" spans="1:14" s="2" customFormat="1" ht="15" customHeight="1" x14ac:dyDescent="0.3">
      <c r="A162" s="137">
        <v>45631</v>
      </c>
      <c r="B162" s="138" t="s">
        <v>156</v>
      </c>
      <c r="C162" s="138" t="s">
        <v>111</v>
      </c>
      <c r="D162" s="417" t="s">
        <v>186</v>
      </c>
      <c r="E162" s="124">
        <v>5000</v>
      </c>
      <c r="F162" s="282">
        <v>3866</v>
      </c>
      <c r="G162" s="261">
        <f t="shared" si="1"/>
        <v>1.2933264355923435</v>
      </c>
      <c r="H162" s="148" t="s">
        <v>169</v>
      </c>
      <c r="I162" s="139" t="s">
        <v>43</v>
      </c>
      <c r="J162" s="303" t="s">
        <v>197</v>
      </c>
      <c r="K162" s="739" t="s">
        <v>148</v>
      </c>
      <c r="L162" s="138" t="s">
        <v>44</v>
      </c>
      <c r="M162" s="307"/>
      <c r="N162" s="283"/>
    </row>
    <row r="163" spans="1:14" s="2" customFormat="1" ht="15" customHeight="1" x14ac:dyDescent="0.3">
      <c r="A163" s="137">
        <v>45631</v>
      </c>
      <c r="B163" s="138" t="s">
        <v>156</v>
      </c>
      <c r="C163" s="138" t="s">
        <v>111</v>
      </c>
      <c r="D163" s="417" t="s">
        <v>186</v>
      </c>
      <c r="E163" s="124">
        <v>1000</v>
      </c>
      <c r="F163" s="282">
        <v>3866</v>
      </c>
      <c r="G163" s="261">
        <f t="shared" si="1"/>
        <v>0.2586652871184687</v>
      </c>
      <c r="H163" s="148" t="s">
        <v>169</v>
      </c>
      <c r="I163" s="139" t="s">
        <v>43</v>
      </c>
      <c r="J163" s="303" t="s">
        <v>197</v>
      </c>
      <c r="K163" s="739" t="s">
        <v>148</v>
      </c>
      <c r="L163" s="138" t="s">
        <v>44</v>
      </c>
      <c r="M163" s="307"/>
      <c r="N163" s="283"/>
    </row>
    <row r="164" spans="1:14" s="2" customFormat="1" ht="15" customHeight="1" x14ac:dyDescent="0.3">
      <c r="A164" s="137">
        <v>45631</v>
      </c>
      <c r="B164" s="138" t="s">
        <v>156</v>
      </c>
      <c r="C164" s="138" t="s">
        <v>111</v>
      </c>
      <c r="D164" s="417" t="s">
        <v>186</v>
      </c>
      <c r="E164" s="124">
        <v>12000</v>
      </c>
      <c r="F164" s="282">
        <v>3866</v>
      </c>
      <c r="G164" s="261">
        <f t="shared" si="1"/>
        <v>3.1039834454216244</v>
      </c>
      <c r="H164" s="148" t="s">
        <v>169</v>
      </c>
      <c r="I164" s="139" t="s">
        <v>43</v>
      </c>
      <c r="J164" s="303" t="s">
        <v>197</v>
      </c>
      <c r="K164" s="739" t="s">
        <v>148</v>
      </c>
      <c r="L164" s="138" t="s">
        <v>44</v>
      </c>
      <c r="M164" s="307"/>
      <c r="N164" s="283"/>
    </row>
    <row r="165" spans="1:14" s="2" customFormat="1" ht="15" customHeight="1" x14ac:dyDescent="0.3">
      <c r="A165" s="137">
        <v>45631</v>
      </c>
      <c r="B165" s="138" t="s">
        <v>156</v>
      </c>
      <c r="C165" s="138" t="s">
        <v>111</v>
      </c>
      <c r="D165" s="417" t="s">
        <v>186</v>
      </c>
      <c r="E165" s="124">
        <v>8000</v>
      </c>
      <c r="F165" s="282">
        <v>3866</v>
      </c>
      <c r="G165" s="261">
        <f t="shared" si="1"/>
        <v>2.0693222969477496</v>
      </c>
      <c r="H165" s="148" t="s">
        <v>169</v>
      </c>
      <c r="I165" s="139" t="s">
        <v>43</v>
      </c>
      <c r="J165" s="303" t="s">
        <v>197</v>
      </c>
      <c r="K165" s="739" t="s">
        <v>148</v>
      </c>
      <c r="L165" s="138" t="s">
        <v>44</v>
      </c>
      <c r="M165" s="307"/>
      <c r="N165" s="283"/>
    </row>
    <row r="166" spans="1:14" s="2" customFormat="1" ht="15" customHeight="1" x14ac:dyDescent="0.3">
      <c r="A166" s="137">
        <v>45631</v>
      </c>
      <c r="B166" s="138" t="s">
        <v>156</v>
      </c>
      <c r="C166" s="138" t="s">
        <v>111</v>
      </c>
      <c r="D166" s="417" t="s">
        <v>186</v>
      </c>
      <c r="E166" s="124">
        <v>15000</v>
      </c>
      <c r="F166" s="282">
        <v>3866</v>
      </c>
      <c r="G166" s="261">
        <f t="shared" si="1"/>
        <v>3.8799793067770305</v>
      </c>
      <c r="H166" s="148" t="s">
        <v>169</v>
      </c>
      <c r="I166" s="139" t="s">
        <v>43</v>
      </c>
      <c r="J166" s="303" t="s">
        <v>197</v>
      </c>
      <c r="K166" s="739" t="s">
        <v>148</v>
      </c>
      <c r="L166" s="138" t="s">
        <v>44</v>
      </c>
      <c r="M166" s="307"/>
      <c r="N166" s="283"/>
    </row>
    <row r="167" spans="1:14" s="2" customFormat="1" ht="15" customHeight="1" x14ac:dyDescent="0.3">
      <c r="A167" s="137">
        <v>45631</v>
      </c>
      <c r="B167" s="138" t="s">
        <v>265</v>
      </c>
      <c r="C167" s="138" t="s">
        <v>162</v>
      </c>
      <c r="D167" s="417" t="s">
        <v>186</v>
      </c>
      <c r="E167" s="124">
        <v>50000</v>
      </c>
      <c r="F167" s="282">
        <v>3866</v>
      </c>
      <c r="G167" s="261">
        <f t="shared" si="1"/>
        <v>12.933264355923436</v>
      </c>
      <c r="H167" s="148" t="s">
        <v>169</v>
      </c>
      <c r="I167" s="139" t="s">
        <v>43</v>
      </c>
      <c r="J167" s="303" t="s">
        <v>296</v>
      </c>
      <c r="K167" s="739" t="s">
        <v>148</v>
      </c>
      <c r="L167" s="138" t="s">
        <v>44</v>
      </c>
      <c r="M167" s="307"/>
      <c r="N167" s="283"/>
    </row>
    <row r="168" spans="1:14" s="2" customFormat="1" ht="15" customHeight="1" x14ac:dyDescent="0.3">
      <c r="A168" s="137">
        <v>45631</v>
      </c>
      <c r="B168" s="138" t="s">
        <v>361</v>
      </c>
      <c r="C168" s="138" t="s">
        <v>162</v>
      </c>
      <c r="D168" s="417" t="s">
        <v>186</v>
      </c>
      <c r="E168" s="124">
        <v>6000</v>
      </c>
      <c r="F168" s="282">
        <v>3866</v>
      </c>
      <c r="G168" s="261">
        <f t="shared" si="1"/>
        <v>1.5519917227108122</v>
      </c>
      <c r="H168" s="148" t="s">
        <v>169</v>
      </c>
      <c r="I168" s="139" t="s">
        <v>43</v>
      </c>
      <c r="J168" s="303" t="s">
        <v>197</v>
      </c>
      <c r="K168" s="739" t="s">
        <v>148</v>
      </c>
      <c r="L168" s="138" t="s">
        <v>44</v>
      </c>
      <c r="M168" s="307"/>
      <c r="N168" s="283"/>
    </row>
    <row r="169" spans="1:14" s="2" customFormat="1" ht="15" customHeight="1" x14ac:dyDescent="0.3">
      <c r="A169" s="137">
        <v>45631</v>
      </c>
      <c r="B169" s="138" t="s">
        <v>345</v>
      </c>
      <c r="C169" s="138" t="s">
        <v>162</v>
      </c>
      <c r="D169" s="417" t="s">
        <v>186</v>
      </c>
      <c r="E169" s="124">
        <v>20000</v>
      </c>
      <c r="F169" s="282">
        <v>3866</v>
      </c>
      <c r="G169" s="261">
        <f t="shared" si="1"/>
        <v>5.173305742369374</v>
      </c>
      <c r="H169" s="148" t="s">
        <v>169</v>
      </c>
      <c r="I169" s="139" t="s">
        <v>43</v>
      </c>
      <c r="J169" s="303" t="s">
        <v>197</v>
      </c>
      <c r="K169" s="739" t="s">
        <v>148</v>
      </c>
      <c r="L169" s="138" t="s">
        <v>44</v>
      </c>
      <c r="M169" s="307"/>
      <c r="N169" s="283"/>
    </row>
    <row r="170" spans="1:14" s="2" customFormat="1" ht="15" customHeight="1" x14ac:dyDescent="0.3">
      <c r="A170" s="137">
        <v>45631</v>
      </c>
      <c r="B170" s="138" t="s">
        <v>348</v>
      </c>
      <c r="C170" s="138" t="s">
        <v>162</v>
      </c>
      <c r="D170" s="417" t="s">
        <v>186</v>
      </c>
      <c r="E170" s="124">
        <v>20000</v>
      </c>
      <c r="F170" s="282">
        <v>3866</v>
      </c>
      <c r="G170" s="261">
        <f t="shared" si="1"/>
        <v>5.173305742369374</v>
      </c>
      <c r="H170" s="148" t="s">
        <v>169</v>
      </c>
      <c r="I170" s="139" t="s">
        <v>43</v>
      </c>
      <c r="J170" s="303" t="s">
        <v>197</v>
      </c>
      <c r="K170" s="739" t="s">
        <v>148</v>
      </c>
      <c r="L170" s="138" t="s">
        <v>44</v>
      </c>
      <c r="M170" s="307"/>
      <c r="N170" s="283"/>
    </row>
    <row r="171" spans="1:14" s="2" customFormat="1" ht="15" customHeight="1" x14ac:dyDescent="0.3">
      <c r="A171" s="137">
        <v>45631</v>
      </c>
      <c r="B171" s="138" t="s">
        <v>157</v>
      </c>
      <c r="C171" s="138" t="s">
        <v>157</v>
      </c>
      <c r="D171" s="417" t="s">
        <v>186</v>
      </c>
      <c r="E171" s="124">
        <v>12000</v>
      </c>
      <c r="F171" s="282">
        <v>3866</v>
      </c>
      <c r="G171" s="261">
        <f t="shared" si="1"/>
        <v>3.1039834454216244</v>
      </c>
      <c r="H171" s="148" t="s">
        <v>169</v>
      </c>
      <c r="I171" s="139" t="s">
        <v>43</v>
      </c>
      <c r="J171" s="303" t="s">
        <v>197</v>
      </c>
      <c r="K171" s="739" t="s">
        <v>148</v>
      </c>
      <c r="L171" s="138" t="s">
        <v>44</v>
      </c>
      <c r="M171" s="307"/>
      <c r="N171" s="283"/>
    </row>
    <row r="172" spans="1:14" s="2" customFormat="1" ht="15" customHeight="1" x14ac:dyDescent="0.3">
      <c r="A172" s="137">
        <v>45631</v>
      </c>
      <c r="B172" s="291" t="s">
        <v>156</v>
      </c>
      <c r="C172" s="291" t="s">
        <v>111</v>
      </c>
      <c r="D172" s="417" t="s">
        <v>186</v>
      </c>
      <c r="E172" s="124">
        <v>15000</v>
      </c>
      <c r="F172" s="282">
        <v>3866</v>
      </c>
      <c r="G172" s="261">
        <f t="shared" si="1"/>
        <v>3.8799793067770305</v>
      </c>
      <c r="H172" s="148" t="s">
        <v>168</v>
      </c>
      <c r="I172" s="139" t="s">
        <v>43</v>
      </c>
      <c r="J172" s="303" t="s">
        <v>194</v>
      </c>
      <c r="K172" s="739" t="s">
        <v>148</v>
      </c>
      <c r="L172" s="138" t="s">
        <v>44</v>
      </c>
      <c r="M172" s="307"/>
      <c r="N172" s="283"/>
    </row>
    <row r="173" spans="1:14" s="2" customFormat="1" ht="15" customHeight="1" x14ac:dyDescent="0.3">
      <c r="A173" s="137">
        <v>45631</v>
      </c>
      <c r="B173" s="291" t="s">
        <v>156</v>
      </c>
      <c r="C173" s="291" t="s">
        <v>111</v>
      </c>
      <c r="D173" s="417" t="s">
        <v>186</v>
      </c>
      <c r="E173" s="124">
        <v>13000</v>
      </c>
      <c r="F173" s="282">
        <v>3866</v>
      </c>
      <c r="G173" s="261">
        <f t="shared" si="1"/>
        <v>3.3626487325400931</v>
      </c>
      <c r="H173" s="148" t="s">
        <v>168</v>
      </c>
      <c r="I173" s="139" t="s">
        <v>43</v>
      </c>
      <c r="J173" s="303" t="s">
        <v>194</v>
      </c>
      <c r="K173" s="739" t="s">
        <v>148</v>
      </c>
      <c r="L173" s="138" t="s">
        <v>44</v>
      </c>
      <c r="M173" s="307"/>
      <c r="N173" s="283"/>
    </row>
    <row r="174" spans="1:14" s="2" customFormat="1" ht="15" customHeight="1" x14ac:dyDescent="0.3">
      <c r="A174" s="137">
        <v>45631</v>
      </c>
      <c r="B174" s="291" t="s">
        <v>156</v>
      </c>
      <c r="C174" s="291" t="s">
        <v>111</v>
      </c>
      <c r="D174" s="417" t="s">
        <v>186</v>
      </c>
      <c r="E174" s="124">
        <v>6000</v>
      </c>
      <c r="F174" s="282">
        <v>3866</v>
      </c>
      <c r="G174" s="261">
        <f t="shared" si="1"/>
        <v>1.5519917227108122</v>
      </c>
      <c r="H174" s="148" t="s">
        <v>168</v>
      </c>
      <c r="I174" s="139" t="s">
        <v>43</v>
      </c>
      <c r="J174" s="303" t="s">
        <v>194</v>
      </c>
      <c r="K174" s="739" t="s">
        <v>148</v>
      </c>
      <c r="L174" s="138" t="s">
        <v>44</v>
      </c>
      <c r="M174" s="307"/>
      <c r="N174" s="283"/>
    </row>
    <row r="175" spans="1:14" s="2" customFormat="1" ht="15" customHeight="1" x14ac:dyDescent="0.3">
      <c r="A175" s="137">
        <v>45631</v>
      </c>
      <c r="B175" s="291" t="s">
        <v>156</v>
      </c>
      <c r="C175" s="291" t="s">
        <v>111</v>
      </c>
      <c r="D175" s="417" t="s">
        <v>186</v>
      </c>
      <c r="E175" s="124">
        <v>20000</v>
      </c>
      <c r="F175" s="282">
        <v>3866</v>
      </c>
      <c r="G175" s="261">
        <f t="shared" si="1"/>
        <v>5.173305742369374</v>
      </c>
      <c r="H175" s="148" t="s">
        <v>168</v>
      </c>
      <c r="I175" s="139" t="s">
        <v>43</v>
      </c>
      <c r="J175" s="303" t="s">
        <v>194</v>
      </c>
      <c r="K175" s="739" t="s">
        <v>148</v>
      </c>
      <c r="L175" s="138" t="s">
        <v>44</v>
      </c>
      <c r="M175" s="307"/>
      <c r="N175" s="283"/>
    </row>
    <row r="176" spans="1:14" s="2" customFormat="1" ht="15" customHeight="1" x14ac:dyDescent="0.3">
      <c r="A176" s="137">
        <v>45631</v>
      </c>
      <c r="B176" s="291" t="s">
        <v>156</v>
      </c>
      <c r="C176" s="291" t="s">
        <v>111</v>
      </c>
      <c r="D176" s="417" t="s">
        <v>186</v>
      </c>
      <c r="E176" s="124">
        <v>5000</v>
      </c>
      <c r="F176" s="282">
        <v>3866</v>
      </c>
      <c r="G176" s="261">
        <f t="shared" si="1"/>
        <v>1.2933264355923435</v>
      </c>
      <c r="H176" s="148" t="s">
        <v>168</v>
      </c>
      <c r="I176" s="139" t="s">
        <v>43</v>
      </c>
      <c r="J176" s="303" t="s">
        <v>194</v>
      </c>
      <c r="K176" s="739" t="s">
        <v>148</v>
      </c>
      <c r="L176" s="138" t="s">
        <v>44</v>
      </c>
      <c r="M176" s="307"/>
      <c r="N176" s="283"/>
    </row>
    <row r="177" spans="1:14" s="2" customFormat="1" ht="15" customHeight="1" x14ac:dyDescent="0.3">
      <c r="A177" s="137">
        <v>45631</v>
      </c>
      <c r="B177" s="291" t="s">
        <v>156</v>
      </c>
      <c r="C177" s="291" t="s">
        <v>111</v>
      </c>
      <c r="D177" s="417" t="s">
        <v>186</v>
      </c>
      <c r="E177" s="124">
        <v>5000</v>
      </c>
      <c r="F177" s="282">
        <v>3866</v>
      </c>
      <c r="G177" s="261">
        <f t="shared" si="1"/>
        <v>1.2933264355923435</v>
      </c>
      <c r="H177" s="148" t="s">
        <v>168</v>
      </c>
      <c r="I177" s="139" t="s">
        <v>43</v>
      </c>
      <c r="J177" s="303" t="s">
        <v>194</v>
      </c>
      <c r="K177" s="739" t="s">
        <v>148</v>
      </c>
      <c r="L177" s="138" t="s">
        <v>44</v>
      </c>
      <c r="M177" s="307"/>
      <c r="N177" s="283"/>
    </row>
    <row r="178" spans="1:14" s="2" customFormat="1" ht="15" customHeight="1" x14ac:dyDescent="0.3">
      <c r="A178" s="137">
        <v>45631</v>
      </c>
      <c r="B178" s="291" t="s">
        <v>156</v>
      </c>
      <c r="C178" s="291" t="s">
        <v>111</v>
      </c>
      <c r="D178" s="417" t="s">
        <v>186</v>
      </c>
      <c r="E178" s="124">
        <v>6000</v>
      </c>
      <c r="F178" s="282">
        <v>3866</v>
      </c>
      <c r="G178" s="261">
        <f t="shared" si="1"/>
        <v>1.5519917227108122</v>
      </c>
      <c r="H178" s="148" t="s">
        <v>168</v>
      </c>
      <c r="I178" s="139" t="s">
        <v>43</v>
      </c>
      <c r="J178" s="303" t="s">
        <v>194</v>
      </c>
      <c r="K178" s="739" t="s">
        <v>148</v>
      </c>
      <c r="L178" s="138" t="s">
        <v>44</v>
      </c>
      <c r="M178" s="307"/>
      <c r="N178" s="283"/>
    </row>
    <row r="179" spans="1:14" s="2" customFormat="1" ht="15" customHeight="1" x14ac:dyDescent="0.3">
      <c r="A179" s="137">
        <v>45631</v>
      </c>
      <c r="B179" s="291" t="s">
        <v>156</v>
      </c>
      <c r="C179" s="291" t="s">
        <v>111</v>
      </c>
      <c r="D179" s="417" t="s">
        <v>186</v>
      </c>
      <c r="E179" s="124">
        <v>5000</v>
      </c>
      <c r="F179" s="282">
        <v>3866</v>
      </c>
      <c r="G179" s="261">
        <f t="shared" si="1"/>
        <v>1.2933264355923435</v>
      </c>
      <c r="H179" s="148" t="s">
        <v>168</v>
      </c>
      <c r="I179" s="139" t="s">
        <v>43</v>
      </c>
      <c r="J179" s="303" t="s">
        <v>194</v>
      </c>
      <c r="K179" s="739" t="s">
        <v>148</v>
      </c>
      <c r="L179" s="138" t="s">
        <v>44</v>
      </c>
      <c r="M179" s="307"/>
      <c r="N179" s="283"/>
    </row>
    <row r="180" spans="1:14" s="2" customFormat="1" ht="15" customHeight="1" x14ac:dyDescent="0.3">
      <c r="A180" s="137">
        <v>45631</v>
      </c>
      <c r="B180" s="291" t="s">
        <v>157</v>
      </c>
      <c r="C180" s="291" t="s">
        <v>157</v>
      </c>
      <c r="D180" s="417" t="s">
        <v>186</v>
      </c>
      <c r="E180" s="124">
        <v>20000</v>
      </c>
      <c r="F180" s="282">
        <v>3866</v>
      </c>
      <c r="G180" s="261">
        <f t="shared" si="1"/>
        <v>5.173305742369374</v>
      </c>
      <c r="H180" s="148" t="s">
        <v>168</v>
      </c>
      <c r="I180" s="139" t="s">
        <v>43</v>
      </c>
      <c r="J180" s="303" t="s">
        <v>194</v>
      </c>
      <c r="K180" s="739" t="s">
        <v>148</v>
      </c>
      <c r="L180" s="138" t="s">
        <v>44</v>
      </c>
      <c r="M180" s="307"/>
      <c r="N180" s="283"/>
    </row>
    <row r="181" spans="1:14" s="2" customFormat="1" ht="15" customHeight="1" x14ac:dyDescent="0.3">
      <c r="A181" s="137">
        <v>45631</v>
      </c>
      <c r="B181" s="291" t="s">
        <v>265</v>
      </c>
      <c r="C181" s="291" t="s">
        <v>162</v>
      </c>
      <c r="D181" s="417" t="s">
        <v>186</v>
      </c>
      <c r="E181" s="124">
        <v>60000</v>
      </c>
      <c r="F181" s="282">
        <v>3866</v>
      </c>
      <c r="G181" s="261">
        <f t="shared" si="1"/>
        <v>15.519917227108122</v>
      </c>
      <c r="H181" s="148" t="s">
        <v>168</v>
      </c>
      <c r="I181" s="139" t="s">
        <v>43</v>
      </c>
      <c r="J181" s="303" t="s">
        <v>321</v>
      </c>
      <c r="K181" s="739" t="s">
        <v>148</v>
      </c>
      <c r="L181" s="138" t="s">
        <v>44</v>
      </c>
      <c r="M181" s="307"/>
      <c r="N181" s="283"/>
    </row>
    <row r="182" spans="1:14" s="2" customFormat="1" ht="15" customHeight="1" x14ac:dyDescent="0.3">
      <c r="A182" s="137">
        <v>45631</v>
      </c>
      <c r="B182" s="291" t="s">
        <v>361</v>
      </c>
      <c r="C182" s="291" t="s">
        <v>162</v>
      </c>
      <c r="D182" s="417" t="s">
        <v>186</v>
      </c>
      <c r="E182" s="124">
        <v>20000</v>
      </c>
      <c r="F182" s="282">
        <v>3866</v>
      </c>
      <c r="G182" s="261">
        <f t="shared" si="1"/>
        <v>5.173305742369374</v>
      </c>
      <c r="H182" s="148" t="s">
        <v>168</v>
      </c>
      <c r="I182" s="139" t="s">
        <v>43</v>
      </c>
      <c r="J182" s="303" t="s">
        <v>322</v>
      </c>
      <c r="K182" s="739" t="s">
        <v>148</v>
      </c>
      <c r="L182" s="138" t="s">
        <v>44</v>
      </c>
      <c r="M182" s="307"/>
      <c r="N182" s="283"/>
    </row>
    <row r="183" spans="1:14" s="2" customFormat="1" ht="15" customHeight="1" x14ac:dyDescent="0.3">
      <c r="A183" s="137">
        <v>45631</v>
      </c>
      <c r="B183" s="291" t="s">
        <v>345</v>
      </c>
      <c r="C183" s="291" t="s">
        <v>162</v>
      </c>
      <c r="D183" s="417" t="s">
        <v>186</v>
      </c>
      <c r="E183" s="124">
        <v>10000</v>
      </c>
      <c r="F183" s="282">
        <v>3866</v>
      </c>
      <c r="G183" s="261">
        <f t="shared" si="1"/>
        <v>2.586652871184687</v>
      </c>
      <c r="H183" s="148" t="s">
        <v>168</v>
      </c>
      <c r="I183" s="139" t="s">
        <v>43</v>
      </c>
      <c r="J183" s="303" t="s">
        <v>322</v>
      </c>
      <c r="K183" s="739" t="s">
        <v>148</v>
      </c>
      <c r="L183" s="138" t="s">
        <v>44</v>
      </c>
      <c r="M183" s="307"/>
      <c r="N183" s="283"/>
    </row>
    <row r="184" spans="1:14" s="2" customFormat="1" ht="15" customHeight="1" x14ac:dyDescent="0.3">
      <c r="A184" s="137">
        <v>45631</v>
      </c>
      <c r="B184" s="291" t="s">
        <v>348</v>
      </c>
      <c r="C184" s="291" t="s">
        <v>162</v>
      </c>
      <c r="D184" s="417" t="s">
        <v>186</v>
      </c>
      <c r="E184" s="124">
        <v>20000</v>
      </c>
      <c r="F184" s="282">
        <v>3866</v>
      </c>
      <c r="G184" s="261">
        <f t="shared" si="1"/>
        <v>5.173305742369374</v>
      </c>
      <c r="H184" s="148" t="s">
        <v>168</v>
      </c>
      <c r="I184" s="139" t="s">
        <v>43</v>
      </c>
      <c r="J184" s="303" t="s">
        <v>322</v>
      </c>
      <c r="K184" s="739" t="s">
        <v>148</v>
      </c>
      <c r="L184" s="138" t="s">
        <v>44</v>
      </c>
      <c r="M184" s="307"/>
      <c r="N184" s="283"/>
    </row>
    <row r="185" spans="1:14" s="2" customFormat="1" ht="15" customHeight="1" x14ac:dyDescent="0.3">
      <c r="A185" s="137">
        <v>45631</v>
      </c>
      <c r="B185" s="291" t="s">
        <v>110</v>
      </c>
      <c r="C185" s="291" t="s">
        <v>111</v>
      </c>
      <c r="D185" s="139" t="s">
        <v>186</v>
      </c>
      <c r="E185" s="124">
        <v>8000</v>
      </c>
      <c r="F185" s="282">
        <v>3866</v>
      </c>
      <c r="G185" s="261">
        <f t="shared" si="1"/>
        <v>2.0693222969477496</v>
      </c>
      <c r="H185" s="148" t="s">
        <v>188</v>
      </c>
      <c r="I185" s="139" t="s">
        <v>43</v>
      </c>
      <c r="J185" s="303" t="s">
        <v>193</v>
      </c>
      <c r="K185" s="739" t="s">
        <v>148</v>
      </c>
      <c r="L185" s="138" t="s">
        <v>44</v>
      </c>
      <c r="M185" s="307"/>
      <c r="N185" s="283"/>
    </row>
    <row r="186" spans="1:14" s="2" customFormat="1" ht="15" customHeight="1" x14ac:dyDescent="0.3">
      <c r="A186" s="137">
        <v>45631</v>
      </c>
      <c r="B186" s="291" t="s">
        <v>361</v>
      </c>
      <c r="C186" s="291" t="s">
        <v>162</v>
      </c>
      <c r="D186" s="139" t="s">
        <v>186</v>
      </c>
      <c r="E186" s="124">
        <v>10000</v>
      </c>
      <c r="F186" s="282">
        <v>3866</v>
      </c>
      <c r="G186" s="261">
        <f t="shared" si="1"/>
        <v>2.586652871184687</v>
      </c>
      <c r="H186" s="148" t="s">
        <v>188</v>
      </c>
      <c r="I186" s="139" t="s">
        <v>43</v>
      </c>
      <c r="J186" s="303" t="s">
        <v>193</v>
      </c>
      <c r="K186" s="739" t="s">
        <v>148</v>
      </c>
      <c r="L186" s="138" t="s">
        <v>44</v>
      </c>
      <c r="M186" s="307"/>
      <c r="N186" s="283"/>
    </row>
    <row r="187" spans="1:14" s="2" customFormat="1" ht="15" customHeight="1" x14ac:dyDescent="0.3">
      <c r="A187" s="137">
        <v>45631</v>
      </c>
      <c r="B187" s="291" t="s">
        <v>345</v>
      </c>
      <c r="C187" s="291" t="s">
        <v>162</v>
      </c>
      <c r="D187" s="139" t="s">
        <v>186</v>
      </c>
      <c r="E187" s="124">
        <v>17000</v>
      </c>
      <c r="F187" s="282">
        <v>3866</v>
      </c>
      <c r="G187" s="261">
        <f t="shared" si="1"/>
        <v>4.3973098810139684</v>
      </c>
      <c r="H187" s="148" t="s">
        <v>188</v>
      </c>
      <c r="I187" s="139" t="s">
        <v>43</v>
      </c>
      <c r="J187" s="303" t="s">
        <v>193</v>
      </c>
      <c r="K187" s="739" t="s">
        <v>148</v>
      </c>
      <c r="L187" s="138" t="s">
        <v>44</v>
      </c>
      <c r="M187" s="307"/>
      <c r="N187" s="283"/>
    </row>
    <row r="188" spans="1:14" s="2" customFormat="1" ht="15" customHeight="1" x14ac:dyDescent="0.3">
      <c r="A188" s="137">
        <v>45631</v>
      </c>
      <c r="B188" s="291" t="s">
        <v>110</v>
      </c>
      <c r="C188" s="291" t="s">
        <v>111</v>
      </c>
      <c r="D188" s="139" t="s">
        <v>186</v>
      </c>
      <c r="E188" s="124">
        <v>10000</v>
      </c>
      <c r="F188" s="282">
        <v>3866</v>
      </c>
      <c r="G188" s="261">
        <f t="shared" si="1"/>
        <v>2.586652871184687</v>
      </c>
      <c r="H188" s="148" t="s">
        <v>188</v>
      </c>
      <c r="I188" s="139" t="s">
        <v>43</v>
      </c>
      <c r="J188" s="303" t="s">
        <v>193</v>
      </c>
      <c r="K188" s="739" t="s">
        <v>148</v>
      </c>
      <c r="L188" s="138" t="s">
        <v>44</v>
      </c>
      <c r="M188" s="307"/>
      <c r="N188" s="283"/>
    </row>
    <row r="189" spans="1:14" s="2" customFormat="1" ht="15" customHeight="1" x14ac:dyDescent="0.3">
      <c r="A189" s="137">
        <v>45631</v>
      </c>
      <c r="B189" s="291" t="s">
        <v>110</v>
      </c>
      <c r="C189" s="291" t="s">
        <v>111</v>
      </c>
      <c r="D189" s="417" t="s">
        <v>186</v>
      </c>
      <c r="E189" s="124">
        <v>5000</v>
      </c>
      <c r="F189" s="282">
        <v>3866</v>
      </c>
      <c r="G189" s="261">
        <f t="shared" si="1"/>
        <v>1.2933264355923435</v>
      </c>
      <c r="H189" s="148" t="s">
        <v>188</v>
      </c>
      <c r="I189" s="139" t="s">
        <v>43</v>
      </c>
      <c r="J189" s="303" t="s">
        <v>193</v>
      </c>
      <c r="K189" s="739" t="s">
        <v>148</v>
      </c>
      <c r="L189" s="138" t="s">
        <v>44</v>
      </c>
      <c r="M189" s="307"/>
      <c r="N189" s="283"/>
    </row>
    <row r="190" spans="1:14" s="2" customFormat="1" ht="15" customHeight="1" x14ac:dyDescent="0.3">
      <c r="A190" s="137">
        <v>45631</v>
      </c>
      <c r="B190" s="291" t="s">
        <v>110</v>
      </c>
      <c r="C190" s="291" t="s">
        <v>111</v>
      </c>
      <c r="D190" s="139" t="s">
        <v>186</v>
      </c>
      <c r="E190" s="124">
        <v>8000</v>
      </c>
      <c r="F190" s="282">
        <v>3866</v>
      </c>
      <c r="G190" s="261">
        <f t="shared" si="1"/>
        <v>2.0693222969477496</v>
      </c>
      <c r="H190" s="148" t="s">
        <v>188</v>
      </c>
      <c r="I190" s="139" t="s">
        <v>43</v>
      </c>
      <c r="J190" s="303" t="s">
        <v>193</v>
      </c>
      <c r="K190" s="739" t="s">
        <v>148</v>
      </c>
      <c r="L190" s="138" t="s">
        <v>44</v>
      </c>
      <c r="M190" s="307"/>
      <c r="N190" s="283"/>
    </row>
    <row r="191" spans="1:14" s="2" customFormat="1" ht="15" customHeight="1" x14ac:dyDescent="0.3">
      <c r="A191" s="137">
        <v>45631</v>
      </c>
      <c r="B191" s="291" t="s">
        <v>110</v>
      </c>
      <c r="C191" s="291" t="s">
        <v>111</v>
      </c>
      <c r="D191" s="139" t="s">
        <v>186</v>
      </c>
      <c r="E191" s="124">
        <v>15000</v>
      </c>
      <c r="F191" s="282">
        <v>3866</v>
      </c>
      <c r="G191" s="261">
        <f t="shared" si="1"/>
        <v>3.8799793067770305</v>
      </c>
      <c r="H191" s="148" t="s">
        <v>188</v>
      </c>
      <c r="I191" s="139" t="s">
        <v>43</v>
      </c>
      <c r="J191" s="303" t="s">
        <v>193</v>
      </c>
      <c r="K191" s="739" t="s">
        <v>148</v>
      </c>
      <c r="L191" s="138" t="s">
        <v>44</v>
      </c>
      <c r="M191" s="307"/>
      <c r="N191" s="283"/>
    </row>
    <row r="192" spans="1:14" s="2" customFormat="1" ht="15" customHeight="1" x14ac:dyDescent="0.3">
      <c r="A192" s="137">
        <v>45631</v>
      </c>
      <c r="B192" s="291" t="s">
        <v>110</v>
      </c>
      <c r="C192" s="291" t="s">
        <v>111</v>
      </c>
      <c r="D192" s="139" t="s">
        <v>186</v>
      </c>
      <c r="E192" s="124">
        <v>20000</v>
      </c>
      <c r="F192" s="282">
        <v>3866</v>
      </c>
      <c r="G192" s="261">
        <f t="shared" si="1"/>
        <v>5.173305742369374</v>
      </c>
      <c r="H192" s="148" t="s">
        <v>188</v>
      </c>
      <c r="I192" s="139" t="s">
        <v>43</v>
      </c>
      <c r="J192" s="303" t="s">
        <v>193</v>
      </c>
      <c r="K192" s="739" t="s">
        <v>148</v>
      </c>
      <c r="L192" s="138" t="s">
        <v>44</v>
      </c>
      <c r="M192" s="307"/>
      <c r="N192" s="283"/>
    </row>
    <row r="193" spans="1:14" s="2" customFormat="1" ht="15" customHeight="1" x14ac:dyDescent="0.3">
      <c r="A193" s="137">
        <v>45631</v>
      </c>
      <c r="B193" s="291" t="s">
        <v>110</v>
      </c>
      <c r="C193" s="291" t="s">
        <v>111</v>
      </c>
      <c r="D193" s="139" t="s">
        <v>186</v>
      </c>
      <c r="E193" s="124">
        <v>5000</v>
      </c>
      <c r="F193" s="282">
        <v>3866</v>
      </c>
      <c r="G193" s="261">
        <f t="shared" si="1"/>
        <v>1.2933264355923435</v>
      </c>
      <c r="H193" s="148" t="s">
        <v>188</v>
      </c>
      <c r="I193" s="139" t="s">
        <v>43</v>
      </c>
      <c r="J193" s="303" t="s">
        <v>193</v>
      </c>
      <c r="K193" s="739" t="s">
        <v>148</v>
      </c>
      <c r="L193" s="138" t="s">
        <v>44</v>
      </c>
      <c r="M193" s="307"/>
      <c r="N193" s="283"/>
    </row>
    <row r="194" spans="1:14" s="2" customFormat="1" ht="15" customHeight="1" x14ac:dyDescent="0.3">
      <c r="A194" s="137">
        <v>45631</v>
      </c>
      <c r="B194" s="291" t="s">
        <v>110</v>
      </c>
      <c r="C194" s="291" t="s">
        <v>111</v>
      </c>
      <c r="D194" s="139" t="s">
        <v>186</v>
      </c>
      <c r="E194" s="124">
        <v>4000</v>
      </c>
      <c r="F194" s="282">
        <v>3866</v>
      </c>
      <c r="G194" s="261">
        <f t="shared" si="1"/>
        <v>1.0346611484738748</v>
      </c>
      <c r="H194" s="148" t="s">
        <v>188</v>
      </c>
      <c r="I194" s="139" t="s">
        <v>43</v>
      </c>
      <c r="J194" s="303" t="s">
        <v>193</v>
      </c>
      <c r="K194" s="739" t="s">
        <v>148</v>
      </c>
      <c r="L194" s="138" t="s">
        <v>44</v>
      </c>
      <c r="M194" s="307"/>
      <c r="N194" s="283"/>
    </row>
    <row r="195" spans="1:14" s="2" customFormat="1" ht="15" customHeight="1" x14ac:dyDescent="0.3">
      <c r="A195" s="137">
        <v>45631</v>
      </c>
      <c r="B195" s="291" t="s">
        <v>265</v>
      </c>
      <c r="C195" s="291" t="s">
        <v>162</v>
      </c>
      <c r="D195" s="417" t="s">
        <v>186</v>
      </c>
      <c r="E195" s="142">
        <v>60000</v>
      </c>
      <c r="F195" s="282">
        <v>3866</v>
      </c>
      <c r="G195" s="261">
        <f t="shared" si="1"/>
        <v>15.519917227108122</v>
      </c>
      <c r="H195" s="148" t="s">
        <v>188</v>
      </c>
      <c r="I195" s="139" t="s">
        <v>43</v>
      </c>
      <c r="J195" s="303" t="s">
        <v>362</v>
      </c>
      <c r="K195" s="739" t="s">
        <v>148</v>
      </c>
      <c r="L195" s="138" t="s">
        <v>44</v>
      </c>
      <c r="M195" s="307"/>
      <c r="N195" s="283"/>
    </row>
    <row r="196" spans="1:14" s="2" customFormat="1" ht="15" customHeight="1" x14ac:dyDescent="0.3">
      <c r="A196" s="137">
        <v>45631</v>
      </c>
      <c r="B196" s="291" t="s">
        <v>110</v>
      </c>
      <c r="C196" s="291" t="s">
        <v>111</v>
      </c>
      <c r="D196" s="139" t="s">
        <v>186</v>
      </c>
      <c r="E196" s="142">
        <v>4000</v>
      </c>
      <c r="F196" s="282">
        <v>3866</v>
      </c>
      <c r="G196" s="261">
        <f t="shared" si="1"/>
        <v>1.0346611484738748</v>
      </c>
      <c r="H196" s="148" t="s">
        <v>188</v>
      </c>
      <c r="I196" s="139" t="s">
        <v>43</v>
      </c>
      <c r="J196" s="303" t="s">
        <v>193</v>
      </c>
      <c r="K196" s="739" t="s">
        <v>148</v>
      </c>
      <c r="L196" s="138" t="s">
        <v>44</v>
      </c>
      <c r="M196" s="307"/>
      <c r="N196" s="283"/>
    </row>
    <row r="197" spans="1:14" s="2" customFormat="1" ht="15" customHeight="1" x14ac:dyDescent="0.3">
      <c r="A197" s="137">
        <v>45631</v>
      </c>
      <c r="B197" s="291" t="s">
        <v>110</v>
      </c>
      <c r="C197" s="291" t="s">
        <v>111</v>
      </c>
      <c r="D197" s="139" t="s">
        <v>186</v>
      </c>
      <c r="E197" s="142">
        <v>4000</v>
      </c>
      <c r="F197" s="282">
        <v>3866</v>
      </c>
      <c r="G197" s="261">
        <f t="shared" si="1"/>
        <v>1.0346611484738748</v>
      </c>
      <c r="H197" s="148" t="s">
        <v>188</v>
      </c>
      <c r="I197" s="139" t="s">
        <v>43</v>
      </c>
      <c r="J197" s="303" t="s">
        <v>193</v>
      </c>
      <c r="K197" s="739" t="s">
        <v>148</v>
      </c>
      <c r="L197" s="138" t="s">
        <v>44</v>
      </c>
      <c r="M197" s="307"/>
      <c r="N197" s="283"/>
    </row>
    <row r="198" spans="1:14" s="2" customFormat="1" ht="15" customHeight="1" x14ac:dyDescent="0.3">
      <c r="A198" s="137">
        <v>45631</v>
      </c>
      <c r="B198" s="408" t="s">
        <v>110</v>
      </c>
      <c r="C198" s="408" t="s">
        <v>111</v>
      </c>
      <c r="D198" s="645" t="s">
        <v>109</v>
      </c>
      <c r="E198" s="563">
        <v>25000</v>
      </c>
      <c r="F198" s="282">
        <v>3866</v>
      </c>
      <c r="G198" s="261">
        <f t="shared" si="1"/>
        <v>6.466632177961718</v>
      </c>
      <c r="H198" s="148" t="s">
        <v>159</v>
      </c>
      <c r="I198" s="139" t="s">
        <v>43</v>
      </c>
      <c r="J198" s="303" t="s">
        <v>246</v>
      </c>
      <c r="K198" s="739" t="s">
        <v>148</v>
      </c>
      <c r="L198" s="138" t="s">
        <v>44</v>
      </c>
      <c r="M198" s="307"/>
      <c r="N198" s="283"/>
    </row>
    <row r="199" spans="1:14" s="2" customFormat="1" ht="15" customHeight="1" x14ac:dyDescent="0.3">
      <c r="A199" s="137">
        <v>45631</v>
      </c>
      <c r="B199" s="408" t="s">
        <v>110</v>
      </c>
      <c r="C199" s="408" t="s">
        <v>111</v>
      </c>
      <c r="D199" s="645" t="s">
        <v>109</v>
      </c>
      <c r="E199" s="563">
        <v>8000</v>
      </c>
      <c r="F199" s="282">
        <v>3866</v>
      </c>
      <c r="G199" s="261">
        <f t="shared" si="1"/>
        <v>2.0693222969477496</v>
      </c>
      <c r="H199" s="148" t="s">
        <v>159</v>
      </c>
      <c r="I199" s="139" t="s">
        <v>43</v>
      </c>
      <c r="J199" s="303" t="s">
        <v>246</v>
      </c>
      <c r="K199" s="739" t="s">
        <v>148</v>
      </c>
      <c r="L199" s="138" t="s">
        <v>44</v>
      </c>
      <c r="M199" s="307"/>
      <c r="N199" s="283"/>
    </row>
    <row r="200" spans="1:14" s="2" customFormat="1" ht="15" customHeight="1" x14ac:dyDescent="0.3">
      <c r="A200" s="137">
        <v>45631</v>
      </c>
      <c r="B200" s="408" t="s">
        <v>110</v>
      </c>
      <c r="C200" s="408" t="s">
        <v>111</v>
      </c>
      <c r="D200" s="645" t="s">
        <v>109</v>
      </c>
      <c r="E200" s="563">
        <v>8000</v>
      </c>
      <c r="F200" s="282">
        <v>3866</v>
      </c>
      <c r="G200" s="261">
        <f t="shared" si="1"/>
        <v>2.0693222969477496</v>
      </c>
      <c r="H200" s="148" t="s">
        <v>159</v>
      </c>
      <c r="I200" s="139" t="s">
        <v>43</v>
      </c>
      <c r="J200" s="303" t="s">
        <v>246</v>
      </c>
      <c r="K200" s="739" t="s">
        <v>148</v>
      </c>
      <c r="L200" s="138" t="s">
        <v>44</v>
      </c>
      <c r="M200" s="307"/>
      <c r="N200" s="283"/>
    </row>
    <row r="201" spans="1:14" s="2" customFormat="1" ht="15" customHeight="1" x14ac:dyDescent="0.3">
      <c r="A201" s="137">
        <v>45631</v>
      </c>
      <c r="B201" s="408" t="s">
        <v>110</v>
      </c>
      <c r="C201" s="408" t="s">
        <v>111</v>
      </c>
      <c r="D201" s="645" t="s">
        <v>109</v>
      </c>
      <c r="E201" s="563">
        <v>24000</v>
      </c>
      <c r="F201" s="282">
        <v>3866</v>
      </c>
      <c r="G201" s="261">
        <f t="shared" si="1"/>
        <v>6.2079668908432488</v>
      </c>
      <c r="H201" s="148" t="s">
        <v>159</v>
      </c>
      <c r="I201" s="139" t="s">
        <v>43</v>
      </c>
      <c r="J201" s="303" t="s">
        <v>246</v>
      </c>
      <c r="K201" s="739" t="s">
        <v>148</v>
      </c>
      <c r="L201" s="138" t="s">
        <v>44</v>
      </c>
      <c r="M201" s="307"/>
      <c r="N201" s="283"/>
    </row>
    <row r="202" spans="1:14" s="2" customFormat="1" ht="15" customHeight="1" x14ac:dyDescent="0.3">
      <c r="A202" s="137">
        <v>45631</v>
      </c>
      <c r="B202" s="291" t="s">
        <v>110</v>
      </c>
      <c r="C202" s="291" t="s">
        <v>111</v>
      </c>
      <c r="D202" s="417" t="s">
        <v>14</v>
      </c>
      <c r="E202" s="124">
        <v>5000</v>
      </c>
      <c r="F202" s="282">
        <v>3866</v>
      </c>
      <c r="G202" s="261">
        <f t="shared" si="1"/>
        <v>1.2933264355923435</v>
      </c>
      <c r="H202" s="148" t="s">
        <v>41</v>
      </c>
      <c r="I202" s="139" t="s">
        <v>43</v>
      </c>
      <c r="J202" s="361" t="s">
        <v>247</v>
      </c>
      <c r="K202" s="739" t="s">
        <v>148</v>
      </c>
      <c r="L202" s="138" t="s">
        <v>44</v>
      </c>
      <c r="M202" s="307"/>
      <c r="N202" s="283"/>
    </row>
    <row r="203" spans="1:14" s="2" customFormat="1" ht="15" customHeight="1" x14ac:dyDescent="0.3">
      <c r="A203" s="137">
        <v>45631</v>
      </c>
      <c r="B203" s="291" t="s">
        <v>110</v>
      </c>
      <c r="C203" s="291" t="s">
        <v>111</v>
      </c>
      <c r="D203" s="417" t="s">
        <v>14</v>
      </c>
      <c r="E203" s="124">
        <v>6000</v>
      </c>
      <c r="F203" s="282">
        <v>3866</v>
      </c>
      <c r="G203" s="261">
        <f t="shared" si="1"/>
        <v>1.5519917227108122</v>
      </c>
      <c r="H203" s="148" t="s">
        <v>41</v>
      </c>
      <c r="I203" s="139" t="s">
        <v>43</v>
      </c>
      <c r="J203" s="361" t="s">
        <v>247</v>
      </c>
      <c r="K203" s="739" t="s">
        <v>148</v>
      </c>
      <c r="L203" s="138" t="s">
        <v>44</v>
      </c>
      <c r="M203" s="307"/>
      <c r="N203" s="283"/>
    </row>
    <row r="204" spans="1:14" s="2" customFormat="1" ht="15" customHeight="1" x14ac:dyDescent="0.3">
      <c r="A204" s="137">
        <v>45631</v>
      </c>
      <c r="B204" s="138" t="s">
        <v>678</v>
      </c>
      <c r="C204" s="138" t="s">
        <v>114</v>
      </c>
      <c r="D204" s="139" t="s">
        <v>78</v>
      </c>
      <c r="E204" s="805">
        <v>1888000</v>
      </c>
      <c r="F204" s="282">
        <v>3866</v>
      </c>
      <c r="G204" s="261">
        <f t="shared" si="1"/>
        <v>488.36006207966892</v>
      </c>
      <c r="H204" s="148" t="s">
        <v>143</v>
      </c>
      <c r="I204" s="139" t="s">
        <v>43</v>
      </c>
      <c r="J204" s="664" t="s">
        <v>679</v>
      </c>
      <c r="K204" s="739" t="s">
        <v>148</v>
      </c>
      <c r="L204" s="138" t="s">
        <v>44</v>
      </c>
      <c r="M204" s="307"/>
      <c r="N204" s="283"/>
    </row>
    <row r="205" spans="1:14" s="2" customFormat="1" ht="15" customHeight="1" x14ac:dyDescent="0.3">
      <c r="A205" s="137">
        <v>45631</v>
      </c>
      <c r="B205" s="291" t="s">
        <v>680</v>
      </c>
      <c r="C205" s="291" t="s">
        <v>175</v>
      </c>
      <c r="D205" s="417" t="s">
        <v>78</v>
      </c>
      <c r="E205" s="805">
        <v>3000</v>
      </c>
      <c r="F205" s="282">
        <v>3866</v>
      </c>
      <c r="G205" s="261">
        <f t="shared" si="1"/>
        <v>0.7759958613554061</v>
      </c>
      <c r="H205" s="148" t="s">
        <v>143</v>
      </c>
      <c r="I205" s="139" t="s">
        <v>43</v>
      </c>
      <c r="J205" s="664" t="s">
        <v>681</v>
      </c>
      <c r="K205" s="739" t="s">
        <v>148</v>
      </c>
      <c r="L205" s="138" t="s">
        <v>44</v>
      </c>
      <c r="M205" s="307"/>
      <c r="N205" s="283"/>
    </row>
    <row r="206" spans="1:14" s="2" customFormat="1" ht="15" customHeight="1" x14ac:dyDescent="0.3">
      <c r="A206" s="137">
        <v>45631</v>
      </c>
      <c r="B206" s="291" t="s">
        <v>110</v>
      </c>
      <c r="C206" s="291" t="s">
        <v>111</v>
      </c>
      <c r="D206" s="417" t="s">
        <v>14</v>
      </c>
      <c r="E206" s="124">
        <v>7000</v>
      </c>
      <c r="F206" s="282">
        <v>3866</v>
      </c>
      <c r="G206" s="261">
        <f t="shared" si="1"/>
        <v>1.8106570098292809</v>
      </c>
      <c r="H206" s="148" t="s">
        <v>41</v>
      </c>
      <c r="I206" s="139" t="s">
        <v>43</v>
      </c>
      <c r="J206" s="664" t="s">
        <v>247</v>
      </c>
      <c r="K206" s="739" t="s">
        <v>148</v>
      </c>
      <c r="L206" s="138" t="s">
        <v>44</v>
      </c>
      <c r="M206" s="307"/>
      <c r="N206" s="283"/>
    </row>
    <row r="207" spans="1:14" s="2" customFormat="1" ht="15" customHeight="1" x14ac:dyDescent="0.3">
      <c r="A207" s="137">
        <v>45632</v>
      </c>
      <c r="B207" s="291" t="s">
        <v>110</v>
      </c>
      <c r="C207" s="291" t="s">
        <v>111</v>
      </c>
      <c r="D207" s="139" t="s">
        <v>186</v>
      </c>
      <c r="E207" s="142">
        <v>20000</v>
      </c>
      <c r="F207" s="282">
        <v>3866</v>
      </c>
      <c r="G207" s="261">
        <f t="shared" si="1"/>
        <v>5.173305742369374</v>
      </c>
      <c r="H207" s="148" t="s">
        <v>188</v>
      </c>
      <c r="I207" s="139" t="s">
        <v>43</v>
      </c>
      <c r="J207" s="303" t="s">
        <v>193</v>
      </c>
      <c r="K207" s="739" t="s">
        <v>148</v>
      </c>
      <c r="L207" s="138" t="s">
        <v>44</v>
      </c>
      <c r="M207" s="307"/>
      <c r="N207" s="283"/>
    </row>
    <row r="208" spans="1:14" s="2" customFormat="1" ht="15" customHeight="1" x14ac:dyDescent="0.3">
      <c r="A208" s="137">
        <v>45632</v>
      </c>
      <c r="B208" s="291" t="s">
        <v>110</v>
      </c>
      <c r="C208" s="291" t="s">
        <v>111</v>
      </c>
      <c r="D208" s="139" t="s">
        <v>186</v>
      </c>
      <c r="E208" s="142">
        <v>10000</v>
      </c>
      <c r="F208" s="282">
        <v>3866</v>
      </c>
      <c r="G208" s="261">
        <f t="shared" si="1"/>
        <v>2.586652871184687</v>
      </c>
      <c r="H208" s="148" t="s">
        <v>188</v>
      </c>
      <c r="I208" s="139" t="s">
        <v>43</v>
      </c>
      <c r="J208" s="303" t="s">
        <v>193</v>
      </c>
      <c r="K208" s="739" t="s">
        <v>148</v>
      </c>
      <c r="L208" s="138" t="s">
        <v>44</v>
      </c>
      <c r="M208" s="307"/>
      <c r="N208" s="283"/>
    </row>
    <row r="209" spans="1:14" s="2" customFormat="1" ht="15" customHeight="1" x14ac:dyDescent="0.3">
      <c r="A209" s="137">
        <v>45632</v>
      </c>
      <c r="B209" s="291" t="s">
        <v>110</v>
      </c>
      <c r="C209" s="291" t="s">
        <v>111</v>
      </c>
      <c r="D209" s="139" t="s">
        <v>186</v>
      </c>
      <c r="E209" s="142">
        <v>10000</v>
      </c>
      <c r="F209" s="282">
        <v>3866</v>
      </c>
      <c r="G209" s="261">
        <f t="shared" si="1"/>
        <v>2.586652871184687</v>
      </c>
      <c r="H209" s="148" t="s">
        <v>188</v>
      </c>
      <c r="I209" s="139" t="s">
        <v>43</v>
      </c>
      <c r="J209" s="303" t="s">
        <v>193</v>
      </c>
      <c r="K209" s="739" t="s">
        <v>148</v>
      </c>
      <c r="L209" s="138" t="s">
        <v>44</v>
      </c>
      <c r="M209" s="307"/>
      <c r="N209" s="283"/>
    </row>
    <row r="210" spans="1:14" s="2" customFormat="1" ht="15" customHeight="1" x14ac:dyDescent="0.3">
      <c r="A210" s="137">
        <v>45632</v>
      </c>
      <c r="B210" s="291" t="s">
        <v>110</v>
      </c>
      <c r="C210" s="291" t="s">
        <v>111</v>
      </c>
      <c r="D210" s="417" t="s">
        <v>186</v>
      </c>
      <c r="E210" s="142">
        <v>8000</v>
      </c>
      <c r="F210" s="282">
        <v>3866</v>
      </c>
      <c r="G210" s="261">
        <f t="shared" si="1"/>
        <v>2.0693222969477496</v>
      </c>
      <c r="H210" s="148" t="s">
        <v>188</v>
      </c>
      <c r="I210" s="139" t="s">
        <v>43</v>
      </c>
      <c r="J210" s="303" t="s">
        <v>193</v>
      </c>
      <c r="K210" s="739" t="s">
        <v>148</v>
      </c>
      <c r="L210" s="138" t="s">
        <v>44</v>
      </c>
      <c r="M210" s="307"/>
      <c r="N210" s="283"/>
    </row>
    <row r="211" spans="1:14" s="2" customFormat="1" ht="15" customHeight="1" x14ac:dyDescent="0.3">
      <c r="A211" s="137">
        <v>45632</v>
      </c>
      <c r="B211" s="291" t="s">
        <v>361</v>
      </c>
      <c r="C211" s="291" t="s">
        <v>162</v>
      </c>
      <c r="D211" s="139" t="s">
        <v>186</v>
      </c>
      <c r="E211" s="142">
        <v>17000</v>
      </c>
      <c r="F211" s="282">
        <v>3866</v>
      </c>
      <c r="G211" s="261">
        <f t="shared" si="1"/>
        <v>4.3973098810139684</v>
      </c>
      <c r="H211" s="148" t="s">
        <v>188</v>
      </c>
      <c r="I211" s="139" t="s">
        <v>43</v>
      </c>
      <c r="J211" s="303" t="s">
        <v>193</v>
      </c>
      <c r="K211" s="739" t="s">
        <v>148</v>
      </c>
      <c r="L211" s="138" t="s">
        <v>44</v>
      </c>
      <c r="M211" s="307"/>
      <c r="N211" s="283"/>
    </row>
    <row r="212" spans="1:14" s="2" customFormat="1" ht="15" customHeight="1" x14ac:dyDescent="0.3">
      <c r="A212" s="137">
        <v>45632</v>
      </c>
      <c r="B212" s="291" t="s">
        <v>345</v>
      </c>
      <c r="C212" s="291" t="s">
        <v>162</v>
      </c>
      <c r="D212" s="139" t="s">
        <v>186</v>
      </c>
      <c r="E212" s="142">
        <v>20000</v>
      </c>
      <c r="F212" s="282">
        <v>3866</v>
      </c>
      <c r="G212" s="261">
        <f t="shared" si="1"/>
        <v>5.173305742369374</v>
      </c>
      <c r="H212" s="148" t="s">
        <v>188</v>
      </c>
      <c r="I212" s="139" t="s">
        <v>43</v>
      </c>
      <c r="J212" s="303" t="s">
        <v>193</v>
      </c>
      <c r="K212" s="739" t="s">
        <v>148</v>
      </c>
      <c r="L212" s="138" t="s">
        <v>44</v>
      </c>
      <c r="M212" s="307"/>
      <c r="N212" s="283"/>
    </row>
    <row r="213" spans="1:14" s="2" customFormat="1" ht="15" customHeight="1" x14ac:dyDescent="0.3">
      <c r="A213" s="137">
        <v>45632</v>
      </c>
      <c r="B213" s="291" t="s">
        <v>110</v>
      </c>
      <c r="C213" s="291" t="s">
        <v>111</v>
      </c>
      <c r="D213" s="139" t="s">
        <v>186</v>
      </c>
      <c r="E213" s="142">
        <v>25000</v>
      </c>
      <c r="F213" s="282">
        <v>3866</v>
      </c>
      <c r="G213" s="261">
        <f t="shared" si="1"/>
        <v>6.466632177961718</v>
      </c>
      <c r="H213" s="148" t="s">
        <v>188</v>
      </c>
      <c r="I213" s="139" t="s">
        <v>43</v>
      </c>
      <c r="J213" s="303" t="s">
        <v>193</v>
      </c>
      <c r="K213" s="739" t="s">
        <v>148</v>
      </c>
      <c r="L213" s="138" t="s">
        <v>44</v>
      </c>
      <c r="M213" s="307"/>
      <c r="N213" s="283"/>
    </row>
    <row r="214" spans="1:14" s="2" customFormat="1" ht="15" hidden="1" customHeight="1" x14ac:dyDescent="0.3">
      <c r="A214" s="137"/>
      <c r="B214" s="291"/>
      <c r="C214" s="291"/>
      <c r="D214" s="139"/>
      <c r="E214" s="142"/>
      <c r="F214" s="282"/>
      <c r="G214" s="261"/>
      <c r="H214" s="148"/>
      <c r="I214" s="139"/>
      <c r="J214" s="303"/>
      <c r="K214" s="739"/>
      <c r="L214" s="138"/>
      <c r="M214" s="307"/>
      <c r="N214" s="283"/>
    </row>
    <row r="215" spans="1:14" s="2" customFormat="1" ht="15" hidden="1" customHeight="1" x14ac:dyDescent="0.3">
      <c r="A215" s="137"/>
      <c r="B215" s="291"/>
      <c r="C215" s="291"/>
      <c r="D215" s="139"/>
      <c r="E215" s="142"/>
      <c r="F215" s="282"/>
      <c r="G215" s="261"/>
      <c r="H215" s="148"/>
      <c r="I215" s="139"/>
      <c r="J215" s="303"/>
      <c r="K215" s="739"/>
      <c r="L215" s="138"/>
      <c r="M215" s="307"/>
      <c r="N215" s="283"/>
    </row>
    <row r="216" spans="1:14" s="2" customFormat="1" ht="15" customHeight="1" x14ac:dyDescent="0.3">
      <c r="A216" s="137">
        <v>45632</v>
      </c>
      <c r="B216" s="291" t="s">
        <v>110</v>
      </c>
      <c r="C216" s="291" t="s">
        <v>111</v>
      </c>
      <c r="D216" s="139" t="s">
        <v>186</v>
      </c>
      <c r="E216" s="142">
        <v>20000</v>
      </c>
      <c r="F216" s="282">
        <v>3866</v>
      </c>
      <c r="G216" s="261">
        <f t="shared" si="1"/>
        <v>5.173305742369374</v>
      </c>
      <c r="H216" s="148" t="s">
        <v>188</v>
      </c>
      <c r="I216" s="139" t="s">
        <v>43</v>
      </c>
      <c r="J216" s="303" t="s">
        <v>193</v>
      </c>
      <c r="K216" s="739" t="s">
        <v>148</v>
      </c>
      <c r="L216" s="138" t="s">
        <v>44</v>
      </c>
      <c r="M216" s="307"/>
      <c r="N216" s="283"/>
    </row>
    <row r="217" spans="1:14" s="2" customFormat="1" ht="15" customHeight="1" x14ac:dyDescent="0.3">
      <c r="A217" s="137">
        <v>45632</v>
      </c>
      <c r="B217" s="138" t="s">
        <v>156</v>
      </c>
      <c r="C217" s="138" t="s">
        <v>111</v>
      </c>
      <c r="D217" s="417" t="s">
        <v>186</v>
      </c>
      <c r="E217" s="124">
        <v>4000</v>
      </c>
      <c r="F217" s="282">
        <v>3866</v>
      </c>
      <c r="G217" s="261">
        <f t="shared" si="1"/>
        <v>1.0346611484738748</v>
      </c>
      <c r="H217" s="148" t="s">
        <v>169</v>
      </c>
      <c r="I217" s="139" t="s">
        <v>43</v>
      </c>
      <c r="J217" s="303" t="s">
        <v>193</v>
      </c>
      <c r="K217" s="739" t="s">
        <v>148</v>
      </c>
      <c r="L217" s="138" t="s">
        <v>44</v>
      </c>
      <c r="M217" s="307"/>
      <c r="N217" s="283"/>
    </row>
    <row r="218" spans="1:14" s="2" customFormat="1" ht="15" customHeight="1" x14ac:dyDescent="0.3">
      <c r="A218" s="137">
        <v>45632</v>
      </c>
      <c r="B218" s="138" t="s">
        <v>156</v>
      </c>
      <c r="C218" s="138" t="s">
        <v>111</v>
      </c>
      <c r="D218" s="417" t="s">
        <v>186</v>
      </c>
      <c r="E218" s="124">
        <v>3000</v>
      </c>
      <c r="F218" s="282">
        <v>3866</v>
      </c>
      <c r="G218" s="261">
        <f t="shared" si="1"/>
        <v>0.7759958613554061</v>
      </c>
      <c r="H218" s="148" t="s">
        <v>169</v>
      </c>
      <c r="I218" s="139" t="s">
        <v>43</v>
      </c>
      <c r="J218" s="303" t="s">
        <v>197</v>
      </c>
      <c r="K218" s="739" t="s">
        <v>148</v>
      </c>
      <c r="L218" s="138" t="s">
        <v>44</v>
      </c>
      <c r="M218" s="307"/>
      <c r="N218" s="283"/>
    </row>
    <row r="219" spans="1:14" s="2" customFormat="1" ht="15" customHeight="1" x14ac:dyDescent="0.3">
      <c r="A219" s="137">
        <v>45632</v>
      </c>
      <c r="B219" s="138" t="s">
        <v>156</v>
      </c>
      <c r="C219" s="138" t="s">
        <v>111</v>
      </c>
      <c r="D219" s="417" t="s">
        <v>186</v>
      </c>
      <c r="E219" s="124">
        <v>1000</v>
      </c>
      <c r="F219" s="282">
        <v>3866</v>
      </c>
      <c r="G219" s="261">
        <f t="shared" si="1"/>
        <v>0.2586652871184687</v>
      </c>
      <c r="H219" s="148" t="s">
        <v>169</v>
      </c>
      <c r="I219" s="139" t="s">
        <v>43</v>
      </c>
      <c r="J219" s="303" t="s">
        <v>197</v>
      </c>
      <c r="K219" s="739" t="s">
        <v>148</v>
      </c>
      <c r="L219" s="138" t="s">
        <v>44</v>
      </c>
      <c r="M219" s="307"/>
      <c r="N219" s="283"/>
    </row>
    <row r="220" spans="1:14" s="2" customFormat="1" ht="15" customHeight="1" x14ac:dyDescent="0.3">
      <c r="A220" s="137">
        <v>45632</v>
      </c>
      <c r="B220" s="138" t="s">
        <v>156</v>
      </c>
      <c r="C220" s="138" t="s">
        <v>111</v>
      </c>
      <c r="D220" s="417" t="s">
        <v>186</v>
      </c>
      <c r="E220" s="124">
        <v>20000</v>
      </c>
      <c r="F220" s="282">
        <v>3866</v>
      </c>
      <c r="G220" s="261">
        <f t="shared" si="1"/>
        <v>5.173305742369374</v>
      </c>
      <c r="H220" s="148" t="s">
        <v>169</v>
      </c>
      <c r="I220" s="139" t="s">
        <v>43</v>
      </c>
      <c r="J220" s="303" t="s">
        <v>197</v>
      </c>
      <c r="K220" s="739" t="s">
        <v>148</v>
      </c>
      <c r="L220" s="138" t="s">
        <v>44</v>
      </c>
      <c r="M220" s="307"/>
      <c r="N220" s="283"/>
    </row>
    <row r="221" spans="1:14" s="2" customFormat="1" ht="15" customHeight="1" x14ac:dyDescent="0.3">
      <c r="A221" s="137">
        <v>45632</v>
      </c>
      <c r="B221" s="138" t="s">
        <v>263</v>
      </c>
      <c r="C221" s="138" t="s">
        <v>111</v>
      </c>
      <c r="D221" s="417" t="s">
        <v>186</v>
      </c>
      <c r="E221" s="124">
        <v>25000</v>
      </c>
      <c r="F221" s="282">
        <v>3866</v>
      </c>
      <c r="G221" s="261">
        <f t="shared" si="1"/>
        <v>6.466632177961718</v>
      </c>
      <c r="H221" s="148" t="s">
        <v>169</v>
      </c>
      <c r="I221" s="139" t="s">
        <v>43</v>
      </c>
      <c r="J221" s="303" t="s">
        <v>197</v>
      </c>
      <c r="K221" s="739" t="s">
        <v>148</v>
      </c>
      <c r="L221" s="138" t="s">
        <v>44</v>
      </c>
      <c r="M221" s="307"/>
      <c r="N221" s="283"/>
    </row>
    <row r="222" spans="1:14" s="2" customFormat="1" ht="15" customHeight="1" x14ac:dyDescent="0.3">
      <c r="A222" s="137">
        <v>45632</v>
      </c>
      <c r="B222" s="138" t="s">
        <v>156</v>
      </c>
      <c r="C222" s="138" t="s">
        <v>111</v>
      </c>
      <c r="D222" s="417" t="s">
        <v>186</v>
      </c>
      <c r="E222" s="124">
        <v>15000</v>
      </c>
      <c r="F222" s="282">
        <v>3866</v>
      </c>
      <c r="G222" s="261">
        <f t="shared" si="1"/>
        <v>3.8799793067770305</v>
      </c>
      <c r="H222" s="148" t="s">
        <v>169</v>
      </c>
      <c r="I222" s="139" t="s">
        <v>43</v>
      </c>
      <c r="J222" s="303" t="s">
        <v>197</v>
      </c>
      <c r="K222" s="739" t="s">
        <v>148</v>
      </c>
      <c r="L222" s="138" t="s">
        <v>44</v>
      </c>
      <c r="M222" s="307"/>
      <c r="N222" s="283"/>
    </row>
    <row r="223" spans="1:14" s="2" customFormat="1" ht="15" customHeight="1" x14ac:dyDescent="0.3">
      <c r="A223" s="137">
        <v>45632</v>
      </c>
      <c r="B223" s="138" t="s">
        <v>361</v>
      </c>
      <c r="C223" s="138" t="s">
        <v>162</v>
      </c>
      <c r="D223" s="417" t="s">
        <v>186</v>
      </c>
      <c r="E223" s="124">
        <v>8000</v>
      </c>
      <c r="F223" s="282">
        <v>3866</v>
      </c>
      <c r="G223" s="261">
        <f t="shared" si="1"/>
        <v>2.0693222969477496</v>
      </c>
      <c r="H223" s="148" t="s">
        <v>169</v>
      </c>
      <c r="I223" s="139" t="s">
        <v>43</v>
      </c>
      <c r="J223" s="303" t="s">
        <v>197</v>
      </c>
      <c r="K223" s="739" t="s">
        <v>148</v>
      </c>
      <c r="L223" s="138" t="s">
        <v>44</v>
      </c>
      <c r="M223" s="307"/>
      <c r="N223" s="283"/>
    </row>
    <row r="224" spans="1:14" s="2" customFormat="1" ht="15" customHeight="1" x14ac:dyDescent="0.3">
      <c r="A224" s="137">
        <v>45632</v>
      </c>
      <c r="B224" s="138" t="s">
        <v>345</v>
      </c>
      <c r="C224" s="138" t="s">
        <v>162</v>
      </c>
      <c r="D224" s="417" t="s">
        <v>186</v>
      </c>
      <c r="E224" s="124">
        <v>20000</v>
      </c>
      <c r="F224" s="282">
        <v>3866</v>
      </c>
      <c r="G224" s="261">
        <f t="shared" si="1"/>
        <v>5.173305742369374</v>
      </c>
      <c r="H224" s="148" t="s">
        <v>169</v>
      </c>
      <c r="I224" s="139" t="s">
        <v>43</v>
      </c>
      <c r="J224" s="303" t="s">
        <v>197</v>
      </c>
      <c r="K224" s="739" t="s">
        <v>148</v>
      </c>
      <c r="L224" s="138" t="s">
        <v>44</v>
      </c>
      <c r="M224" s="307"/>
      <c r="N224" s="283"/>
    </row>
    <row r="225" spans="1:14" s="2" customFormat="1" ht="15" customHeight="1" x14ac:dyDescent="0.3">
      <c r="A225" s="137">
        <v>45632</v>
      </c>
      <c r="B225" s="291" t="s">
        <v>156</v>
      </c>
      <c r="C225" s="291" t="s">
        <v>111</v>
      </c>
      <c r="D225" s="417" t="s">
        <v>186</v>
      </c>
      <c r="E225" s="124">
        <v>8000</v>
      </c>
      <c r="F225" s="282">
        <v>3866</v>
      </c>
      <c r="G225" s="261">
        <f t="shared" si="1"/>
        <v>2.0693222969477496</v>
      </c>
      <c r="H225" s="148" t="s">
        <v>168</v>
      </c>
      <c r="I225" s="139" t="s">
        <v>43</v>
      </c>
      <c r="J225" s="303" t="s">
        <v>194</v>
      </c>
      <c r="K225" s="739" t="s">
        <v>148</v>
      </c>
      <c r="L225" s="138" t="s">
        <v>44</v>
      </c>
      <c r="M225" s="307"/>
      <c r="N225" s="283"/>
    </row>
    <row r="226" spans="1:14" s="2" customFormat="1" ht="15" customHeight="1" x14ac:dyDescent="0.3">
      <c r="A226" s="137">
        <v>45632</v>
      </c>
      <c r="B226" s="291" t="s">
        <v>156</v>
      </c>
      <c r="C226" s="291" t="s">
        <v>111</v>
      </c>
      <c r="D226" s="417" t="s">
        <v>186</v>
      </c>
      <c r="E226" s="124">
        <v>5000</v>
      </c>
      <c r="F226" s="282">
        <v>3866</v>
      </c>
      <c r="G226" s="261">
        <f t="shared" si="1"/>
        <v>1.2933264355923435</v>
      </c>
      <c r="H226" s="148" t="s">
        <v>168</v>
      </c>
      <c r="I226" s="139" t="s">
        <v>43</v>
      </c>
      <c r="J226" s="303" t="s">
        <v>194</v>
      </c>
      <c r="K226" s="739" t="s">
        <v>148</v>
      </c>
      <c r="L226" s="138" t="s">
        <v>44</v>
      </c>
      <c r="M226" s="307"/>
      <c r="N226" s="283"/>
    </row>
    <row r="227" spans="1:14" s="2" customFormat="1" ht="15" customHeight="1" x14ac:dyDescent="0.3">
      <c r="A227" s="137">
        <v>45632</v>
      </c>
      <c r="B227" s="291" t="s">
        <v>156</v>
      </c>
      <c r="C227" s="291" t="s">
        <v>111</v>
      </c>
      <c r="D227" s="417" t="s">
        <v>186</v>
      </c>
      <c r="E227" s="124">
        <v>5000</v>
      </c>
      <c r="F227" s="282">
        <v>3866</v>
      </c>
      <c r="G227" s="261">
        <f t="shared" si="1"/>
        <v>1.2933264355923435</v>
      </c>
      <c r="H227" s="148" t="s">
        <v>168</v>
      </c>
      <c r="I227" s="139" t="s">
        <v>43</v>
      </c>
      <c r="J227" s="303" t="s">
        <v>194</v>
      </c>
      <c r="K227" s="739" t="s">
        <v>148</v>
      </c>
      <c r="L227" s="138" t="s">
        <v>44</v>
      </c>
      <c r="M227" s="307"/>
      <c r="N227" s="283"/>
    </row>
    <row r="228" spans="1:14" s="2" customFormat="1" ht="15" customHeight="1" x14ac:dyDescent="0.3">
      <c r="A228" s="137">
        <v>45632</v>
      </c>
      <c r="B228" s="291" t="s">
        <v>156</v>
      </c>
      <c r="C228" s="291" t="s">
        <v>111</v>
      </c>
      <c r="D228" s="417" t="s">
        <v>186</v>
      </c>
      <c r="E228" s="124">
        <v>10000</v>
      </c>
      <c r="F228" s="282">
        <v>3866</v>
      </c>
      <c r="G228" s="261">
        <f t="shared" si="1"/>
        <v>2.586652871184687</v>
      </c>
      <c r="H228" s="148" t="s">
        <v>168</v>
      </c>
      <c r="I228" s="139" t="s">
        <v>43</v>
      </c>
      <c r="J228" s="303" t="s">
        <v>194</v>
      </c>
      <c r="K228" s="739" t="s">
        <v>148</v>
      </c>
      <c r="L228" s="138" t="s">
        <v>44</v>
      </c>
      <c r="M228" s="307"/>
      <c r="N228" s="283"/>
    </row>
    <row r="229" spans="1:14" s="2" customFormat="1" ht="15" customHeight="1" x14ac:dyDescent="0.3">
      <c r="A229" s="137">
        <v>45632</v>
      </c>
      <c r="B229" s="291" t="s">
        <v>156</v>
      </c>
      <c r="C229" s="291" t="s">
        <v>111</v>
      </c>
      <c r="D229" s="417" t="s">
        <v>186</v>
      </c>
      <c r="E229" s="124">
        <v>20000</v>
      </c>
      <c r="F229" s="282">
        <v>3866</v>
      </c>
      <c r="G229" s="261">
        <f t="shared" si="1"/>
        <v>5.173305742369374</v>
      </c>
      <c r="H229" s="148" t="s">
        <v>168</v>
      </c>
      <c r="I229" s="139" t="s">
        <v>43</v>
      </c>
      <c r="J229" s="303" t="s">
        <v>194</v>
      </c>
      <c r="K229" s="739" t="s">
        <v>148</v>
      </c>
      <c r="L229" s="138" t="s">
        <v>44</v>
      </c>
      <c r="M229" s="307"/>
      <c r="N229" s="283"/>
    </row>
    <row r="230" spans="1:14" s="2" customFormat="1" ht="15" customHeight="1" x14ac:dyDescent="0.3">
      <c r="A230" s="137">
        <v>45632</v>
      </c>
      <c r="B230" s="291" t="s">
        <v>156</v>
      </c>
      <c r="C230" s="291" t="s">
        <v>111</v>
      </c>
      <c r="D230" s="417" t="s">
        <v>186</v>
      </c>
      <c r="E230" s="124">
        <v>25000</v>
      </c>
      <c r="F230" s="282">
        <v>3866</v>
      </c>
      <c r="G230" s="261">
        <f t="shared" si="1"/>
        <v>6.466632177961718</v>
      </c>
      <c r="H230" s="148" t="s">
        <v>168</v>
      </c>
      <c r="I230" s="139" t="s">
        <v>43</v>
      </c>
      <c r="J230" s="303" t="s">
        <v>194</v>
      </c>
      <c r="K230" s="739" t="s">
        <v>148</v>
      </c>
      <c r="L230" s="138" t="s">
        <v>44</v>
      </c>
      <c r="M230" s="307"/>
      <c r="N230" s="283"/>
    </row>
    <row r="231" spans="1:14" s="2" customFormat="1" ht="15" customHeight="1" x14ac:dyDescent="0.3">
      <c r="A231" s="137">
        <v>45632</v>
      </c>
      <c r="B231" s="291" t="s">
        <v>156</v>
      </c>
      <c r="C231" s="291" t="s">
        <v>111</v>
      </c>
      <c r="D231" s="417" t="s">
        <v>186</v>
      </c>
      <c r="E231" s="124">
        <v>20000</v>
      </c>
      <c r="F231" s="282">
        <v>3866</v>
      </c>
      <c r="G231" s="261">
        <f t="shared" si="1"/>
        <v>5.173305742369374</v>
      </c>
      <c r="H231" s="148" t="s">
        <v>168</v>
      </c>
      <c r="I231" s="139" t="s">
        <v>43</v>
      </c>
      <c r="J231" s="303" t="s">
        <v>194</v>
      </c>
      <c r="K231" s="739" t="s">
        <v>148</v>
      </c>
      <c r="L231" s="138" t="s">
        <v>44</v>
      </c>
      <c r="M231" s="307"/>
      <c r="N231" s="283"/>
    </row>
    <row r="232" spans="1:14" s="2" customFormat="1" ht="15" customHeight="1" x14ac:dyDescent="0.3">
      <c r="A232" s="137">
        <v>45632</v>
      </c>
      <c r="B232" s="291" t="s">
        <v>265</v>
      </c>
      <c r="C232" s="291" t="s">
        <v>162</v>
      </c>
      <c r="D232" s="417" t="s">
        <v>186</v>
      </c>
      <c r="E232" s="124">
        <v>50000</v>
      </c>
      <c r="F232" s="282">
        <v>3866</v>
      </c>
      <c r="G232" s="261">
        <f t="shared" si="1"/>
        <v>12.933264355923436</v>
      </c>
      <c r="H232" s="148" t="s">
        <v>168</v>
      </c>
      <c r="I232" s="139" t="s">
        <v>43</v>
      </c>
      <c r="J232" s="303" t="s">
        <v>332</v>
      </c>
      <c r="K232" s="739" t="s">
        <v>148</v>
      </c>
      <c r="L232" s="138" t="s">
        <v>44</v>
      </c>
      <c r="M232" s="307"/>
      <c r="N232" s="283"/>
    </row>
    <row r="233" spans="1:14" s="2" customFormat="1" ht="15" customHeight="1" x14ac:dyDescent="0.3">
      <c r="A233" s="137">
        <v>45632</v>
      </c>
      <c r="B233" s="138" t="s">
        <v>156</v>
      </c>
      <c r="C233" s="138" t="s">
        <v>111</v>
      </c>
      <c r="D233" s="417" t="s">
        <v>186</v>
      </c>
      <c r="E233" s="142">
        <v>21000</v>
      </c>
      <c r="F233" s="282">
        <v>3866</v>
      </c>
      <c r="G233" s="261">
        <f t="shared" si="1"/>
        <v>5.4319710294878432</v>
      </c>
      <c r="H233" s="148" t="s">
        <v>187</v>
      </c>
      <c r="I233" s="139" t="s">
        <v>43</v>
      </c>
      <c r="J233" s="303" t="s">
        <v>388</v>
      </c>
      <c r="K233" s="739" t="s">
        <v>148</v>
      </c>
      <c r="L233" s="138" t="s">
        <v>44</v>
      </c>
      <c r="M233" s="307"/>
      <c r="N233" s="283"/>
    </row>
    <row r="234" spans="1:14" s="2" customFormat="1" ht="15" customHeight="1" x14ac:dyDescent="0.3">
      <c r="A234" s="137">
        <v>45632</v>
      </c>
      <c r="B234" s="138" t="s">
        <v>156</v>
      </c>
      <c r="C234" s="138" t="s">
        <v>111</v>
      </c>
      <c r="D234" s="417" t="s">
        <v>186</v>
      </c>
      <c r="E234" s="142">
        <v>13000</v>
      </c>
      <c r="F234" s="282">
        <v>3866</v>
      </c>
      <c r="G234" s="261">
        <f t="shared" si="1"/>
        <v>3.3626487325400931</v>
      </c>
      <c r="H234" s="148" t="s">
        <v>187</v>
      </c>
      <c r="I234" s="139" t="s">
        <v>43</v>
      </c>
      <c r="J234" s="303" t="s">
        <v>388</v>
      </c>
      <c r="K234" s="739" t="s">
        <v>148</v>
      </c>
      <c r="L234" s="138" t="s">
        <v>44</v>
      </c>
      <c r="M234" s="307"/>
      <c r="N234" s="283"/>
    </row>
    <row r="235" spans="1:14" s="2" customFormat="1" ht="15" customHeight="1" x14ac:dyDescent="0.3">
      <c r="A235" s="137">
        <v>45632</v>
      </c>
      <c r="B235" s="138" t="s">
        <v>156</v>
      </c>
      <c r="C235" s="138" t="s">
        <v>111</v>
      </c>
      <c r="D235" s="417" t="s">
        <v>186</v>
      </c>
      <c r="E235" s="142">
        <v>5000</v>
      </c>
      <c r="F235" s="282">
        <v>3866</v>
      </c>
      <c r="G235" s="261">
        <f t="shared" si="1"/>
        <v>1.2933264355923435</v>
      </c>
      <c r="H235" s="148" t="s">
        <v>187</v>
      </c>
      <c r="I235" s="139" t="s">
        <v>43</v>
      </c>
      <c r="J235" s="303" t="s">
        <v>388</v>
      </c>
      <c r="K235" s="739" t="s">
        <v>148</v>
      </c>
      <c r="L235" s="138" t="s">
        <v>44</v>
      </c>
      <c r="M235" s="307"/>
      <c r="N235" s="283"/>
    </row>
    <row r="236" spans="1:14" s="2" customFormat="1" ht="15" customHeight="1" x14ac:dyDescent="0.3">
      <c r="A236" s="137">
        <v>45632</v>
      </c>
      <c r="B236" s="138" t="s">
        <v>156</v>
      </c>
      <c r="C236" s="138" t="s">
        <v>111</v>
      </c>
      <c r="D236" s="417" t="s">
        <v>186</v>
      </c>
      <c r="E236" s="142">
        <v>9000</v>
      </c>
      <c r="F236" s="282">
        <v>3866</v>
      </c>
      <c r="G236" s="261">
        <f t="shared" si="1"/>
        <v>2.3279875840662183</v>
      </c>
      <c r="H236" s="148" t="s">
        <v>187</v>
      </c>
      <c r="I236" s="139" t="s">
        <v>43</v>
      </c>
      <c r="J236" s="303" t="s">
        <v>388</v>
      </c>
      <c r="K236" s="739" t="s">
        <v>148</v>
      </c>
      <c r="L236" s="138" t="s">
        <v>44</v>
      </c>
      <c r="M236" s="307"/>
      <c r="N236" s="283"/>
    </row>
    <row r="237" spans="1:14" s="2" customFormat="1" ht="15" customHeight="1" x14ac:dyDescent="0.3">
      <c r="A237" s="137">
        <v>45632</v>
      </c>
      <c r="B237" s="138" t="s">
        <v>156</v>
      </c>
      <c r="C237" s="138" t="s">
        <v>111</v>
      </c>
      <c r="D237" s="417" t="s">
        <v>186</v>
      </c>
      <c r="E237" s="142">
        <v>12000</v>
      </c>
      <c r="F237" s="282">
        <v>3866</v>
      </c>
      <c r="G237" s="261">
        <f t="shared" si="1"/>
        <v>3.1039834454216244</v>
      </c>
      <c r="H237" s="148" t="s">
        <v>187</v>
      </c>
      <c r="I237" s="139" t="s">
        <v>43</v>
      </c>
      <c r="J237" s="303" t="s">
        <v>388</v>
      </c>
      <c r="K237" s="739" t="s">
        <v>148</v>
      </c>
      <c r="L237" s="138" t="s">
        <v>44</v>
      </c>
      <c r="M237" s="307"/>
      <c r="N237" s="283"/>
    </row>
    <row r="238" spans="1:14" s="2" customFormat="1" ht="15" customHeight="1" x14ac:dyDescent="0.3">
      <c r="A238" s="137">
        <v>45632</v>
      </c>
      <c r="B238" s="138" t="s">
        <v>157</v>
      </c>
      <c r="C238" s="138" t="s">
        <v>157</v>
      </c>
      <c r="D238" s="417" t="s">
        <v>186</v>
      </c>
      <c r="E238" s="142">
        <v>19000</v>
      </c>
      <c r="F238" s="282">
        <v>3866</v>
      </c>
      <c r="G238" s="261">
        <f t="shared" si="1"/>
        <v>4.9146404552509058</v>
      </c>
      <c r="H238" s="148" t="s">
        <v>187</v>
      </c>
      <c r="I238" s="139" t="s">
        <v>43</v>
      </c>
      <c r="J238" s="303" t="s">
        <v>388</v>
      </c>
      <c r="K238" s="739" t="s">
        <v>148</v>
      </c>
      <c r="L238" s="138" t="s">
        <v>44</v>
      </c>
      <c r="M238" s="307"/>
      <c r="N238" s="283"/>
    </row>
    <row r="239" spans="1:14" s="2" customFormat="1" ht="15" customHeight="1" x14ac:dyDescent="0.3">
      <c r="A239" s="137">
        <v>45632</v>
      </c>
      <c r="B239" s="138" t="s">
        <v>390</v>
      </c>
      <c r="C239" s="138" t="s">
        <v>174</v>
      </c>
      <c r="D239" s="417" t="s">
        <v>78</v>
      </c>
      <c r="E239" s="142">
        <v>2000</v>
      </c>
      <c r="F239" s="282">
        <v>3866</v>
      </c>
      <c r="G239" s="261">
        <f t="shared" si="1"/>
        <v>0.5173305742369374</v>
      </c>
      <c r="H239" s="148" t="s">
        <v>187</v>
      </c>
      <c r="I239" s="139" t="s">
        <v>43</v>
      </c>
      <c r="J239" s="303" t="s">
        <v>388</v>
      </c>
      <c r="K239" s="739" t="s">
        <v>148</v>
      </c>
      <c r="L239" s="138" t="s">
        <v>44</v>
      </c>
      <c r="M239" s="307"/>
      <c r="N239" s="283"/>
    </row>
    <row r="240" spans="1:14" s="2" customFormat="1" ht="15" customHeight="1" x14ac:dyDescent="0.3">
      <c r="A240" s="400">
        <v>45632</v>
      </c>
      <c r="B240" s="408" t="s">
        <v>110</v>
      </c>
      <c r="C240" s="408" t="s">
        <v>111</v>
      </c>
      <c r="D240" s="645" t="s">
        <v>186</v>
      </c>
      <c r="E240" s="563">
        <v>32000</v>
      </c>
      <c r="F240" s="282">
        <v>3866</v>
      </c>
      <c r="G240" s="261">
        <f t="shared" si="1"/>
        <v>8.2772891877909984</v>
      </c>
      <c r="H240" s="148" t="s">
        <v>461</v>
      </c>
      <c r="I240" s="139" t="s">
        <v>43</v>
      </c>
      <c r="J240" s="303" t="s">
        <v>455</v>
      </c>
      <c r="K240" s="739" t="s">
        <v>148</v>
      </c>
      <c r="L240" s="138" t="s">
        <v>44</v>
      </c>
      <c r="M240" s="307"/>
      <c r="N240" s="283"/>
    </row>
    <row r="241" spans="1:14" s="2" customFormat="1" ht="15" customHeight="1" x14ac:dyDescent="0.3">
      <c r="A241" s="400">
        <v>45632</v>
      </c>
      <c r="B241" s="408" t="s">
        <v>110</v>
      </c>
      <c r="C241" s="408" t="s">
        <v>111</v>
      </c>
      <c r="D241" s="645" t="s">
        <v>186</v>
      </c>
      <c r="E241" s="393">
        <v>7000</v>
      </c>
      <c r="F241" s="282">
        <v>3866</v>
      </c>
      <c r="G241" s="261">
        <f t="shared" si="1"/>
        <v>1.8106570098292809</v>
      </c>
      <c r="H241" s="148" t="s">
        <v>461</v>
      </c>
      <c r="I241" s="139" t="s">
        <v>43</v>
      </c>
      <c r="J241" s="303" t="s">
        <v>455</v>
      </c>
      <c r="K241" s="739" t="s">
        <v>148</v>
      </c>
      <c r="L241" s="138" t="s">
        <v>44</v>
      </c>
      <c r="M241" s="307"/>
      <c r="N241" s="283"/>
    </row>
    <row r="242" spans="1:14" s="2" customFormat="1" ht="15" customHeight="1" x14ac:dyDescent="0.3">
      <c r="A242" s="400">
        <v>45632</v>
      </c>
      <c r="B242" s="408" t="s">
        <v>110</v>
      </c>
      <c r="C242" s="408" t="s">
        <v>111</v>
      </c>
      <c r="D242" s="645" t="s">
        <v>186</v>
      </c>
      <c r="E242" s="393">
        <v>18000</v>
      </c>
      <c r="F242" s="282">
        <v>3866</v>
      </c>
      <c r="G242" s="261">
        <f t="shared" si="1"/>
        <v>4.6559751681324366</v>
      </c>
      <c r="H242" s="148" t="s">
        <v>461</v>
      </c>
      <c r="I242" s="139" t="s">
        <v>43</v>
      </c>
      <c r="J242" s="303" t="s">
        <v>455</v>
      </c>
      <c r="K242" s="739" t="s">
        <v>148</v>
      </c>
      <c r="L242" s="138" t="s">
        <v>44</v>
      </c>
      <c r="M242" s="307"/>
      <c r="N242" s="283"/>
    </row>
    <row r="243" spans="1:14" s="2" customFormat="1" ht="15" customHeight="1" x14ac:dyDescent="0.3">
      <c r="A243" s="400">
        <v>45632</v>
      </c>
      <c r="B243" s="408" t="s">
        <v>110</v>
      </c>
      <c r="C243" s="408" t="s">
        <v>111</v>
      </c>
      <c r="D243" s="645" t="s">
        <v>186</v>
      </c>
      <c r="E243" s="393">
        <v>17000</v>
      </c>
      <c r="F243" s="282">
        <v>3866</v>
      </c>
      <c r="G243" s="261">
        <f t="shared" si="1"/>
        <v>4.3973098810139684</v>
      </c>
      <c r="H243" s="148" t="s">
        <v>461</v>
      </c>
      <c r="I243" s="139" t="s">
        <v>43</v>
      </c>
      <c r="J243" s="303" t="s">
        <v>455</v>
      </c>
      <c r="K243" s="739" t="s">
        <v>148</v>
      </c>
      <c r="L243" s="138" t="s">
        <v>44</v>
      </c>
      <c r="M243" s="307"/>
      <c r="N243" s="283"/>
    </row>
    <row r="244" spans="1:14" s="2" customFormat="1" ht="15" customHeight="1" x14ac:dyDescent="0.3">
      <c r="A244" s="400">
        <v>45632</v>
      </c>
      <c r="B244" s="408" t="s">
        <v>157</v>
      </c>
      <c r="C244" s="408" t="s">
        <v>157</v>
      </c>
      <c r="D244" s="645" t="s">
        <v>186</v>
      </c>
      <c r="E244" s="393">
        <v>20000</v>
      </c>
      <c r="F244" s="282">
        <v>3866</v>
      </c>
      <c r="G244" s="261">
        <f t="shared" si="1"/>
        <v>5.173305742369374</v>
      </c>
      <c r="H244" s="148" t="s">
        <v>461</v>
      </c>
      <c r="I244" s="139" t="s">
        <v>43</v>
      </c>
      <c r="J244" s="303" t="s">
        <v>455</v>
      </c>
      <c r="K244" s="739" t="s">
        <v>148</v>
      </c>
      <c r="L244" s="138" t="s">
        <v>44</v>
      </c>
      <c r="M244" s="307"/>
      <c r="N244" s="283"/>
    </row>
    <row r="245" spans="1:14" s="2" customFormat="1" ht="15" customHeight="1" x14ac:dyDescent="0.3">
      <c r="A245" s="137">
        <v>45635</v>
      </c>
      <c r="B245" s="291" t="s">
        <v>549</v>
      </c>
      <c r="C245" s="291" t="s">
        <v>163</v>
      </c>
      <c r="D245" s="417" t="s">
        <v>78</v>
      </c>
      <c r="E245" s="393">
        <v>9000</v>
      </c>
      <c r="F245" s="282">
        <v>3866</v>
      </c>
      <c r="G245" s="261">
        <f t="shared" si="1"/>
        <v>2.3279875840662183</v>
      </c>
      <c r="H245" s="148" t="s">
        <v>41</v>
      </c>
      <c r="I245" s="139" t="s">
        <v>43</v>
      </c>
      <c r="J245" s="303" t="s">
        <v>626</v>
      </c>
      <c r="K245" s="739" t="s">
        <v>148</v>
      </c>
      <c r="L245" s="138" t="s">
        <v>44</v>
      </c>
      <c r="M245" s="307"/>
      <c r="N245" s="283"/>
    </row>
    <row r="246" spans="1:14" s="2" customFormat="1" ht="15" customHeight="1" x14ac:dyDescent="0.3">
      <c r="A246" s="644">
        <v>45635</v>
      </c>
      <c r="B246" s="408" t="s">
        <v>110</v>
      </c>
      <c r="C246" s="408" t="s">
        <v>111</v>
      </c>
      <c r="D246" s="645" t="s">
        <v>186</v>
      </c>
      <c r="E246" s="124">
        <v>20000</v>
      </c>
      <c r="F246" s="282">
        <v>3866</v>
      </c>
      <c r="G246" s="261">
        <f t="shared" si="1"/>
        <v>5.173305742369374</v>
      </c>
      <c r="H246" s="148" t="s">
        <v>400</v>
      </c>
      <c r="I246" s="139" t="s">
        <v>43</v>
      </c>
      <c r="J246" s="303" t="s">
        <v>401</v>
      </c>
      <c r="K246" s="739" t="s">
        <v>148</v>
      </c>
      <c r="L246" s="138" t="s">
        <v>44</v>
      </c>
      <c r="M246" s="307"/>
      <c r="N246" s="283"/>
    </row>
    <row r="247" spans="1:14" s="2" customFormat="1" ht="15" customHeight="1" x14ac:dyDescent="0.3">
      <c r="A247" s="644">
        <v>45635</v>
      </c>
      <c r="B247" s="408" t="s">
        <v>110</v>
      </c>
      <c r="C247" s="408" t="s">
        <v>111</v>
      </c>
      <c r="D247" s="645" t="s">
        <v>186</v>
      </c>
      <c r="E247" s="124">
        <v>10000</v>
      </c>
      <c r="F247" s="282">
        <v>3866</v>
      </c>
      <c r="G247" s="261">
        <f t="shared" si="1"/>
        <v>2.586652871184687</v>
      </c>
      <c r="H247" s="148" t="s">
        <v>400</v>
      </c>
      <c r="I247" s="139" t="s">
        <v>43</v>
      </c>
      <c r="J247" s="303" t="s">
        <v>401</v>
      </c>
      <c r="K247" s="739" t="s">
        <v>148</v>
      </c>
      <c r="L247" s="138" t="s">
        <v>44</v>
      </c>
      <c r="M247" s="307"/>
      <c r="N247" s="283"/>
    </row>
    <row r="248" spans="1:14" s="2" customFormat="1" ht="15" customHeight="1" x14ac:dyDescent="0.3">
      <c r="A248" s="644">
        <v>45635</v>
      </c>
      <c r="B248" s="291" t="s">
        <v>110</v>
      </c>
      <c r="C248" s="291" t="s">
        <v>111</v>
      </c>
      <c r="D248" s="417" t="s">
        <v>186</v>
      </c>
      <c r="E248" s="124">
        <v>20000</v>
      </c>
      <c r="F248" s="282">
        <v>3866</v>
      </c>
      <c r="G248" s="261">
        <f t="shared" si="1"/>
        <v>5.173305742369374</v>
      </c>
      <c r="H248" s="148" t="s">
        <v>400</v>
      </c>
      <c r="I248" s="139" t="s">
        <v>43</v>
      </c>
      <c r="J248" s="303" t="s">
        <v>401</v>
      </c>
      <c r="K248" s="739" t="s">
        <v>148</v>
      </c>
      <c r="L248" s="138" t="s">
        <v>44</v>
      </c>
      <c r="M248" s="307"/>
      <c r="N248" s="283"/>
    </row>
    <row r="249" spans="1:14" s="2" customFormat="1" ht="15" customHeight="1" x14ac:dyDescent="0.3">
      <c r="A249" s="644">
        <v>45635</v>
      </c>
      <c r="B249" s="408" t="s">
        <v>242</v>
      </c>
      <c r="C249" s="408" t="s">
        <v>121</v>
      </c>
      <c r="D249" s="645" t="s">
        <v>14</v>
      </c>
      <c r="E249" s="124">
        <v>23500</v>
      </c>
      <c r="F249" s="282">
        <v>3866</v>
      </c>
      <c r="G249" s="261">
        <f t="shared" si="1"/>
        <v>6.0786342472840147</v>
      </c>
      <c r="H249" s="148" t="s">
        <v>158</v>
      </c>
      <c r="I249" s="139" t="s">
        <v>43</v>
      </c>
      <c r="J249" s="664" t="s">
        <v>410</v>
      </c>
      <c r="K249" s="739" t="s">
        <v>148</v>
      </c>
      <c r="L249" s="138" t="s">
        <v>44</v>
      </c>
      <c r="M249" s="307"/>
      <c r="N249" s="283"/>
    </row>
    <row r="250" spans="1:14" s="2" customFormat="1" ht="15" customHeight="1" x14ac:dyDescent="0.3">
      <c r="A250" s="644">
        <v>45635</v>
      </c>
      <c r="B250" s="408" t="s">
        <v>242</v>
      </c>
      <c r="C250" s="408" t="s">
        <v>121</v>
      </c>
      <c r="D250" s="645" t="s">
        <v>14</v>
      </c>
      <c r="E250" s="129">
        <v>48000</v>
      </c>
      <c r="F250" s="282">
        <v>3866</v>
      </c>
      <c r="G250" s="261">
        <f t="shared" si="1"/>
        <v>12.415933781686498</v>
      </c>
      <c r="H250" s="148" t="s">
        <v>158</v>
      </c>
      <c r="I250" s="139" t="s">
        <v>43</v>
      </c>
      <c r="J250" s="664" t="s">
        <v>411</v>
      </c>
      <c r="K250" s="739" t="s">
        <v>148</v>
      </c>
      <c r="L250" s="138" t="s">
        <v>44</v>
      </c>
      <c r="M250" s="307"/>
      <c r="N250" s="283"/>
    </row>
    <row r="251" spans="1:14" s="2" customFormat="1" ht="15" customHeight="1" x14ac:dyDescent="0.3">
      <c r="A251" s="137">
        <v>45635</v>
      </c>
      <c r="B251" s="291" t="s">
        <v>110</v>
      </c>
      <c r="C251" s="291" t="s">
        <v>111</v>
      </c>
      <c r="D251" s="139" t="s">
        <v>186</v>
      </c>
      <c r="E251" s="142">
        <v>18000</v>
      </c>
      <c r="F251" s="282">
        <v>3866</v>
      </c>
      <c r="G251" s="261">
        <f t="shared" si="1"/>
        <v>4.6559751681324366</v>
      </c>
      <c r="H251" s="148" t="s">
        <v>188</v>
      </c>
      <c r="I251" s="139" t="s">
        <v>43</v>
      </c>
      <c r="J251" s="303" t="s">
        <v>402</v>
      </c>
      <c r="K251" s="739" t="s">
        <v>148</v>
      </c>
      <c r="L251" s="138" t="s">
        <v>44</v>
      </c>
      <c r="M251" s="307"/>
      <c r="N251" s="283"/>
    </row>
    <row r="252" spans="1:14" s="2" customFormat="1" ht="15" customHeight="1" x14ac:dyDescent="0.3">
      <c r="A252" s="137">
        <v>45635</v>
      </c>
      <c r="B252" s="291" t="s">
        <v>110</v>
      </c>
      <c r="C252" s="291" t="s">
        <v>111</v>
      </c>
      <c r="D252" s="417" t="s">
        <v>186</v>
      </c>
      <c r="E252" s="142">
        <v>10000</v>
      </c>
      <c r="F252" s="282">
        <v>3866</v>
      </c>
      <c r="G252" s="261">
        <f t="shared" si="1"/>
        <v>2.586652871184687</v>
      </c>
      <c r="H252" s="148" t="s">
        <v>188</v>
      </c>
      <c r="I252" s="139" t="s">
        <v>43</v>
      </c>
      <c r="J252" s="303" t="s">
        <v>402</v>
      </c>
      <c r="K252" s="739" t="s">
        <v>148</v>
      </c>
      <c r="L252" s="138" t="s">
        <v>44</v>
      </c>
      <c r="M252" s="307"/>
      <c r="N252" s="283"/>
    </row>
    <row r="253" spans="1:14" s="2" customFormat="1" ht="15" customHeight="1" x14ac:dyDescent="0.3">
      <c r="A253" s="137">
        <v>45635</v>
      </c>
      <c r="B253" s="291" t="s">
        <v>110</v>
      </c>
      <c r="C253" s="291" t="s">
        <v>111</v>
      </c>
      <c r="D253" s="139" t="s">
        <v>186</v>
      </c>
      <c r="E253" s="142">
        <v>9000</v>
      </c>
      <c r="F253" s="282">
        <v>3866</v>
      </c>
      <c r="G253" s="261">
        <f t="shared" si="1"/>
        <v>2.3279875840662183</v>
      </c>
      <c r="H253" s="148" t="s">
        <v>188</v>
      </c>
      <c r="I253" s="139" t="s">
        <v>43</v>
      </c>
      <c r="J253" s="303" t="s">
        <v>402</v>
      </c>
      <c r="K253" s="739" t="s">
        <v>148</v>
      </c>
      <c r="L253" s="138" t="s">
        <v>44</v>
      </c>
      <c r="M253" s="307"/>
      <c r="N253" s="283"/>
    </row>
    <row r="254" spans="1:14" s="2" customFormat="1" ht="15" customHeight="1" x14ac:dyDescent="0.3">
      <c r="A254" s="137">
        <v>45635</v>
      </c>
      <c r="B254" s="291" t="s">
        <v>110</v>
      </c>
      <c r="C254" s="291" t="s">
        <v>111</v>
      </c>
      <c r="D254" s="139" t="s">
        <v>186</v>
      </c>
      <c r="E254" s="142">
        <v>12000</v>
      </c>
      <c r="F254" s="282">
        <v>3866</v>
      </c>
      <c r="G254" s="261">
        <f t="shared" si="1"/>
        <v>3.1039834454216244</v>
      </c>
      <c r="H254" s="148" t="s">
        <v>188</v>
      </c>
      <c r="I254" s="139" t="s">
        <v>43</v>
      </c>
      <c r="J254" s="303" t="s">
        <v>402</v>
      </c>
      <c r="K254" s="739" t="s">
        <v>148</v>
      </c>
      <c r="L254" s="138" t="s">
        <v>44</v>
      </c>
      <c r="M254" s="307"/>
      <c r="N254" s="283"/>
    </row>
    <row r="255" spans="1:14" s="2" customFormat="1" ht="15" customHeight="1" x14ac:dyDescent="0.3">
      <c r="A255" s="137">
        <v>45635</v>
      </c>
      <c r="B255" s="291" t="s">
        <v>110</v>
      </c>
      <c r="C255" s="291" t="s">
        <v>111</v>
      </c>
      <c r="D255" s="139" t="s">
        <v>186</v>
      </c>
      <c r="E255" s="142">
        <v>15000</v>
      </c>
      <c r="F255" s="282">
        <v>3866</v>
      </c>
      <c r="G255" s="261">
        <f t="shared" si="1"/>
        <v>3.8799793067770305</v>
      </c>
      <c r="H255" s="148" t="s">
        <v>188</v>
      </c>
      <c r="I255" s="139" t="s">
        <v>43</v>
      </c>
      <c r="J255" s="303" t="s">
        <v>402</v>
      </c>
      <c r="K255" s="739" t="s">
        <v>148</v>
      </c>
      <c r="L255" s="138" t="s">
        <v>44</v>
      </c>
      <c r="M255" s="307"/>
      <c r="N255" s="283"/>
    </row>
    <row r="256" spans="1:14" s="2" customFormat="1" ht="15" customHeight="1" x14ac:dyDescent="0.3">
      <c r="A256" s="137">
        <v>45635</v>
      </c>
      <c r="B256" s="291" t="s">
        <v>157</v>
      </c>
      <c r="C256" s="291" t="s">
        <v>157</v>
      </c>
      <c r="D256" s="139" t="s">
        <v>186</v>
      </c>
      <c r="E256" s="142">
        <v>19000</v>
      </c>
      <c r="F256" s="282">
        <v>3866</v>
      </c>
      <c r="G256" s="261">
        <f t="shared" si="1"/>
        <v>4.9146404552509058</v>
      </c>
      <c r="H256" s="148" t="s">
        <v>188</v>
      </c>
      <c r="I256" s="139" t="s">
        <v>43</v>
      </c>
      <c r="J256" s="303" t="s">
        <v>402</v>
      </c>
      <c r="K256" s="739" t="s">
        <v>148</v>
      </c>
      <c r="L256" s="138" t="s">
        <v>44</v>
      </c>
      <c r="M256" s="307"/>
      <c r="N256" s="283"/>
    </row>
    <row r="257" spans="1:14" s="2" customFormat="1" ht="15" customHeight="1" x14ac:dyDescent="0.3">
      <c r="A257" s="137">
        <v>45635</v>
      </c>
      <c r="B257" s="138" t="s">
        <v>156</v>
      </c>
      <c r="C257" s="138" t="s">
        <v>111</v>
      </c>
      <c r="D257" s="417" t="s">
        <v>186</v>
      </c>
      <c r="E257" s="124">
        <v>20000</v>
      </c>
      <c r="F257" s="282">
        <v>3866</v>
      </c>
      <c r="G257" s="261">
        <f t="shared" si="1"/>
        <v>5.173305742369374</v>
      </c>
      <c r="H257" s="148" t="s">
        <v>169</v>
      </c>
      <c r="I257" s="139" t="s">
        <v>43</v>
      </c>
      <c r="J257" s="303" t="s">
        <v>404</v>
      </c>
      <c r="K257" s="739" t="s">
        <v>148</v>
      </c>
      <c r="L257" s="138" t="s">
        <v>44</v>
      </c>
      <c r="M257" s="307"/>
      <c r="N257" s="283"/>
    </row>
    <row r="258" spans="1:14" s="2" customFormat="1" ht="15" customHeight="1" x14ac:dyDescent="0.3">
      <c r="A258" s="137">
        <v>45635</v>
      </c>
      <c r="B258" s="138" t="s">
        <v>156</v>
      </c>
      <c r="C258" s="138" t="s">
        <v>111</v>
      </c>
      <c r="D258" s="417" t="s">
        <v>186</v>
      </c>
      <c r="E258" s="124">
        <v>20000</v>
      </c>
      <c r="F258" s="282">
        <v>3866</v>
      </c>
      <c r="G258" s="261">
        <f t="shared" si="1"/>
        <v>5.173305742369374</v>
      </c>
      <c r="H258" s="148" t="s">
        <v>169</v>
      </c>
      <c r="I258" s="139" t="s">
        <v>43</v>
      </c>
      <c r="J258" s="303" t="s">
        <v>404</v>
      </c>
      <c r="K258" s="739" t="s">
        <v>148</v>
      </c>
      <c r="L258" s="138" t="s">
        <v>44</v>
      </c>
      <c r="M258" s="307"/>
      <c r="N258" s="283"/>
    </row>
    <row r="259" spans="1:14" s="2" customFormat="1" ht="15" customHeight="1" x14ac:dyDescent="0.3">
      <c r="A259" s="400">
        <v>45635</v>
      </c>
      <c r="B259" s="126" t="s">
        <v>110</v>
      </c>
      <c r="C259" s="126" t="s">
        <v>111</v>
      </c>
      <c r="D259" s="126" t="s">
        <v>109</v>
      </c>
      <c r="E259" s="393">
        <v>25000</v>
      </c>
      <c r="F259" s="282">
        <v>3866</v>
      </c>
      <c r="G259" s="261">
        <f t="shared" si="1"/>
        <v>6.466632177961718</v>
      </c>
      <c r="H259" s="148" t="s">
        <v>159</v>
      </c>
      <c r="I259" s="139" t="s">
        <v>43</v>
      </c>
      <c r="J259" s="303" t="s">
        <v>396</v>
      </c>
      <c r="K259" s="739" t="s">
        <v>148</v>
      </c>
      <c r="L259" s="138" t="s">
        <v>44</v>
      </c>
      <c r="M259" s="307"/>
      <c r="N259" s="283"/>
    </row>
    <row r="260" spans="1:14" s="2" customFormat="1" ht="15" customHeight="1" x14ac:dyDescent="0.3">
      <c r="A260" s="400">
        <v>45635</v>
      </c>
      <c r="B260" s="408" t="s">
        <v>110</v>
      </c>
      <c r="C260" s="408" t="s">
        <v>111</v>
      </c>
      <c r="D260" s="645" t="s">
        <v>109</v>
      </c>
      <c r="E260" s="393">
        <v>25000</v>
      </c>
      <c r="F260" s="282">
        <v>3866</v>
      </c>
      <c r="G260" s="261">
        <f t="shared" si="1"/>
        <v>6.466632177961718</v>
      </c>
      <c r="H260" s="148" t="s">
        <v>159</v>
      </c>
      <c r="I260" s="139" t="s">
        <v>43</v>
      </c>
      <c r="J260" s="303" t="s">
        <v>396</v>
      </c>
      <c r="K260" s="739" t="s">
        <v>148</v>
      </c>
      <c r="L260" s="138" t="s">
        <v>44</v>
      </c>
      <c r="M260" s="307"/>
      <c r="N260" s="283"/>
    </row>
    <row r="261" spans="1:14" s="2" customFormat="1" ht="15" customHeight="1" x14ac:dyDescent="0.3">
      <c r="A261" s="137">
        <v>45635</v>
      </c>
      <c r="B261" s="291" t="s">
        <v>156</v>
      </c>
      <c r="C261" s="291" t="s">
        <v>111</v>
      </c>
      <c r="D261" s="417" t="s">
        <v>186</v>
      </c>
      <c r="E261" s="124">
        <v>23000</v>
      </c>
      <c r="F261" s="282">
        <v>3866</v>
      </c>
      <c r="G261" s="261">
        <f t="shared" si="1"/>
        <v>5.9493016037247806</v>
      </c>
      <c r="H261" s="148" t="s">
        <v>168</v>
      </c>
      <c r="I261" s="139" t="s">
        <v>43</v>
      </c>
      <c r="J261" s="303" t="s">
        <v>407</v>
      </c>
      <c r="K261" s="739" t="s">
        <v>148</v>
      </c>
      <c r="L261" s="138" t="s">
        <v>44</v>
      </c>
      <c r="M261" s="307"/>
      <c r="N261" s="283"/>
    </row>
    <row r="262" spans="1:14" s="2" customFormat="1" ht="15" customHeight="1" x14ac:dyDescent="0.3">
      <c r="A262" s="137">
        <v>45635</v>
      </c>
      <c r="B262" s="291" t="s">
        <v>156</v>
      </c>
      <c r="C262" s="291" t="s">
        <v>111</v>
      </c>
      <c r="D262" s="417" t="s">
        <v>186</v>
      </c>
      <c r="E262" s="124">
        <v>25000</v>
      </c>
      <c r="F262" s="282">
        <v>3866</v>
      </c>
      <c r="G262" s="261">
        <f t="shared" si="1"/>
        <v>6.466632177961718</v>
      </c>
      <c r="H262" s="148" t="s">
        <v>168</v>
      </c>
      <c r="I262" s="139" t="s">
        <v>43</v>
      </c>
      <c r="J262" s="303" t="s">
        <v>407</v>
      </c>
      <c r="K262" s="739" t="s">
        <v>148</v>
      </c>
      <c r="L262" s="138" t="s">
        <v>44</v>
      </c>
      <c r="M262" s="307"/>
      <c r="N262" s="283"/>
    </row>
    <row r="263" spans="1:14" s="2" customFormat="1" ht="15" customHeight="1" x14ac:dyDescent="0.3">
      <c r="A263" s="137">
        <v>45635</v>
      </c>
      <c r="B263" s="138" t="s">
        <v>156</v>
      </c>
      <c r="C263" s="138" t="s">
        <v>111</v>
      </c>
      <c r="D263" s="417" t="s">
        <v>186</v>
      </c>
      <c r="E263" s="142">
        <v>18000</v>
      </c>
      <c r="F263" s="282">
        <v>3866</v>
      </c>
      <c r="G263" s="261">
        <f t="shared" si="1"/>
        <v>4.6559751681324366</v>
      </c>
      <c r="H263" s="148" t="s">
        <v>187</v>
      </c>
      <c r="I263" s="139" t="s">
        <v>43</v>
      </c>
      <c r="J263" s="303" t="s">
        <v>403</v>
      </c>
      <c r="K263" s="739" t="s">
        <v>148</v>
      </c>
      <c r="L263" s="138" t="s">
        <v>44</v>
      </c>
      <c r="M263" s="307"/>
      <c r="N263" s="283"/>
    </row>
    <row r="264" spans="1:14" s="2" customFormat="1" ht="15" customHeight="1" x14ac:dyDescent="0.3">
      <c r="A264" s="137">
        <v>45635</v>
      </c>
      <c r="B264" s="138" t="s">
        <v>156</v>
      </c>
      <c r="C264" s="138" t="s">
        <v>111</v>
      </c>
      <c r="D264" s="417" t="s">
        <v>186</v>
      </c>
      <c r="E264" s="142">
        <v>13000</v>
      </c>
      <c r="F264" s="282">
        <v>3866</v>
      </c>
      <c r="G264" s="261">
        <f t="shared" si="1"/>
        <v>3.3626487325400931</v>
      </c>
      <c r="H264" s="148" t="s">
        <v>187</v>
      </c>
      <c r="I264" s="139" t="s">
        <v>43</v>
      </c>
      <c r="J264" s="303" t="s">
        <v>403</v>
      </c>
      <c r="K264" s="739" t="s">
        <v>148</v>
      </c>
      <c r="L264" s="138" t="s">
        <v>44</v>
      </c>
      <c r="M264" s="307"/>
      <c r="N264" s="283"/>
    </row>
    <row r="265" spans="1:14" s="2" customFormat="1" ht="15" customHeight="1" x14ac:dyDescent="0.3">
      <c r="A265" s="137">
        <v>45635</v>
      </c>
      <c r="B265" s="138" t="s">
        <v>156</v>
      </c>
      <c r="C265" s="138" t="s">
        <v>111</v>
      </c>
      <c r="D265" s="417" t="s">
        <v>186</v>
      </c>
      <c r="E265" s="142">
        <v>10000</v>
      </c>
      <c r="F265" s="282">
        <v>3866</v>
      </c>
      <c r="G265" s="261">
        <f t="shared" si="1"/>
        <v>2.586652871184687</v>
      </c>
      <c r="H265" s="148" t="s">
        <v>187</v>
      </c>
      <c r="I265" s="139" t="s">
        <v>43</v>
      </c>
      <c r="J265" s="303" t="s">
        <v>403</v>
      </c>
      <c r="K265" s="739" t="s">
        <v>148</v>
      </c>
      <c r="L265" s="138" t="s">
        <v>44</v>
      </c>
      <c r="M265" s="307"/>
      <c r="N265" s="283"/>
    </row>
    <row r="266" spans="1:14" s="2" customFormat="1" ht="15" customHeight="1" x14ac:dyDescent="0.3">
      <c r="A266" s="137">
        <v>45635</v>
      </c>
      <c r="B266" s="138" t="s">
        <v>156</v>
      </c>
      <c r="C266" s="138" t="s">
        <v>111</v>
      </c>
      <c r="D266" s="417" t="s">
        <v>186</v>
      </c>
      <c r="E266" s="142">
        <v>5000</v>
      </c>
      <c r="F266" s="282">
        <v>3866</v>
      </c>
      <c r="G266" s="261">
        <f t="shared" si="1"/>
        <v>1.2933264355923435</v>
      </c>
      <c r="H266" s="148" t="s">
        <v>187</v>
      </c>
      <c r="I266" s="139" t="s">
        <v>43</v>
      </c>
      <c r="J266" s="303" t="s">
        <v>403</v>
      </c>
      <c r="K266" s="739" t="s">
        <v>148</v>
      </c>
      <c r="L266" s="138" t="s">
        <v>44</v>
      </c>
      <c r="M266" s="307"/>
      <c r="N266" s="283"/>
    </row>
    <row r="267" spans="1:14" s="2" customFormat="1" ht="15" customHeight="1" x14ac:dyDescent="0.3">
      <c r="A267" s="668">
        <v>45635</v>
      </c>
      <c r="B267" s="629" t="s">
        <v>156</v>
      </c>
      <c r="C267" s="138" t="s">
        <v>111</v>
      </c>
      <c r="D267" s="417" t="s">
        <v>186</v>
      </c>
      <c r="E267" s="142">
        <v>13000</v>
      </c>
      <c r="F267" s="282">
        <v>3866</v>
      </c>
      <c r="G267" s="261">
        <f t="shared" si="1"/>
        <v>3.3626487325400931</v>
      </c>
      <c r="H267" s="148" t="s">
        <v>187</v>
      </c>
      <c r="I267" s="139" t="s">
        <v>43</v>
      </c>
      <c r="J267" s="303" t="s">
        <v>403</v>
      </c>
      <c r="K267" s="739" t="s">
        <v>148</v>
      </c>
      <c r="L267" s="138" t="s">
        <v>44</v>
      </c>
      <c r="M267" s="307"/>
      <c r="N267" s="283"/>
    </row>
    <row r="268" spans="1:14" s="2" customFormat="1" ht="15" customHeight="1" x14ac:dyDescent="0.3">
      <c r="A268" s="668">
        <v>45635</v>
      </c>
      <c r="B268" s="629" t="s">
        <v>157</v>
      </c>
      <c r="C268" s="138" t="s">
        <v>157</v>
      </c>
      <c r="D268" s="417" t="s">
        <v>186</v>
      </c>
      <c r="E268" s="142">
        <v>15000</v>
      </c>
      <c r="F268" s="282">
        <v>3866</v>
      </c>
      <c r="G268" s="261">
        <f t="shared" si="1"/>
        <v>3.8799793067770305</v>
      </c>
      <c r="H268" s="148" t="s">
        <v>187</v>
      </c>
      <c r="I268" s="139" t="s">
        <v>43</v>
      </c>
      <c r="J268" s="303" t="s">
        <v>403</v>
      </c>
      <c r="K268" s="739" t="s">
        <v>148</v>
      </c>
      <c r="L268" s="138" t="s">
        <v>44</v>
      </c>
      <c r="M268" s="307"/>
      <c r="N268" s="283"/>
    </row>
    <row r="269" spans="1:14" s="2" customFormat="1" ht="15" customHeight="1" x14ac:dyDescent="0.3">
      <c r="A269" s="137">
        <v>45635</v>
      </c>
      <c r="B269" s="291" t="s">
        <v>424</v>
      </c>
      <c r="C269" s="291" t="s">
        <v>147</v>
      </c>
      <c r="D269" s="417" t="s">
        <v>109</v>
      </c>
      <c r="E269" s="134">
        <v>1550000</v>
      </c>
      <c r="F269" s="282">
        <v>3866</v>
      </c>
      <c r="G269" s="261">
        <f t="shared" si="1"/>
        <v>400.93119503362647</v>
      </c>
      <c r="H269" s="148" t="s">
        <v>41</v>
      </c>
      <c r="I269" s="139" t="s">
        <v>43</v>
      </c>
      <c r="J269" s="665" t="s">
        <v>426</v>
      </c>
      <c r="K269" s="739" t="s">
        <v>148</v>
      </c>
      <c r="L269" s="138" t="s">
        <v>44</v>
      </c>
      <c r="M269" s="307"/>
      <c r="N269" s="283"/>
    </row>
    <row r="270" spans="1:14" s="2" customFormat="1" ht="15" customHeight="1" x14ac:dyDescent="0.3">
      <c r="A270" s="137">
        <v>45635</v>
      </c>
      <c r="B270" s="81" t="s">
        <v>149</v>
      </c>
      <c r="C270" s="81" t="s">
        <v>112</v>
      </c>
      <c r="D270" s="144" t="s">
        <v>14</v>
      </c>
      <c r="E270" s="134">
        <v>50000</v>
      </c>
      <c r="F270" s="282">
        <v>3866</v>
      </c>
      <c r="G270" s="261">
        <f t="shared" si="1"/>
        <v>12.933264355923436</v>
      </c>
      <c r="H270" s="148" t="s">
        <v>41</v>
      </c>
      <c r="I270" s="139" t="s">
        <v>43</v>
      </c>
      <c r="J270" s="640" t="s">
        <v>429</v>
      </c>
      <c r="K270" s="739" t="s">
        <v>148</v>
      </c>
      <c r="L270" s="138" t="s">
        <v>44</v>
      </c>
      <c r="M270" s="307"/>
      <c r="N270" s="283"/>
    </row>
    <row r="271" spans="1:14" s="2" customFormat="1" ht="15" customHeight="1" x14ac:dyDescent="0.3">
      <c r="A271" s="137">
        <v>45635</v>
      </c>
      <c r="B271" s="81" t="s">
        <v>166</v>
      </c>
      <c r="C271" s="81" t="s">
        <v>112</v>
      </c>
      <c r="D271" s="144" t="s">
        <v>14</v>
      </c>
      <c r="E271" s="129">
        <v>30000</v>
      </c>
      <c r="F271" s="282">
        <v>3866</v>
      </c>
      <c r="G271" s="261">
        <f t="shared" si="1"/>
        <v>7.759958613554061</v>
      </c>
      <c r="H271" s="148" t="s">
        <v>158</v>
      </c>
      <c r="I271" s="139" t="s">
        <v>43</v>
      </c>
      <c r="J271" s="640" t="s">
        <v>429</v>
      </c>
      <c r="K271" s="739" t="s">
        <v>148</v>
      </c>
      <c r="L271" s="138" t="s">
        <v>44</v>
      </c>
      <c r="M271" s="307"/>
      <c r="N271" s="283"/>
    </row>
    <row r="272" spans="1:14" s="2" customFormat="1" ht="15" customHeight="1" x14ac:dyDescent="0.3">
      <c r="A272" s="137">
        <v>45635</v>
      </c>
      <c r="B272" s="81" t="s">
        <v>427</v>
      </c>
      <c r="C272" s="81" t="s">
        <v>112</v>
      </c>
      <c r="D272" s="144" t="s">
        <v>109</v>
      </c>
      <c r="E272" s="129">
        <v>20000</v>
      </c>
      <c r="F272" s="282">
        <v>3866</v>
      </c>
      <c r="G272" s="261">
        <f t="shared" si="1"/>
        <v>5.173305742369374</v>
      </c>
      <c r="H272" s="148" t="s">
        <v>159</v>
      </c>
      <c r="I272" s="139" t="s">
        <v>43</v>
      </c>
      <c r="J272" s="640" t="s">
        <v>429</v>
      </c>
      <c r="K272" s="739" t="s">
        <v>148</v>
      </c>
      <c r="L272" s="138" t="s">
        <v>44</v>
      </c>
      <c r="M272" s="307"/>
      <c r="N272" s="283"/>
    </row>
    <row r="273" spans="1:14" s="2" customFormat="1" ht="15" customHeight="1" x14ac:dyDescent="0.3">
      <c r="A273" s="137">
        <v>45635</v>
      </c>
      <c r="B273" s="81" t="s">
        <v>171</v>
      </c>
      <c r="C273" s="81" t="s">
        <v>112</v>
      </c>
      <c r="D273" s="144" t="s">
        <v>186</v>
      </c>
      <c r="E273" s="129">
        <v>25000</v>
      </c>
      <c r="F273" s="282">
        <v>3866</v>
      </c>
      <c r="G273" s="261">
        <f t="shared" si="1"/>
        <v>6.466632177961718</v>
      </c>
      <c r="H273" s="148" t="s">
        <v>168</v>
      </c>
      <c r="I273" s="139" t="s">
        <v>43</v>
      </c>
      <c r="J273" s="640" t="s">
        <v>429</v>
      </c>
      <c r="K273" s="739" t="s">
        <v>148</v>
      </c>
      <c r="L273" s="138" t="s">
        <v>44</v>
      </c>
      <c r="M273" s="307"/>
      <c r="N273" s="283"/>
    </row>
    <row r="274" spans="1:14" s="2" customFormat="1" ht="15" customHeight="1" x14ac:dyDescent="0.3">
      <c r="A274" s="137">
        <v>45635</v>
      </c>
      <c r="B274" s="81" t="s">
        <v>170</v>
      </c>
      <c r="C274" s="81" t="s">
        <v>112</v>
      </c>
      <c r="D274" s="144" t="s">
        <v>186</v>
      </c>
      <c r="E274" s="129">
        <v>25000</v>
      </c>
      <c r="F274" s="282">
        <v>3866</v>
      </c>
      <c r="G274" s="261">
        <f t="shared" ref="G274:G368" si="2">E274/F274</f>
        <v>6.466632177961718</v>
      </c>
      <c r="H274" s="148" t="s">
        <v>169</v>
      </c>
      <c r="I274" s="139" t="s">
        <v>43</v>
      </c>
      <c r="J274" s="640" t="s">
        <v>429</v>
      </c>
      <c r="K274" s="739" t="s">
        <v>148</v>
      </c>
      <c r="L274" s="138" t="s">
        <v>44</v>
      </c>
      <c r="M274" s="307"/>
      <c r="N274" s="283"/>
    </row>
    <row r="275" spans="1:14" s="2" customFormat="1" ht="15" customHeight="1" x14ac:dyDescent="0.3">
      <c r="A275" s="137">
        <v>45635</v>
      </c>
      <c r="B275" s="81" t="s">
        <v>381</v>
      </c>
      <c r="C275" s="81" t="s">
        <v>112</v>
      </c>
      <c r="D275" s="144" t="s">
        <v>186</v>
      </c>
      <c r="E275" s="129">
        <v>25000</v>
      </c>
      <c r="F275" s="282">
        <v>3866</v>
      </c>
      <c r="G275" s="261">
        <f t="shared" si="2"/>
        <v>6.466632177961718</v>
      </c>
      <c r="H275" s="148" t="s">
        <v>188</v>
      </c>
      <c r="I275" s="139" t="s">
        <v>43</v>
      </c>
      <c r="J275" s="640" t="s">
        <v>429</v>
      </c>
      <c r="K275" s="739" t="s">
        <v>148</v>
      </c>
      <c r="L275" s="138" t="s">
        <v>44</v>
      </c>
      <c r="M275" s="307"/>
      <c r="N275" s="283"/>
    </row>
    <row r="276" spans="1:14" s="2" customFormat="1" ht="15" customHeight="1" x14ac:dyDescent="0.3">
      <c r="A276" s="137">
        <v>45635</v>
      </c>
      <c r="B276" s="81" t="s">
        <v>428</v>
      </c>
      <c r="C276" s="81" t="s">
        <v>112</v>
      </c>
      <c r="D276" s="144" t="s">
        <v>186</v>
      </c>
      <c r="E276" s="129">
        <v>25000</v>
      </c>
      <c r="F276" s="282">
        <v>3866</v>
      </c>
      <c r="G276" s="261">
        <f t="shared" si="2"/>
        <v>6.466632177961718</v>
      </c>
      <c r="H276" s="148" t="s">
        <v>400</v>
      </c>
      <c r="I276" s="139" t="s">
        <v>43</v>
      </c>
      <c r="J276" s="640" t="s">
        <v>429</v>
      </c>
      <c r="K276" s="739" t="s">
        <v>148</v>
      </c>
      <c r="L276" s="138" t="s">
        <v>44</v>
      </c>
      <c r="M276" s="307"/>
      <c r="N276" s="283"/>
    </row>
    <row r="277" spans="1:14" s="2" customFormat="1" ht="15" customHeight="1" x14ac:dyDescent="0.3">
      <c r="A277" s="137">
        <v>45635</v>
      </c>
      <c r="B277" s="81" t="s">
        <v>382</v>
      </c>
      <c r="C277" s="81" t="s">
        <v>112</v>
      </c>
      <c r="D277" s="144" t="s">
        <v>186</v>
      </c>
      <c r="E277" s="129">
        <v>25000</v>
      </c>
      <c r="F277" s="282">
        <v>3866</v>
      </c>
      <c r="G277" s="261">
        <f t="shared" si="2"/>
        <v>6.466632177961718</v>
      </c>
      <c r="H277" s="148" t="s">
        <v>187</v>
      </c>
      <c r="I277" s="139" t="s">
        <v>43</v>
      </c>
      <c r="J277" s="640" t="s">
        <v>429</v>
      </c>
      <c r="K277" s="739" t="s">
        <v>148</v>
      </c>
      <c r="L277" s="138" t="s">
        <v>44</v>
      </c>
      <c r="M277" s="307"/>
      <c r="N277" s="283"/>
    </row>
    <row r="278" spans="1:14" s="2" customFormat="1" ht="15" customHeight="1" x14ac:dyDescent="0.3">
      <c r="A278" s="137">
        <v>45635</v>
      </c>
      <c r="B278" s="291" t="s">
        <v>110</v>
      </c>
      <c r="C278" s="291" t="s">
        <v>111</v>
      </c>
      <c r="D278" s="417" t="s">
        <v>14</v>
      </c>
      <c r="E278" s="124">
        <v>5000</v>
      </c>
      <c r="F278" s="282">
        <v>3866</v>
      </c>
      <c r="G278" s="261">
        <f t="shared" si="2"/>
        <v>1.2933264355923435</v>
      </c>
      <c r="H278" s="148" t="s">
        <v>41</v>
      </c>
      <c r="I278" s="139" t="s">
        <v>43</v>
      </c>
      <c r="J278" s="664" t="s">
        <v>398</v>
      </c>
      <c r="K278" s="739" t="s">
        <v>148</v>
      </c>
      <c r="L278" s="138" t="s">
        <v>44</v>
      </c>
      <c r="M278" s="307"/>
      <c r="N278" s="283"/>
    </row>
    <row r="279" spans="1:14" s="2" customFormat="1" ht="15" customHeight="1" x14ac:dyDescent="0.3">
      <c r="A279" s="137">
        <v>45635</v>
      </c>
      <c r="B279" s="291" t="s">
        <v>110</v>
      </c>
      <c r="C279" s="291" t="s">
        <v>111</v>
      </c>
      <c r="D279" s="417" t="s">
        <v>14</v>
      </c>
      <c r="E279" s="124">
        <v>7000</v>
      </c>
      <c r="F279" s="282">
        <v>3866</v>
      </c>
      <c r="G279" s="261">
        <f t="shared" si="2"/>
        <v>1.8106570098292809</v>
      </c>
      <c r="H279" s="148" t="s">
        <v>41</v>
      </c>
      <c r="I279" s="139" t="s">
        <v>43</v>
      </c>
      <c r="J279" s="664" t="s">
        <v>398</v>
      </c>
      <c r="K279" s="739" t="s">
        <v>148</v>
      </c>
      <c r="L279" s="138" t="s">
        <v>44</v>
      </c>
      <c r="M279" s="307"/>
      <c r="N279" s="283"/>
    </row>
    <row r="280" spans="1:14" s="2" customFormat="1" ht="15" customHeight="1" x14ac:dyDescent="0.3">
      <c r="A280" s="137">
        <v>45635</v>
      </c>
      <c r="B280" s="291" t="s">
        <v>110</v>
      </c>
      <c r="C280" s="291" t="s">
        <v>111</v>
      </c>
      <c r="D280" s="417" t="s">
        <v>14</v>
      </c>
      <c r="E280" s="124">
        <v>3000</v>
      </c>
      <c r="F280" s="282">
        <v>3866</v>
      </c>
      <c r="G280" s="261">
        <f t="shared" si="2"/>
        <v>0.7759958613554061</v>
      </c>
      <c r="H280" s="148" t="s">
        <v>41</v>
      </c>
      <c r="I280" s="139" t="s">
        <v>43</v>
      </c>
      <c r="J280" s="664" t="s">
        <v>398</v>
      </c>
      <c r="K280" s="739" t="s">
        <v>148</v>
      </c>
      <c r="L280" s="138" t="s">
        <v>44</v>
      </c>
      <c r="M280" s="307"/>
      <c r="N280" s="283"/>
    </row>
    <row r="281" spans="1:14" s="2" customFormat="1" ht="15" customHeight="1" x14ac:dyDescent="0.3">
      <c r="A281" s="137">
        <v>45635</v>
      </c>
      <c r="B281" s="291" t="s">
        <v>110</v>
      </c>
      <c r="C281" s="291" t="s">
        <v>111</v>
      </c>
      <c r="D281" s="417" t="s">
        <v>14</v>
      </c>
      <c r="E281" s="124">
        <v>5000</v>
      </c>
      <c r="F281" s="282">
        <v>3866</v>
      </c>
      <c r="G281" s="261">
        <f t="shared" si="2"/>
        <v>1.2933264355923435</v>
      </c>
      <c r="H281" s="148" t="s">
        <v>41</v>
      </c>
      <c r="I281" s="139" t="s">
        <v>43</v>
      </c>
      <c r="J281" s="664" t="s">
        <v>398</v>
      </c>
      <c r="K281" s="739" t="s">
        <v>148</v>
      </c>
      <c r="L281" s="138" t="s">
        <v>44</v>
      </c>
      <c r="M281" s="307"/>
      <c r="N281" s="283"/>
    </row>
    <row r="282" spans="1:14" s="2" customFormat="1" ht="15" customHeight="1" x14ac:dyDescent="0.3">
      <c r="A282" s="137">
        <v>45636</v>
      </c>
      <c r="B282" s="291" t="s">
        <v>683</v>
      </c>
      <c r="C282" s="291" t="s">
        <v>175</v>
      </c>
      <c r="D282" s="417" t="s">
        <v>78</v>
      </c>
      <c r="E282" s="647">
        <v>20000</v>
      </c>
      <c r="F282" s="282">
        <v>3866</v>
      </c>
      <c r="G282" s="261">
        <f t="shared" si="2"/>
        <v>5.173305742369374</v>
      </c>
      <c r="H282" s="148" t="s">
        <v>143</v>
      </c>
      <c r="I282" s="139" t="s">
        <v>43</v>
      </c>
      <c r="J282" s="665" t="s">
        <v>682</v>
      </c>
      <c r="K282" s="739" t="s">
        <v>148</v>
      </c>
      <c r="L282" s="138" t="s">
        <v>44</v>
      </c>
      <c r="M282" s="307"/>
      <c r="N282" s="283"/>
    </row>
    <row r="283" spans="1:14" s="2" customFormat="1" ht="15" customHeight="1" x14ac:dyDescent="0.3">
      <c r="A283" s="137">
        <v>45636</v>
      </c>
      <c r="B283" s="291" t="s">
        <v>110</v>
      </c>
      <c r="C283" s="291" t="s">
        <v>111</v>
      </c>
      <c r="D283" s="417" t="s">
        <v>14</v>
      </c>
      <c r="E283" s="124">
        <v>4000</v>
      </c>
      <c r="F283" s="282">
        <v>3866</v>
      </c>
      <c r="G283" s="261">
        <f t="shared" si="2"/>
        <v>1.0346611484738748</v>
      </c>
      <c r="H283" s="148" t="s">
        <v>41</v>
      </c>
      <c r="I283" s="139" t="s">
        <v>43</v>
      </c>
      <c r="J283" s="665" t="s">
        <v>433</v>
      </c>
      <c r="K283" s="739" t="s">
        <v>148</v>
      </c>
      <c r="L283" s="138" t="s">
        <v>44</v>
      </c>
      <c r="M283" s="307"/>
      <c r="N283" s="283"/>
    </row>
    <row r="284" spans="1:14" s="2" customFormat="1" ht="15" customHeight="1" x14ac:dyDescent="0.3">
      <c r="A284" s="137">
        <v>45636</v>
      </c>
      <c r="B284" s="291" t="s">
        <v>110</v>
      </c>
      <c r="C284" s="291" t="s">
        <v>111</v>
      </c>
      <c r="D284" s="417" t="s">
        <v>14</v>
      </c>
      <c r="E284" s="124">
        <v>8000</v>
      </c>
      <c r="F284" s="282">
        <v>3866</v>
      </c>
      <c r="G284" s="261">
        <f t="shared" si="2"/>
        <v>2.0693222969477496</v>
      </c>
      <c r="H284" s="148" t="s">
        <v>41</v>
      </c>
      <c r="I284" s="139" t="s">
        <v>43</v>
      </c>
      <c r="J284" s="665" t="s">
        <v>433</v>
      </c>
      <c r="K284" s="739" t="s">
        <v>148</v>
      </c>
      <c r="L284" s="138" t="s">
        <v>44</v>
      </c>
      <c r="M284" s="307"/>
      <c r="N284" s="283"/>
    </row>
    <row r="285" spans="1:14" s="2" customFormat="1" ht="15" customHeight="1" x14ac:dyDescent="0.3">
      <c r="A285" s="137">
        <v>45636</v>
      </c>
      <c r="B285" s="291" t="s">
        <v>110</v>
      </c>
      <c r="C285" s="291" t="s">
        <v>111</v>
      </c>
      <c r="D285" s="417" t="s">
        <v>14</v>
      </c>
      <c r="E285" s="124">
        <v>5000</v>
      </c>
      <c r="F285" s="282">
        <v>3866</v>
      </c>
      <c r="G285" s="261">
        <f t="shared" si="2"/>
        <v>1.2933264355923435</v>
      </c>
      <c r="H285" s="148" t="s">
        <v>41</v>
      </c>
      <c r="I285" s="139" t="s">
        <v>43</v>
      </c>
      <c r="J285" s="665" t="s">
        <v>433</v>
      </c>
      <c r="K285" s="739" t="s">
        <v>148</v>
      </c>
      <c r="L285" s="138" t="s">
        <v>44</v>
      </c>
      <c r="M285" s="307"/>
      <c r="N285" s="283"/>
    </row>
    <row r="286" spans="1:14" s="2" customFormat="1" ht="15" customHeight="1" x14ac:dyDescent="0.3">
      <c r="A286" s="137">
        <v>45636</v>
      </c>
      <c r="B286" s="291" t="s">
        <v>110</v>
      </c>
      <c r="C286" s="291" t="s">
        <v>111</v>
      </c>
      <c r="D286" s="417" t="s">
        <v>14</v>
      </c>
      <c r="E286" s="124">
        <v>5000</v>
      </c>
      <c r="F286" s="282">
        <v>3866</v>
      </c>
      <c r="G286" s="261">
        <f t="shared" si="2"/>
        <v>1.2933264355923435</v>
      </c>
      <c r="H286" s="148" t="s">
        <v>41</v>
      </c>
      <c r="I286" s="139" t="s">
        <v>43</v>
      </c>
      <c r="J286" s="665" t="s">
        <v>433</v>
      </c>
      <c r="K286" s="739" t="s">
        <v>148</v>
      </c>
      <c r="L286" s="138" t="s">
        <v>44</v>
      </c>
      <c r="M286" s="307"/>
      <c r="N286" s="283"/>
    </row>
    <row r="287" spans="1:14" s="2" customFormat="1" ht="15" customHeight="1" x14ac:dyDescent="0.3">
      <c r="A287" s="137">
        <v>45636</v>
      </c>
      <c r="B287" s="291" t="s">
        <v>110</v>
      </c>
      <c r="C287" s="291" t="s">
        <v>111</v>
      </c>
      <c r="D287" s="417" t="s">
        <v>14</v>
      </c>
      <c r="E287" s="124">
        <v>5000</v>
      </c>
      <c r="F287" s="282">
        <v>3866</v>
      </c>
      <c r="G287" s="261">
        <f t="shared" si="2"/>
        <v>1.2933264355923435</v>
      </c>
      <c r="H287" s="148" t="s">
        <v>41</v>
      </c>
      <c r="I287" s="139" t="s">
        <v>43</v>
      </c>
      <c r="J287" s="665" t="s">
        <v>433</v>
      </c>
      <c r="K287" s="739" t="s">
        <v>148</v>
      </c>
      <c r="L287" s="138" t="s">
        <v>44</v>
      </c>
      <c r="M287" s="307"/>
      <c r="N287" s="283"/>
    </row>
    <row r="288" spans="1:14" s="2" customFormat="1" ht="15" customHeight="1" x14ac:dyDescent="0.3">
      <c r="A288" s="137">
        <v>45636</v>
      </c>
      <c r="B288" s="291" t="s">
        <v>110</v>
      </c>
      <c r="C288" s="291" t="s">
        <v>111</v>
      </c>
      <c r="D288" s="417" t="s">
        <v>14</v>
      </c>
      <c r="E288" s="124">
        <v>7000</v>
      </c>
      <c r="F288" s="282">
        <v>3866</v>
      </c>
      <c r="G288" s="261">
        <f t="shared" si="2"/>
        <v>1.8106570098292809</v>
      </c>
      <c r="H288" s="148" t="s">
        <v>41</v>
      </c>
      <c r="I288" s="139" t="s">
        <v>43</v>
      </c>
      <c r="J288" s="665" t="s">
        <v>433</v>
      </c>
      <c r="K288" s="739" t="s">
        <v>148</v>
      </c>
      <c r="L288" s="138" t="s">
        <v>44</v>
      </c>
      <c r="M288" s="307"/>
      <c r="N288" s="283"/>
    </row>
    <row r="289" spans="1:14" s="2" customFormat="1" ht="15" customHeight="1" x14ac:dyDescent="0.3">
      <c r="A289" s="137">
        <v>45636</v>
      </c>
      <c r="B289" s="291" t="s">
        <v>156</v>
      </c>
      <c r="C289" s="291" t="s">
        <v>111</v>
      </c>
      <c r="D289" s="417" t="s">
        <v>186</v>
      </c>
      <c r="E289" s="124">
        <v>23000</v>
      </c>
      <c r="F289" s="282">
        <v>3866</v>
      </c>
      <c r="G289" s="261">
        <f t="shared" si="2"/>
        <v>5.9493016037247806</v>
      </c>
      <c r="H289" s="148" t="s">
        <v>168</v>
      </c>
      <c r="I289" s="139" t="s">
        <v>43</v>
      </c>
      <c r="J289" s="303" t="s">
        <v>430</v>
      </c>
      <c r="K289" s="739" t="s">
        <v>148</v>
      </c>
      <c r="L289" s="138" t="s">
        <v>44</v>
      </c>
      <c r="M289" s="307"/>
      <c r="N289" s="283"/>
    </row>
    <row r="290" spans="1:14" s="2" customFormat="1" ht="15" customHeight="1" x14ac:dyDescent="0.3">
      <c r="A290" s="137">
        <v>45636</v>
      </c>
      <c r="B290" s="291" t="s">
        <v>156</v>
      </c>
      <c r="C290" s="291" t="s">
        <v>111</v>
      </c>
      <c r="D290" s="417" t="s">
        <v>186</v>
      </c>
      <c r="E290" s="124">
        <v>7000</v>
      </c>
      <c r="F290" s="282">
        <v>3866</v>
      </c>
      <c r="G290" s="261">
        <f t="shared" si="2"/>
        <v>1.8106570098292809</v>
      </c>
      <c r="H290" s="148" t="s">
        <v>168</v>
      </c>
      <c r="I290" s="139" t="s">
        <v>43</v>
      </c>
      <c r="J290" s="303" t="s">
        <v>430</v>
      </c>
      <c r="K290" s="739" t="s">
        <v>148</v>
      </c>
      <c r="L290" s="138" t="s">
        <v>44</v>
      </c>
      <c r="M290" s="307"/>
      <c r="N290" s="283"/>
    </row>
    <row r="291" spans="1:14" s="2" customFormat="1" ht="15" customHeight="1" x14ac:dyDescent="0.3">
      <c r="A291" s="137">
        <v>45636</v>
      </c>
      <c r="B291" s="291" t="s">
        <v>156</v>
      </c>
      <c r="C291" s="291" t="s">
        <v>111</v>
      </c>
      <c r="D291" s="417" t="s">
        <v>186</v>
      </c>
      <c r="E291" s="124">
        <v>10000</v>
      </c>
      <c r="F291" s="282">
        <v>3866</v>
      </c>
      <c r="G291" s="261">
        <f t="shared" si="2"/>
        <v>2.586652871184687</v>
      </c>
      <c r="H291" s="148" t="s">
        <v>168</v>
      </c>
      <c r="I291" s="139" t="s">
        <v>43</v>
      </c>
      <c r="J291" s="303" t="s">
        <v>430</v>
      </c>
      <c r="K291" s="739" t="s">
        <v>148</v>
      </c>
      <c r="L291" s="138" t="s">
        <v>44</v>
      </c>
      <c r="M291" s="307"/>
      <c r="N291" s="283"/>
    </row>
    <row r="292" spans="1:14" s="2" customFormat="1" ht="15" customHeight="1" x14ac:dyDescent="0.3">
      <c r="A292" s="137">
        <v>45636</v>
      </c>
      <c r="B292" s="291" t="s">
        <v>156</v>
      </c>
      <c r="C292" s="291" t="s">
        <v>111</v>
      </c>
      <c r="D292" s="417" t="s">
        <v>186</v>
      </c>
      <c r="E292" s="124">
        <v>18000</v>
      </c>
      <c r="F292" s="282">
        <v>3866</v>
      </c>
      <c r="G292" s="261">
        <f t="shared" si="2"/>
        <v>4.6559751681324366</v>
      </c>
      <c r="H292" s="148" t="s">
        <v>168</v>
      </c>
      <c r="I292" s="139" t="s">
        <v>43</v>
      </c>
      <c r="J292" s="303" t="s">
        <v>430</v>
      </c>
      <c r="K292" s="739" t="s">
        <v>148</v>
      </c>
      <c r="L292" s="138" t="s">
        <v>44</v>
      </c>
      <c r="M292" s="307"/>
      <c r="N292" s="283"/>
    </row>
    <row r="293" spans="1:14" s="2" customFormat="1" ht="15" customHeight="1" x14ac:dyDescent="0.3">
      <c r="A293" s="137">
        <v>45636</v>
      </c>
      <c r="B293" s="291" t="s">
        <v>156</v>
      </c>
      <c r="C293" s="291" t="s">
        <v>111</v>
      </c>
      <c r="D293" s="417" t="s">
        <v>186</v>
      </c>
      <c r="E293" s="124">
        <v>25000</v>
      </c>
      <c r="F293" s="282">
        <v>3866</v>
      </c>
      <c r="G293" s="261">
        <f t="shared" si="2"/>
        <v>6.466632177961718</v>
      </c>
      <c r="H293" s="148" t="s">
        <v>168</v>
      </c>
      <c r="I293" s="139" t="s">
        <v>43</v>
      </c>
      <c r="J293" s="303" t="s">
        <v>430</v>
      </c>
      <c r="K293" s="739" t="s">
        <v>148</v>
      </c>
      <c r="L293" s="138" t="s">
        <v>44</v>
      </c>
      <c r="M293" s="307"/>
      <c r="N293" s="283"/>
    </row>
    <row r="294" spans="1:14" s="2" customFormat="1" ht="15" customHeight="1" x14ac:dyDescent="0.3">
      <c r="A294" s="137">
        <v>45636</v>
      </c>
      <c r="B294" s="291" t="s">
        <v>157</v>
      </c>
      <c r="C294" s="291" t="s">
        <v>157</v>
      </c>
      <c r="D294" s="417" t="s">
        <v>186</v>
      </c>
      <c r="E294" s="124">
        <v>20000</v>
      </c>
      <c r="F294" s="282">
        <v>3866</v>
      </c>
      <c r="G294" s="261">
        <f t="shared" si="2"/>
        <v>5.173305742369374</v>
      </c>
      <c r="H294" s="148" t="s">
        <v>168</v>
      </c>
      <c r="I294" s="139" t="s">
        <v>43</v>
      </c>
      <c r="J294" s="303" t="s">
        <v>430</v>
      </c>
      <c r="K294" s="739" t="s">
        <v>148</v>
      </c>
      <c r="L294" s="138" t="s">
        <v>44</v>
      </c>
      <c r="M294" s="307"/>
      <c r="N294" s="283"/>
    </row>
    <row r="295" spans="1:14" s="2" customFormat="1" ht="15" customHeight="1" x14ac:dyDescent="0.3">
      <c r="A295" s="400">
        <v>45636</v>
      </c>
      <c r="B295" s="408" t="s">
        <v>110</v>
      </c>
      <c r="C295" s="408" t="s">
        <v>111</v>
      </c>
      <c r="D295" s="417" t="s">
        <v>186</v>
      </c>
      <c r="E295" s="393">
        <v>25000</v>
      </c>
      <c r="F295" s="282">
        <v>3866</v>
      </c>
      <c r="G295" s="261">
        <f t="shared" si="2"/>
        <v>6.466632177961718</v>
      </c>
      <c r="H295" s="148" t="s">
        <v>461</v>
      </c>
      <c r="I295" s="139" t="s">
        <v>43</v>
      </c>
      <c r="J295" s="303" t="s">
        <v>456</v>
      </c>
      <c r="K295" s="739" t="s">
        <v>148</v>
      </c>
      <c r="L295" s="138" t="s">
        <v>44</v>
      </c>
      <c r="M295" s="307"/>
      <c r="N295" s="283"/>
    </row>
    <row r="296" spans="1:14" s="2" customFormat="1" ht="15" customHeight="1" x14ac:dyDescent="0.3">
      <c r="A296" s="400">
        <v>45636</v>
      </c>
      <c r="B296" s="408" t="s">
        <v>110</v>
      </c>
      <c r="C296" s="408" t="s">
        <v>111</v>
      </c>
      <c r="D296" s="417" t="s">
        <v>186</v>
      </c>
      <c r="E296" s="393">
        <v>8000</v>
      </c>
      <c r="F296" s="282">
        <v>3866</v>
      </c>
      <c r="G296" s="261">
        <f t="shared" si="2"/>
        <v>2.0693222969477496</v>
      </c>
      <c r="H296" s="148" t="s">
        <v>461</v>
      </c>
      <c r="I296" s="139" t="s">
        <v>43</v>
      </c>
      <c r="J296" s="303" t="s">
        <v>456</v>
      </c>
      <c r="K296" s="739" t="s">
        <v>148</v>
      </c>
      <c r="L296" s="138" t="s">
        <v>44</v>
      </c>
      <c r="M296" s="307"/>
      <c r="N296" s="283"/>
    </row>
    <row r="297" spans="1:14" s="2" customFormat="1" ht="15" customHeight="1" x14ac:dyDescent="0.3">
      <c r="A297" s="400">
        <v>45636</v>
      </c>
      <c r="B297" s="408" t="s">
        <v>110</v>
      </c>
      <c r="C297" s="408" t="s">
        <v>111</v>
      </c>
      <c r="D297" s="417" t="s">
        <v>186</v>
      </c>
      <c r="E297" s="393">
        <v>8000</v>
      </c>
      <c r="F297" s="282">
        <v>3866</v>
      </c>
      <c r="G297" s="261">
        <f t="shared" si="2"/>
        <v>2.0693222969477496</v>
      </c>
      <c r="H297" s="148" t="s">
        <v>461</v>
      </c>
      <c r="I297" s="139" t="s">
        <v>43</v>
      </c>
      <c r="J297" s="303" t="s">
        <v>456</v>
      </c>
      <c r="K297" s="739" t="s">
        <v>148</v>
      </c>
      <c r="L297" s="138" t="s">
        <v>44</v>
      </c>
      <c r="M297" s="307"/>
      <c r="N297" s="283"/>
    </row>
    <row r="298" spans="1:14" s="2" customFormat="1" ht="15" customHeight="1" x14ac:dyDescent="0.3">
      <c r="A298" s="400">
        <v>45636</v>
      </c>
      <c r="B298" s="408" t="s">
        <v>110</v>
      </c>
      <c r="C298" s="408" t="s">
        <v>111</v>
      </c>
      <c r="D298" s="417" t="s">
        <v>186</v>
      </c>
      <c r="E298" s="393">
        <v>12000</v>
      </c>
      <c r="F298" s="282">
        <v>3866</v>
      </c>
      <c r="G298" s="261">
        <f t="shared" si="2"/>
        <v>3.1039834454216244</v>
      </c>
      <c r="H298" s="148" t="s">
        <v>461</v>
      </c>
      <c r="I298" s="139" t="s">
        <v>43</v>
      </c>
      <c r="J298" s="303" t="s">
        <v>456</v>
      </c>
      <c r="K298" s="739" t="s">
        <v>148</v>
      </c>
      <c r="L298" s="138" t="s">
        <v>44</v>
      </c>
      <c r="M298" s="307"/>
      <c r="N298" s="283"/>
    </row>
    <row r="299" spans="1:14" s="2" customFormat="1" ht="15" customHeight="1" x14ac:dyDescent="0.3">
      <c r="A299" s="400">
        <v>45636</v>
      </c>
      <c r="B299" s="408" t="s">
        <v>110</v>
      </c>
      <c r="C299" s="408" t="s">
        <v>111</v>
      </c>
      <c r="D299" s="417" t="s">
        <v>186</v>
      </c>
      <c r="E299" s="393">
        <v>20000</v>
      </c>
      <c r="F299" s="282">
        <v>3866</v>
      </c>
      <c r="G299" s="261">
        <f t="shared" si="2"/>
        <v>5.173305742369374</v>
      </c>
      <c r="H299" s="148" t="s">
        <v>461</v>
      </c>
      <c r="I299" s="139" t="s">
        <v>43</v>
      </c>
      <c r="J299" s="303" t="s">
        <v>456</v>
      </c>
      <c r="K299" s="739" t="s">
        <v>148</v>
      </c>
      <c r="L299" s="138" t="s">
        <v>44</v>
      </c>
      <c r="M299" s="307"/>
      <c r="N299" s="283"/>
    </row>
    <row r="300" spans="1:14" s="2" customFormat="1" ht="20.399999999999999" customHeight="1" x14ac:dyDescent="0.3">
      <c r="A300" s="137">
        <v>45636</v>
      </c>
      <c r="B300" s="291" t="s">
        <v>444</v>
      </c>
      <c r="C300" s="291" t="s">
        <v>445</v>
      </c>
      <c r="D300" s="417" t="s">
        <v>78</v>
      </c>
      <c r="E300" s="124">
        <v>60000</v>
      </c>
      <c r="F300" s="282">
        <v>3866</v>
      </c>
      <c r="G300" s="261">
        <f t="shared" si="2"/>
        <v>15.519917227108122</v>
      </c>
      <c r="H300" s="148" t="s">
        <v>41</v>
      </c>
      <c r="I300" s="139" t="s">
        <v>43</v>
      </c>
      <c r="J300" s="303" t="s">
        <v>446</v>
      </c>
      <c r="K300" s="739" t="s">
        <v>148</v>
      </c>
      <c r="L300" s="138" t="s">
        <v>44</v>
      </c>
      <c r="M300" s="307"/>
      <c r="N300" s="283"/>
    </row>
    <row r="301" spans="1:14" s="2" customFormat="1" ht="15" customHeight="1" x14ac:dyDescent="0.3">
      <c r="A301" s="644">
        <v>45636</v>
      </c>
      <c r="B301" s="408" t="s">
        <v>110</v>
      </c>
      <c r="C301" s="408" t="s">
        <v>111</v>
      </c>
      <c r="D301" s="645" t="s">
        <v>186</v>
      </c>
      <c r="E301" s="124">
        <v>22000</v>
      </c>
      <c r="F301" s="282">
        <v>3866</v>
      </c>
      <c r="G301" s="261">
        <f t="shared" si="2"/>
        <v>5.6906363166063114</v>
      </c>
      <c r="H301" s="148" t="s">
        <v>400</v>
      </c>
      <c r="I301" s="139" t="s">
        <v>43</v>
      </c>
      <c r="J301" s="303" t="s">
        <v>431</v>
      </c>
      <c r="K301" s="739" t="s">
        <v>148</v>
      </c>
      <c r="L301" s="138" t="s">
        <v>44</v>
      </c>
      <c r="M301" s="307"/>
      <c r="N301" s="283"/>
    </row>
    <row r="302" spans="1:14" s="2" customFormat="1" ht="15" customHeight="1" x14ac:dyDescent="0.3">
      <c r="A302" s="644">
        <v>45636</v>
      </c>
      <c r="B302" s="408" t="s">
        <v>110</v>
      </c>
      <c r="C302" s="408" t="s">
        <v>111</v>
      </c>
      <c r="D302" s="645" t="s">
        <v>186</v>
      </c>
      <c r="E302" s="131">
        <v>8000</v>
      </c>
      <c r="F302" s="282">
        <v>3866</v>
      </c>
      <c r="G302" s="261">
        <f t="shared" si="2"/>
        <v>2.0693222969477496</v>
      </c>
      <c r="H302" s="148" t="s">
        <v>400</v>
      </c>
      <c r="I302" s="139" t="s">
        <v>43</v>
      </c>
      <c r="J302" s="303" t="s">
        <v>431</v>
      </c>
      <c r="K302" s="739" t="s">
        <v>148</v>
      </c>
      <c r="L302" s="138" t="s">
        <v>44</v>
      </c>
      <c r="M302" s="307"/>
      <c r="N302" s="283"/>
    </row>
    <row r="303" spans="1:14" s="2" customFormat="1" ht="15" customHeight="1" x14ac:dyDescent="0.3">
      <c r="A303" s="644">
        <v>45636</v>
      </c>
      <c r="B303" s="408" t="s">
        <v>110</v>
      </c>
      <c r="C303" s="408" t="s">
        <v>111</v>
      </c>
      <c r="D303" s="645" t="s">
        <v>186</v>
      </c>
      <c r="E303" s="129">
        <v>3000</v>
      </c>
      <c r="F303" s="282">
        <v>3866</v>
      </c>
      <c r="G303" s="261">
        <f t="shared" si="2"/>
        <v>0.7759958613554061</v>
      </c>
      <c r="H303" s="148" t="s">
        <v>400</v>
      </c>
      <c r="I303" s="139" t="s">
        <v>43</v>
      </c>
      <c r="J303" s="303" t="s">
        <v>431</v>
      </c>
      <c r="K303" s="739" t="s">
        <v>148</v>
      </c>
      <c r="L303" s="138" t="s">
        <v>44</v>
      </c>
      <c r="M303" s="307"/>
      <c r="N303" s="283"/>
    </row>
    <row r="304" spans="1:14" s="2" customFormat="1" ht="15" customHeight="1" x14ac:dyDescent="0.3">
      <c r="A304" s="644">
        <v>45636</v>
      </c>
      <c r="B304" s="408" t="s">
        <v>110</v>
      </c>
      <c r="C304" s="408" t="s">
        <v>111</v>
      </c>
      <c r="D304" s="645" t="s">
        <v>186</v>
      </c>
      <c r="E304" s="347">
        <v>4000</v>
      </c>
      <c r="F304" s="282">
        <v>3866</v>
      </c>
      <c r="G304" s="261">
        <f t="shared" si="2"/>
        <v>1.0346611484738748</v>
      </c>
      <c r="H304" s="148" t="s">
        <v>400</v>
      </c>
      <c r="I304" s="139" t="s">
        <v>43</v>
      </c>
      <c r="J304" s="303" t="s">
        <v>431</v>
      </c>
      <c r="K304" s="739" t="s">
        <v>148</v>
      </c>
      <c r="L304" s="138" t="s">
        <v>44</v>
      </c>
      <c r="M304" s="307"/>
      <c r="N304" s="283"/>
    </row>
    <row r="305" spans="1:14" s="2" customFormat="1" ht="15" customHeight="1" x14ac:dyDescent="0.3">
      <c r="A305" s="644">
        <v>45636</v>
      </c>
      <c r="B305" s="408" t="s">
        <v>110</v>
      </c>
      <c r="C305" s="408" t="s">
        <v>111</v>
      </c>
      <c r="D305" s="645" t="s">
        <v>186</v>
      </c>
      <c r="E305" s="124">
        <v>12000</v>
      </c>
      <c r="F305" s="282">
        <v>3866</v>
      </c>
      <c r="G305" s="261">
        <f t="shared" si="2"/>
        <v>3.1039834454216244</v>
      </c>
      <c r="H305" s="148" t="s">
        <v>400</v>
      </c>
      <c r="I305" s="139" t="s">
        <v>43</v>
      </c>
      <c r="J305" s="303" t="s">
        <v>431</v>
      </c>
      <c r="K305" s="739" t="s">
        <v>148</v>
      </c>
      <c r="L305" s="138" t="s">
        <v>44</v>
      </c>
      <c r="M305" s="307"/>
      <c r="N305" s="283"/>
    </row>
    <row r="306" spans="1:14" s="2" customFormat="1" ht="15" customHeight="1" x14ac:dyDescent="0.3">
      <c r="A306" s="644">
        <v>45636</v>
      </c>
      <c r="B306" s="408" t="s">
        <v>110</v>
      </c>
      <c r="C306" s="408" t="s">
        <v>111</v>
      </c>
      <c r="D306" s="645" t="s">
        <v>186</v>
      </c>
      <c r="E306" s="124">
        <v>5000</v>
      </c>
      <c r="F306" s="282">
        <v>3866</v>
      </c>
      <c r="G306" s="261">
        <f t="shared" si="2"/>
        <v>1.2933264355923435</v>
      </c>
      <c r="H306" s="148" t="s">
        <v>400</v>
      </c>
      <c r="I306" s="139" t="s">
        <v>43</v>
      </c>
      <c r="J306" s="303" t="s">
        <v>431</v>
      </c>
      <c r="K306" s="739" t="s">
        <v>148</v>
      </c>
      <c r="L306" s="138" t="s">
        <v>44</v>
      </c>
      <c r="M306" s="307"/>
      <c r="N306" s="283"/>
    </row>
    <row r="307" spans="1:14" s="2" customFormat="1" ht="15" customHeight="1" x14ac:dyDescent="0.3">
      <c r="A307" s="644">
        <v>45636</v>
      </c>
      <c r="B307" s="408" t="s">
        <v>110</v>
      </c>
      <c r="C307" s="408" t="s">
        <v>111</v>
      </c>
      <c r="D307" s="645" t="s">
        <v>186</v>
      </c>
      <c r="E307" s="563">
        <v>4000</v>
      </c>
      <c r="F307" s="282">
        <v>3866</v>
      </c>
      <c r="G307" s="261">
        <f t="shared" si="2"/>
        <v>1.0346611484738748</v>
      </c>
      <c r="H307" s="148" t="s">
        <v>400</v>
      </c>
      <c r="I307" s="139" t="s">
        <v>43</v>
      </c>
      <c r="J307" s="303" t="s">
        <v>431</v>
      </c>
      <c r="K307" s="739" t="s">
        <v>148</v>
      </c>
      <c r="L307" s="138" t="s">
        <v>44</v>
      </c>
      <c r="M307" s="307"/>
      <c r="N307" s="283"/>
    </row>
    <row r="308" spans="1:14" s="2" customFormat="1" ht="15" customHeight="1" x14ac:dyDescent="0.3">
      <c r="A308" s="137">
        <v>45636</v>
      </c>
      <c r="B308" s="408" t="s">
        <v>110</v>
      </c>
      <c r="C308" s="408" t="s">
        <v>111</v>
      </c>
      <c r="D308" s="645" t="s">
        <v>186</v>
      </c>
      <c r="E308" s="563">
        <v>18000</v>
      </c>
      <c r="F308" s="282">
        <v>3866</v>
      </c>
      <c r="G308" s="261">
        <f t="shared" si="2"/>
        <v>4.6559751681324366</v>
      </c>
      <c r="H308" s="148" t="s">
        <v>400</v>
      </c>
      <c r="I308" s="139" t="s">
        <v>43</v>
      </c>
      <c r="J308" s="303" t="s">
        <v>431</v>
      </c>
      <c r="K308" s="739" t="s">
        <v>148</v>
      </c>
      <c r="L308" s="138" t="s">
        <v>44</v>
      </c>
      <c r="M308" s="307"/>
      <c r="N308" s="283"/>
    </row>
    <row r="309" spans="1:14" s="2" customFormat="1" ht="15" customHeight="1" x14ac:dyDescent="0.3">
      <c r="A309" s="137">
        <v>45636</v>
      </c>
      <c r="B309" s="138" t="s">
        <v>156</v>
      </c>
      <c r="C309" s="138" t="s">
        <v>111</v>
      </c>
      <c r="D309" s="417" t="s">
        <v>186</v>
      </c>
      <c r="E309" s="124">
        <v>20000</v>
      </c>
      <c r="F309" s="282">
        <v>3866</v>
      </c>
      <c r="G309" s="261">
        <f t="shared" si="2"/>
        <v>5.173305742369374</v>
      </c>
      <c r="H309" s="148" t="s">
        <v>169</v>
      </c>
      <c r="I309" s="139" t="s">
        <v>43</v>
      </c>
      <c r="J309" s="303" t="s">
        <v>415</v>
      </c>
      <c r="K309" s="739" t="s">
        <v>148</v>
      </c>
      <c r="L309" s="138" t="s">
        <v>44</v>
      </c>
      <c r="M309" s="307"/>
      <c r="N309" s="283"/>
    </row>
    <row r="310" spans="1:14" s="2" customFormat="1" ht="15" customHeight="1" x14ac:dyDescent="0.3">
      <c r="A310" s="137">
        <v>45636</v>
      </c>
      <c r="B310" s="138" t="s">
        <v>156</v>
      </c>
      <c r="C310" s="138" t="s">
        <v>111</v>
      </c>
      <c r="D310" s="417" t="s">
        <v>186</v>
      </c>
      <c r="E310" s="124">
        <v>20000</v>
      </c>
      <c r="F310" s="282">
        <v>3866</v>
      </c>
      <c r="G310" s="261">
        <f t="shared" si="2"/>
        <v>5.173305742369374</v>
      </c>
      <c r="H310" s="148" t="s">
        <v>169</v>
      </c>
      <c r="I310" s="139" t="s">
        <v>43</v>
      </c>
      <c r="J310" s="303" t="s">
        <v>415</v>
      </c>
      <c r="K310" s="739" t="s">
        <v>148</v>
      </c>
      <c r="L310" s="138" t="s">
        <v>44</v>
      </c>
      <c r="M310" s="307"/>
      <c r="N310" s="283"/>
    </row>
    <row r="311" spans="1:14" s="2" customFormat="1" ht="15" customHeight="1" x14ac:dyDescent="0.3">
      <c r="A311" s="668">
        <v>45636</v>
      </c>
      <c r="B311" s="629" t="s">
        <v>156</v>
      </c>
      <c r="C311" s="629" t="s">
        <v>111</v>
      </c>
      <c r="D311" s="417" t="s">
        <v>186</v>
      </c>
      <c r="E311" s="142">
        <v>18000</v>
      </c>
      <c r="F311" s="282">
        <v>3866</v>
      </c>
      <c r="G311" s="261">
        <f t="shared" si="2"/>
        <v>4.6559751681324366</v>
      </c>
      <c r="H311" s="148" t="s">
        <v>187</v>
      </c>
      <c r="I311" s="139" t="s">
        <v>43</v>
      </c>
      <c r="J311" s="303" t="s">
        <v>436</v>
      </c>
      <c r="K311" s="739" t="s">
        <v>148</v>
      </c>
      <c r="L311" s="138" t="s">
        <v>44</v>
      </c>
      <c r="M311" s="307"/>
      <c r="N311" s="283"/>
    </row>
    <row r="312" spans="1:14" s="2" customFormat="1" ht="15" customHeight="1" x14ac:dyDescent="0.3">
      <c r="A312" s="137">
        <v>45636</v>
      </c>
      <c r="B312" s="291" t="s">
        <v>156</v>
      </c>
      <c r="C312" s="291" t="s">
        <v>111</v>
      </c>
      <c r="D312" s="417" t="s">
        <v>186</v>
      </c>
      <c r="E312" s="124">
        <v>18000</v>
      </c>
      <c r="F312" s="282">
        <v>3866</v>
      </c>
      <c r="G312" s="261">
        <f t="shared" si="2"/>
        <v>4.6559751681324366</v>
      </c>
      <c r="H312" s="148" t="s">
        <v>187</v>
      </c>
      <c r="I312" s="139" t="s">
        <v>43</v>
      </c>
      <c r="J312" s="303" t="s">
        <v>436</v>
      </c>
      <c r="K312" s="739" t="s">
        <v>148</v>
      </c>
      <c r="L312" s="138" t="s">
        <v>44</v>
      </c>
      <c r="M312" s="307"/>
      <c r="N312" s="283"/>
    </row>
    <row r="313" spans="1:14" s="2" customFormat="1" ht="15" customHeight="1" x14ac:dyDescent="0.3">
      <c r="A313" s="137">
        <v>45636</v>
      </c>
      <c r="B313" s="138" t="s">
        <v>110</v>
      </c>
      <c r="C313" s="138" t="s">
        <v>111</v>
      </c>
      <c r="D313" s="139" t="s">
        <v>186</v>
      </c>
      <c r="E313" s="142">
        <v>18000</v>
      </c>
      <c r="F313" s="282">
        <v>3866</v>
      </c>
      <c r="G313" s="261">
        <f t="shared" si="2"/>
        <v>4.6559751681324366</v>
      </c>
      <c r="H313" s="148" t="s">
        <v>188</v>
      </c>
      <c r="I313" s="139" t="s">
        <v>43</v>
      </c>
      <c r="J313" s="303" t="s">
        <v>435</v>
      </c>
      <c r="K313" s="739" t="s">
        <v>148</v>
      </c>
      <c r="L313" s="138" t="s">
        <v>44</v>
      </c>
      <c r="M313" s="307"/>
      <c r="N313" s="283"/>
    </row>
    <row r="314" spans="1:14" s="2" customFormat="1" ht="15" customHeight="1" x14ac:dyDescent="0.3">
      <c r="A314" s="137">
        <v>45636</v>
      </c>
      <c r="B314" s="138" t="s">
        <v>110</v>
      </c>
      <c r="C314" s="138" t="s">
        <v>111</v>
      </c>
      <c r="D314" s="417" t="s">
        <v>186</v>
      </c>
      <c r="E314" s="142">
        <v>10000</v>
      </c>
      <c r="F314" s="282">
        <v>3866</v>
      </c>
      <c r="G314" s="261">
        <f t="shared" si="2"/>
        <v>2.586652871184687</v>
      </c>
      <c r="H314" s="148" t="s">
        <v>188</v>
      </c>
      <c r="I314" s="139" t="s">
        <v>43</v>
      </c>
      <c r="J314" s="303" t="s">
        <v>435</v>
      </c>
      <c r="K314" s="739" t="s">
        <v>148</v>
      </c>
      <c r="L314" s="138" t="s">
        <v>44</v>
      </c>
      <c r="M314" s="307"/>
      <c r="N314" s="283"/>
    </row>
    <row r="315" spans="1:14" s="2" customFormat="1" ht="15" customHeight="1" x14ac:dyDescent="0.3">
      <c r="A315" s="137">
        <v>45636</v>
      </c>
      <c r="B315" s="138" t="s">
        <v>110</v>
      </c>
      <c r="C315" s="138" t="s">
        <v>111</v>
      </c>
      <c r="D315" s="139" t="s">
        <v>186</v>
      </c>
      <c r="E315" s="142">
        <v>10000</v>
      </c>
      <c r="F315" s="282">
        <v>3866</v>
      </c>
      <c r="G315" s="261">
        <f t="shared" si="2"/>
        <v>2.586652871184687</v>
      </c>
      <c r="H315" s="148" t="s">
        <v>188</v>
      </c>
      <c r="I315" s="139" t="s">
        <v>43</v>
      </c>
      <c r="J315" s="303" t="s">
        <v>435</v>
      </c>
      <c r="K315" s="739" t="s">
        <v>148</v>
      </c>
      <c r="L315" s="138" t="s">
        <v>44</v>
      </c>
      <c r="M315" s="307"/>
      <c r="N315" s="283"/>
    </row>
    <row r="316" spans="1:14" s="2" customFormat="1" ht="15" customHeight="1" x14ac:dyDescent="0.3">
      <c r="A316" s="137">
        <v>45636</v>
      </c>
      <c r="B316" s="138" t="s">
        <v>110</v>
      </c>
      <c r="C316" s="138" t="s">
        <v>111</v>
      </c>
      <c r="D316" s="139" t="s">
        <v>186</v>
      </c>
      <c r="E316" s="142">
        <v>15000</v>
      </c>
      <c r="F316" s="282">
        <v>3866</v>
      </c>
      <c r="G316" s="261">
        <f t="shared" si="2"/>
        <v>3.8799793067770305</v>
      </c>
      <c r="H316" s="148" t="s">
        <v>188</v>
      </c>
      <c r="I316" s="139" t="s">
        <v>43</v>
      </c>
      <c r="J316" s="303" t="s">
        <v>435</v>
      </c>
      <c r="K316" s="739" t="s">
        <v>148</v>
      </c>
      <c r="L316" s="138" t="s">
        <v>44</v>
      </c>
      <c r="M316" s="307"/>
      <c r="N316" s="283"/>
    </row>
    <row r="317" spans="1:14" s="2" customFormat="1" ht="15" customHeight="1" x14ac:dyDescent="0.3">
      <c r="A317" s="137">
        <v>45636</v>
      </c>
      <c r="B317" s="138" t="s">
        <v>157</v>
      </c>
      <c r="C317" s="138" t="s">
        <v>157</v>
      </c>
      <c r="D317" s="139" t="s">
        <v>186</v>
      </c>
      <c r="E317" s="142">
        <v>10000</v>
      </c>
      <c r="F317" s="282">
        <v>3866</v>
      </c>
      <c r="G317" s="261">
        <f t="shared" si="2"/>
        <v>2.586652871184687</v>
      </c>
      <c r="H317" s="148" t="s">
        <v>188</v>
      </c>
      <c r="I317" s="139" t="s">
        <v>43</v>
      </c>
      <c r="J317" s="303" t="s">
        <v>435</v>
      </c>
      <c r="K317" s="739" t="s">
        <v>148</v>
      </c>
      <c r="L317" s="138" t="s">
        <v>44</v>
      </c>
      <c r="M317" s="307"/>
      <c r="N317" s="283"/>
    </row>
    <row r="318" spans="1:14" s="2" customFormat="1" ht="24.6" customHeight="1" x14ac:dyDescent="0.3">
      <c r="A318" s="137">
        <v>45637</v>
      </c>
      <c r="B318" s="291" t="s">
        <v>486</v>
      </c>
      <c r="C318" s="291" t="s">
        <v>121</v>
      </c>
      <c r="D318" s="417" t="s">
        <v>487</v>
      </c>
      <c r="E318" s="124">
        <v>500000</v>
      </c>
      <c r="F318" s="282">
        <v>3866</v>
      </c>
      <c r="G318" s="261">
        <f t="shared" si="2"/>
        <v>129.33264355923436</v>
      </c>
      <c r="H318" s="148" t="s">
        <v>41</v>
      </c>
      <c r="I318" s="139" t="s">
        <v>43</v>
      </c>
      <c r="J318" s="303" t="s">
        <v>509</v>
      </c>
      <c r="K318" s="739" t="s">
        <v>148</v>
      </c>
      <c r="L318" s="138" t="s">
        <v>44</v>
      </c>
      <c r="M318" s="307"/>
      <c r="N318" s="283"/>
    </row>
    <row r="319" spans="1:14" s="2" customFormat="1" ht="15" customHeight="1" x14ac:dyDescent="0.3">
      <c r="A319" s="137">
        <v>45637</v>
      </c>
      <c r="B319" s="291" t="s">
        <v>488</v>
      </c>
      <c r="C319" s="291" t="s">
        <v>121</v>
      </c>
      <c r="D319" s="417" t="s">
        <v>487</v>
      </c>
      <c r="E319" s="124">
        <v>400000</v>
      </c>
      <c r="F319" s="282">
        <v>3866</v>
      </c>
      <c r="G319" s="261">
        <f t="shared" si="2"/>
        <v>103.46611484738749</v>
      </c>
      <c r="H319" s="148" t="s">
        <v>41</v>
      </c>
      <c r="I319" s="139" t="s">
        <v>43</v>
      </c>
      <c r="J319" s="303" t="s">
        <v>704</v>
      </c>
      <c r="K319" s="739" t="s">
        <v>148</v>
      </c>
      <c r="L319" s="138" t="s">
        <v>44</v>
      </c>
      <c r="M319" s="307"/>
      <c r="N319" s="283"/>
    </row>
    <row r="320" spans="1:14" s="2" customFormat="1" ht="15" customHeight="1" x14ac:dyDescent="0.3">
      <c r="A320" s="137">
        <v>45637</v>
      </c>
      <c r="B320" s="291" t="s">
        <v>703</v>
      </c>
      <c r="C320" s="291" t="s">
        <v>121</v>
      </c>
      <c r="D320" s="417" t="s">
        <v>487</v>
      </c>
      <c r="E320" s="124">
        <v>100000</v>
      </c>
      <c r="F320" s="282">
        <v>3866</v>
      </c>
      <c r="G320" s="261">
        <f t="shared" si="2"/>
        <v>25.866528711846872</v>
      </c>
      <c r="H320" s="148" t="s">
        <v>41</v>
      </c>
      <c r="I320" s="139" t="s">
        <v>43</v>
      </c>
      <c r="J320" s="303" t="s">
        <v>510</v>
      </c>
      <c r="K320" s="739" t="s">
        <v>148</v>
      </c>
      <c r="L320" s="138" t="s">
        <v>44</v>
      </c>
      <c r="M320" s="307"/>
      <c r="N320" s="283"/>
    </row>
    <row r="321" spans="1:14" s="2" customFormat="1" ht="15" customHeight="1" x14ac:dyDescent="0.3">
      <c r="A321" s="137">
        <v>45637</v>
      </c>
      <c r="B321" s="291" t="s">
        <v>489</v>
      </c>
      <c r="C321" s="291" t="s">
        <v>121</v>
      </c>
      <c r="D321" s="417" t="s">
        <v>487</v>
      </c>
      <c r="E321" s="124">
        <v>145000</v>
      </c>
      <c r="F321" s="282">
        <v>3866</v>
      </c>
      <c r="G321" s="261">
        <f t="shared" si="2"/>
        <v>37.506466632177961</v>
      </c>
      <c r="H321" s="148" t="s">
        <v>41</v>
      </c>
      <c r="I321" s="139" t="s">
        <v>43</v>
      </c>
      <c r="J321" s="303" t="s">
        <v>705</v>
      </c>
      <c r="K321" s="739" t="s">
        <v>148</v>
      </c>
      <c r="L321" s="138" t="s">
        <v>44</v>
      </c>
      <c r="M321" s="307"/>
      <c r="N321" s="283"/>
    </row>
    <row r="322" spans="1:14" s="2" customFormat="1" ht="15" customHeight="1" x14ac:dyDescent="0.3">
      <c r="A322" s="137">
        <v>45637</v>
      </c>
      <c r="B322" s="291" t="s">
        <v>490</v>
      </c>
      <c r="C322" s="291" t="s">
        <v>121</v>
      </c>
      <c r="D322" s="417" t="s">
        <v>487</v>
      </c>
      <c r="E322" s="134">
        <v>40000</v>
      </c>
      <c r="F322" s="282">
        <v>3866</v>
      </c>
      <c r="G322" s="261">
        <f t="shared" si="2"/>
        <v>10.346611484738748</v>
      </c>
      <c r="H322" s="148" t="s">
        <v>41</v>
      </c>
      <c r="I322" s="139" t="s">
        <v>43</v>
      </c>
      <c r="J322" s="303" t="s">
        <v>706</v>
      </c>
      <c r="K322" s="739" t="s">
        <v>148</v>
      </c>
      <c r="L322" s="138" t="s">
        <v>44</v>
      </c>
      <c r="M322" s="307"/>
      <c r="N322" s="283"/>
    </row>
    <row r="323" spans="1:14" s="2" customFormat="1" ht="15" customHeight="1" x14ac:dyDescent="0.3">
      <c r="A323" s="137">
        <v>45637</v>
      </c>
      <c r="B323" s="291" t="s">
        <v>491</v>
      </c>
      <c r="C323" s="291" t="s">
        <v>121</v>
      </c>
      <c r="D323" s="417" t="s">
        <v>487</v>
      </c>
      <c r="E323" s="134">
        <v>60000</v>
      </c>
      <c r="F323" s="282">
        <v>3866</v>
      </c>
      <c r="G323" s="261">
        <f t="shared" si="2"/>
        <v>15.519917227108122</v>
      </c>
      <c r="H323" s="148" t="s">
        <v>41</v>
      </c>
      <c r="I323" s="139" t="s">
        <v>43</v>
      </c>
      <c r="J323" s="303" t="s">
        <v>707</v>
      </c>
      <c r="K323" s="739" t="s">
        <v>148</v>
      </c>
      <c r="L323" s="138" t="s">
        <v>44</v>
      </c>
      <c r="M323" s="307"/>
      <c r="N323" s="283"/>
    </row>
    <row r="324" spans="1:14" s="2" customFormat="1" ht="15" customHeight="1" x14ac:dyDescent="0.3">
      <c r="A324" s="137">
        <v>45637</v>
      </c>
      <c r="B324" s="291" t="s">
        <v>492</v>
      </c>
      <c r="C324" s="291" t="s">
        <v>121</v>
      </c>
      <c r="D324" s="417" t="s">
        <v>487</v>
      </c>
      <c r="E324" s="134">
        <v>210000</v>
      </c>
      <c r="F324" s="282">
        <v>3866</v>
      </c>
      <c r="G324" s="261">
        <f t="shared" si="2"/>
        <v>54.319710294878426</v>
      </c>
      <c r="H324" s="148" t="s">
        <v>41</v>
      </c>
      <c r="I324" s="139" t="s">
        <v>43</v>
      </c>
      <c r="J324" s="303" t="s">
        <v>708</v>
      </c>
      <c r="K324" s="739" t="s">
        <v>148</v>
      </c>
      <c r="L324" s="138" t="s">
        <v>44</v>
      </c>
      <c r="M324" s="307"/>
      <c r="N324" s="283"/>
    </row>
    <row r="325" spans="1:14" s="2" customFormat="1" ht="15" customHeight="1" x14ac:dyDescent="0.3">
      <c r="A325" s="137">
        <v>45637</v>
      </c>
      <c r="B325" s="291" t="s">
        <v>493</v>
      </c>
      <c r="C325" s="291" t="s">
        <v>121</v>
      </c>
      <c r="D325" s="417" t="s">
        <v>487</v>
      </c>
      <c r="E325" s="134">
        <v>280000</v>
      </c>
      <c r="F325" s="282">
        <v>3866</v>
      </c>
      <c r="G325" s="261">
        <f t="shared" si="2"/>
        <v>72.42628039317124</v>
      </c>
      <c r="H325" s="148" t="s">
        <v>41</v>
      </c>
      <c r="I325" s="139" t="s">
        <v>43</v>
      </c>
      <c r="J325" s="303" t="s">
        <v>710</v>
      </c>
      <c r="K325" s="739" t="s">
        <v>148</v>
      </c>
      <c r="L325" s="138" t="s">
        <v>44</v>
      </c>
      <c r="M325" s="307"/>
      <c r="N325" s="283"/>
    </row>
    <row r="326" spans="1:14" s="2" customFormat="1" ht="18.600000000000001" customHeight="1" x14ac:dyDescent="0.3">
      <c r="A326" s="137">
        <v>45637</v>
      </c>
      <c r="B326" s="291" t="s">
        <v>494</v>
      </c>
      <c r="C326" s="291" t="s">
        <v>121</v>
      </c>
      <c r="D326" s="417" t="s">
        <v>487</v>
      </c>
      <c r="E326" s="134">
        <v>501000</v>
      </c>
      <c r="F326" s="282">
        <v>3866</v>
      </c>
      <c r="G326" s="261">
        <f t="shared" si="2"/>
        <v>129.59130884635283</v>
      </c>
      <c r="H326" s="148" t="s">
        <v>41</v>
      </c>
      <c r="I326" s="139" t="s">
        <v>43</v>
      </c>
      <c r="J326" s="303" t="s">
        <v>709</v>
      </c>
      <c r="K326" s="739" t="s">
        <v>148</v>
      </c>
      <c r="L326" s="138" t="s">
        <v>44</v>
      </c>
      <c r="M326" s="307"/>
      <c r="N326" s="283"/>
    </row>
    <row r="327" spans="1:14" s="2" customFormat="1" ht="19.2" customHeight="1" x14ac:dyDescent="0.3">
      <c r="A327" s="137">
        <v>45637</v>
      </c>
      <c r="B327" s="291" t="s">
        <v>495</v>
      </c>
      <c r="C327" s="291" t="s">
        <v>121</v>
      </c>
      <c r="D327" s="417" t="s">
        <v>487</v>
      </c>
      <c r="E327" s="134">
        <v>848000</v>
      </c>
      <c r="F327" s="282">
        <v>3866</v>
      </c>
      <c r="G327" s="261">
        <f t="shared" si="2"/>
        <v>219.34816347646145</v>
      </c>
      <c r="H327" s="148" t="s">
        <v>41</v>
      </c>
      <c r="I327" s="139" t="s">
        <v>43</v>
      </c>
      <c r="J327" s="303" t="s">
        <v>711</v>
      </c>
      <c r="K327" s="739" t="s">
        <v>148</v>
      </c>
      <c r="L327" s="138" t="s">
        <v>44</v>
      </c>
      <c r="M327" s="307"/>
      <c r="N327" s="283"/>
    </row>
    <row r="328" spans="1:14" s="2" customFormat="1" ht="22.8" customHeight="1" x14ac:dyDescent="0.3">
      <c r="A328" s="137">
        <v>45637</v>
      </c>
      <c r="B328" s="291" t="s">
        <v>496</v>
      </c>
      <c r="C328" s="291" t="s">
        <v>121</v>
      </c>
      <c r="D328" s="417" t="s">
        <v>487</v>
      </c>
      <c r="E328" s="134">
        <v>263000</v>
      </c>
      <c r="F328" s="282">
        <v>3866</v>
      </c>
      <c r="G328" s="261">
        <f t="shared" si="2"/>
        <v>68.028970512157272</v>
      </c>
      <c r="H328" s="148" t="s">
        <v>41</v>
      </c>
      <c r="I328" s="139" t="s">
        <v>43</v>
      </c>
      <c r="J328" s="303" t="s">
        <v>712</v>
      </c>
      <c r="K328" s="739" t="s">
        <v>148</v>
      </c>
      <c r="L328" s="138" t="s">
        <v>44</v>
      </c>
      <c r="M328" s="307"/>
      <c r="N328" s="283"/>
    </row>
    <row r="329" spans="1:14" s="2" customFormat="1" ht="15" customHeight="1" x14ac:dyDescent="0.3">
      <c r="A329" s="137">
        <v>45637</v>
      </c>
      <c r="B329" s="291" t="s">
        <v>690</v>
      </c>
      <c r="C329" s="291" t="s">
        <v>175</v>
      </c>
      <c r="D329" s="417" t="s">
        <v>78</v>
      </c>
      <c r="E329" s="804">
        <v>2000</v>
      </c>
      <c r="F329" s="282">
        <v>3866</v>
      </c>
      <c r="G329" s="261">
        <f t="shared" si="2"/>
        <v>0.5173305742369374</v>
      </c>
      <c r="H329" s="148" t="s">
        <v>691</v>
      </c>
      <c r="I329" s="139" t="s">
        <v>43</v>
      </c>
      <c r="J329" s="303" t="s">
        <v>692</v>
      </c>
      <c r="K329" s="739" t="s">
        <v>148</v>
      </c>
      <c r="L329" s="138" t="s">
        <v>44</v>
      </c>
      <c r="M329" s="307"/>
      <c r="N329" s="283"/>
    </row>
    <row r="330" spans="1:14" s="2" customFormat="1" ht="15" customHeight="1" x14ac:dyDescent="0.3">
      <c r="A330" s="137">
        <v>45638</v>
      </c>
      <c r="B330" s="291" t="s">
        <v>684</v>
      </c>
      <c r="C330" s="291" t="s">
        <v>175</v>
      </c>
      <c r="D330" s="417" t="s">
        <v>78</v>
      </c>
      <c r="E330" s="647">
        <v>30000</v>
      </c>
      <c r="F330" s="282">
        <v>3866</v>
      </c>
      <c r="G330" s="261">
        <f t="shared" si="2"/>
        <v>7.759958613554061</v>
      </c>
      <c r="H330" s="148" t="s">
        <v>143</v>
      </c>
      <c r="I330" s="139" t="s">
        <v>43</v>
      </c>
      <c r="J330" s="303" t="s">
        <v>685</v>
      </c>
      <c r="K330" s="739" t="s">
        <v>148</v>
      </c>
      <c r="L330" s="138" t="s">
        <v>44</v>
      </c>
      <c r="M330" s="307"/>
      <c r="N330" s="283"/>
    </row>
    <row r="331" spans="1:14" s="2" customFormat="1" ht="15" customHeight="1" x14ac:dyDescent="0.3">
      <c r="A331" s="137">
        <v>45638</v>
      </c>
      <c r="B331" s="291" t="s">
        <v>686</v>
      </c>
      <c r="C331" s="291" t="s">
        <v>175</v>
      </c>
      <c r="D331" s="417" t="s">
        <v>78</v>
      </c>
      <c r="E331" s="647">
        <v>3000</v>
      </c>
      <c r="F331" s="282">
        <v>3866</v>
      </c>
      <c r="G331" s="261">
        <f t="shared" si="2"/>
        <v>0.7759958613554061</v>
      </c>
      <c r="H331" s="148" t="s">
        <v>143</v>
      </c>
      <c r="I331" s="139" t="s">
        <v>43</v>
      </c>
      <c r="J331" s="303" t="s">
        <v>688</v>
      </c>
      <c r="K331" s="739" t="s">
        <v>148</v>
      </c>
      <c r="L331" s="138" t="s">
        <v>44</v>
      </c>
      <c r="M331" s="307"/>
      <c r="N331" s="283"/>
    </row>
    <row r="332" spans="1:14" s="2" customFormat="1" ht="15" customHeight="1" x14ac:dyDescent="0.3">
      <c r="A332" s="137">
        <v>45638</v>
      </c>
      <c r="B332" s="291" t="s">
        <v>687</v>
      </c>
      <c r="C332" s="291" t="s">
        <v>175</v>
      </c>
      <c r="D332" s="417" t="s">
        <v>78</v>
      </c>
      <c r="E332" s="647">
        <v>3000</v>
      </c>
      <c r="F332" s="282">
        <v>3866</v>
      </c>
      <c r="G332" s="261">
        <f t="shared" si="2"/>
        <v>0.7759958613554061</v>
      </c>
      <c r="H332" s="148" t="s">
        <v>143</v>
      </c>
      <c r="I332" s="139" t="s">
        <v>43</v>
      </c>
      <c r="J332" s="303" t="s">
        <v>689</v>
      </c>
      <c r="K332" s="739" t="s">
        <v>148</v>
      </c>
      <c r="L332" s="138" t="s">
        <v>44</v>
      </c>
      <c r="M332" s="307"/>
      <c r="N332" s="283"/>
    </row>
    <row r="333" spans="1:14" s="2" customFormat="1" ht="15" customHeight="1" x14ac:dyDescent="0.3">
      <c r="A333" s="137">
        <v>45638</v>
      </c>
      <c r="B333" s="408" t="s">
        <v>110</v>
      </c>
      <c r="C333" s="408" t="s">
        <v>111</v>
      </c>
      <c r="D333" s="645" t="s">
        <v>186</v>
      </c>
      <c r="E333" s="563">
        <v>20000</v>
      </c>
      <c r="F333" s="282">
        <v>3866</v>
      </c>
      <c r="G333" s="261">
        <f t="shared" si="2"/>
        <v>5.173305742369374</v>
      </c>
      <c r="H333" s="148" t="s">
        <v>400</v>
      </c>
      <c r="I333" s="139" t="s">
        <v>43</v>
      </c>
      <c r="J333" s="303" t="s">
        <v>454</v>
      </c>
      <c r="K333" s="739" t="s">
        <v>148</v>
      </c>
      <c r="L333" s="138" t="s">
        <v>44</v>
      </c>
      <c r="M333" s="307"/>
      <c r="N333" s="283"/>
    </row>
    <row r="334" spans="1:14" s="2" customFormat="1" ht="15" customHeight="1" x14ac:dyDescent="0.3">
      <c r="A334" s="137">
        <v>45638</v>
      </c>
      <c r="B334" s="408" t="s">
        <v>110</v>
      </c>
      <c r="C334" s="408" t="s">
        <v>111</v>
      </c>
      <c r="D334" s="645" t="s">
        <v>186</v>
      </c>
      <c r="E334" s="563">
        <v>22000</v>
      </c>
      <c r="F334" s="282">
        <v>3866</v>
      </c>
      <c r="G334" s="261">
        <f t="shared" si="2"/>
        <v>5.6906363166063114</v>
      </c>
      <c r="H334" s="148" t="s">
        <v>400</v>
      </c>
      <c r="I334" s="139" t="s">
        <v>43</v>
      </c>
      <c r="J334" s="303" t="s">
        <v>454</v>
      </c>
      <c r="K334" s="739" t="s">
        <v>148</v>
      </c>
      <c r="L334" s="138" t="s">
        <v>44</v>
      </c>
      <c r="M334" s="307"/>
      <c r="N334" s="283"/>
    </row>
    <row r="335" spans="1:14" s="2" customFormat="1" ht="15" customHeight="1" x14ac:dyDescent="0.3">
      <c r="A335" s="137">
        <v>45638</v>
      </c>
      <c r="B335" s="408" t="s">
        <v>110</v>
      </c>
      <c r="C335" s="408" t="s">
        <v>111</v>
      </c>
      <c r="D335" s="645" t="s">
        <v>186</v>
      </c>
      <c r="E335" s="563">
        <v>20000</v>
      </c>
      <c r="F335" s="282">
        <v>3866</v>
      </c>
      <c r="G335" s="261">
        <f t="shared" si="2"/>
        <v>5.173305742369374</v>
      </c>
      <c r="H335" s="148" t="s">
        <v>400</v>
      </c>
      <c r="I335" s="139" t="s">
        <v>43</v>
      </c>
      <c r="J335" s="303" t="s">
        <v>454</v>
      </c>
      <c r="K335" s="739" t="s">
        <v>148</v>
      </c>
      <c r="L335" s="138" t="s">
        <v>44</v>
      </c>
      <c r="M335" s="307"/>
      <c r="N335" s="283"/>
    </row>
    <row r="336" spans="1:14" s="2" customFormat="1" ht="15" customHeight="1" x14ac:dyDescent="0.3">
      <c r="A336" s="400">
        <v>45638</v>
      </c>
      <c r="B336" s="408" t="s">
        <v>110</v>
      </c>
      <c r="C336" s="408" t="s">
        <v>111</v>
      </c>
      <c r="D336" s="645" t="s">
        <v>186</v>
      </c>
      <c r="E336" s="563">
        <v>15000</v>
      </c>
      <c r="F336" s="282">
        <v>3866</v>
      </c>
      <c r="G336" s="261">
        <f t="shared" si="2"/>
        <v>3.8799793067770305</v>
      </c>
      <c r="H336" s="148" t="s">
        <v>400</v>
      </c>
      <c r="I336" s="139" t="s">
        <v>43</v>
      </c>
      <c r="J336" s="303" t="s">
        <v>454</v>
      </c>
      <c r="K336" s="739" t="s">
        <v>148</v>
      </c>
      <c r="L336" s="138" t="s">
        <v>44</v>
      </c>
      <c r="M336" s="307"/>
      <c r="N336" s="283"/>
    </row>
    <row r="337" spans="1:14" s="2" customFormat="1" ht="15" customHeight="1" x14ac:dyDescent="0.3">
      <c r="A337" s="400">
        <v>45638</v>
      </c>
      <c r="B337" s="408" t="s">
        <v>110</v>
      </c>
      <c r="C337" s="408" t="s">
        <v>111</v>
      </c>
      <c r="D337" s="645" t="s">
        <v>109</v>
      </c>
      <c r="E337" s="393">
        <v>25000</v>
      </c>
      <c r="F337" s="282">
        <v>3866</v>
      </c>
      <c r="G337" s="261">
        <f t="shared" si="2"/>
        <v>6.466632177961718</v>
      </c>
      <c r="H337" s="148" t="s">
        <v>159</v>
      </c>
      <c r="I337" s="139" t="s">
        <v>43</v>
      </c>
      <c r="J337" s="303" t="s">
        <v>443</v>
      </c>
      <c r="K337" s="739" t="s">
        <v>148</v>
      </c>
      <c r="L337" s="138" t="s">
        <v>44</v>
      </c>
      <c r="M337" s="307"/>
      <c r="N337" s="283"/>
    </row>
    <row r="338" spans="1:14" s="2" customFormat="1" ht="15" customHeight="1" x14ac:dyDescent="0.3">
      <c r="A338" s="400">
        <v>45638</v>
      </c>
      <c r="B338" s="408" t="s">
        <v>110</v>
      </c>
      <c r="C338" s="408" t="s">
        <v>111</v>
      </c>
      <c r="D338" s="645" t="s">
        <v>109</v>
      </c>
      <c r="E338" s="393">
        <v>17000</v>
      </c>
      <c r="F338" s="282">
        <v>3866</v>
      </c>
      <c r="G338" s="261">
        <f t="shared" si="2"/>
        <v>4.3973098810139684</v>
      </c>
      <c r="H338" s="148" t="s">
        <v>159</v>
      </c>
      <c r="I338" s="139" t="s">
        <v>43</v>
      </c>
      <c r="J338" s="303" t="s">
        <v>443</v>
      </c>
      <c r="K338" s="739" t="s">
        <v>148</v>
      </c>
      <c r="L338" s="138" t="s">
        <v>44</v>
      </c>
      <c r="M338" s="307"/>
      <c r="N338" s="283"/>
    </row>
    <row r="339" spans="1:14" s="2" customFormat="1" ht="15" customHeight="1" x14ac:dyDescent="0.3">
      <c r="A339" s="400">
        <v>45638</v>
      </c>
      <c r="B339" s="408" t="s">
        <v>110</v>
      </c>
      <c r="C339" s="408" t="s">
        <v>111</v>
      </c>
      <c r="D339" s="645" t="s">
        <v>109</v>
      </c>
      <c r="E339" s="393">
        <v>25000</v>
      </c>
      <c r="F339" s="282">
        <v>3866</v>
      </c>
      <c r="G339" s="261">
        <f t="shared" si="2"/>
        <v>6.466632177961718</v>
      </c>
      <c r="H339" s="148" t="s">
        <v>159</v>
      </c>
      <c r="I339" s="139" t="s">
        <v>43</v>
      </c>
      <c r="J339" s="303" t="s">
        <v>443</v>
      </c>
      <c r="K339" s="739" t="s">
        <v>148</v>
      </c>
      <c r="L339" s="138" t="s">
        <v>44</v>
      </c>
      <c r="M339" s="307"/>
      <c r="N339" s="283"/>
    </row>
    <row r="340" spans="1:14" s="2" customFormat="1" ht="15" customHeight="1" x14ac:dyDescent="0.3">
      <c r="A340" s="400">
        <v>45638</v>
      </c>
      <c r="B340" s="408" t="s">
        <v>110</v>
      </c>
      <c r="C340" s="408" t="s">
        <v>111</v>
      </c>
      <c r="D340" s="645" t="s">
        <v>109</v>
      </c>
      <c r="E340" s="393">
        <v>9000</v>
      </c>
      <c r="F340" s="282">
        <v>3866</v>
      </c>
      <c r="G340" s="261">
        <f t="shared" si="2"/>
        <v>2.3279875840662183</v>
      </c>
      <c r="H340" s="148" t="s">
        <v>159</v>
      </c>
      <c r="I340" s="139" t="s">
        <v>43</v>
      </c>
      <c r="J340" s="303" t="s">
        <v>443</v>
      </c>
      <c r="K340" s="739" t="s">
        <v>148</v>
      </c>
      <c r="L340" s="138" t="s">
        <v>44</v>
      </c>
      <c r="M340" s="307"/>
      <c r="N340" s="283"/>
    </row>
    <row r="341" spans="1:14" s="2" customFormat="1" ht="15" customHeight="1" x14ac:dyDescent="0.3">
      <c r="A341" s="400">
        <v>45638</v>
      </c>
      <c r="B341" s="408" t="s">
        <v>110</v>
      </c>
      <c r="C341" s="408" t="s">
        <v>111</v>
      </c>
      <c r="D341" s="645" t="s">
        <v>109</v>
      </c>
      <c r="E341" s="393">
        <v>8000</v>
      </c>
      <c r="F341" s="282">
        <v>3866</v>
      </c>
      <c r="G341" s="261">
        <f t="shared" si="2"/>
        <v>2.0693222969477496</v>
      </c>
      <c r="H341" s="148" t="s">
        <v>159</v>
      </c>
      <c r="I341" s="139" t="s">
        <v>43</v>
      </c>
      <c r="J341" s="303" t="s">
        <v>443</v>
      </c>
      <c r="K341" s="739" t="s">
        <v>148</v>
      </c>
      <c r="L341" s="138" t="s">
        <v>44</v>
      </c>
      <c r="M341" s="307"/>
      <c r="N341" s="283"/>
    </row>
    <row r="342" spans="1:14" s="2" customFormat="1" ht="15" customHeight="1" x14ac:dyDescent="0.3">
      <c r="A342" s="400">
        <v>45638</v>
      </c>
      <c r="B342" s="408" t="s">
        <v>110</v>
      </c>
      <c r="C342" s="408" t="s">
        <v>111</v>
      </c>
      <c r="D342" s="645" t="s">
        <v>109</v>
      </c>
      <c r="E342" s="393">
        <v>25000</v>
      </c>
      <c r="F342" s="282">
        <v>3866</v>
      </c>
      <c r="G342" s="261">
        <f t="shared" si="2"/>
        <v>6.466632177961718</v>
      </c>
      <c r="H342" s="148" t="s">
        <v>159</v>
      </c>
      <c r="I342" s="139" t="s">
        <v>43</v>
      </c>
      <c r="J342" s="303" t="s">
        <v>443</v>
      </c>
      <c r="K342" s="739" t="s">
        <v>148</v>
      </c>
      <c r="L342" s="138" t="s">
        <v>44</v>
      </c>
      <c r="M342" s="307"/>
      <c r="N342" s="283"/>
    </row>
    <row r="343" spans="1:14" s="2" customFormat="1" ht="15" customHeight="1" x14ac:dyDescent="0.3">
      <c r="A343" s="137">
        <v>45638</v>
      </c>
      <c r="B343" s="138" t="s">
        <v>156</v>
      </c>
      <c r="C343" s="138" t="s">
        <v>111</v>
      </c>
      <c r="D343" s="417" t="s">
        <v>186</v>
      </c>
      <c r="E343" s="124">
        <v>18000</v>
      </c>
      <c r="F343" s="282">
        <v>3866</v>
      </c>
      <c r="G343" s="261">
        <f t="shared" si="2"/>
        <v>4.6559751681324366</v>
      </c>
      <c r="H343" s="148" t="s">
        <v>187</v>
      </c>
      <c r="I343" s="139" t="s">
        <v>43</v>
      </c>
      <c r="J343" s="303" t="s">
        <v>457</v>
      </c>
      <c r="K343" s="739" t="s">
        <v>148</v>
      </c>
      <c r="L343" s="138" t="s">
        <v>44</v>
      </c>
      <c r="M343" s="307"/>
      <c r="N343" s="283"/>
    </row>
    <row r="344" spans="1:14" s="2" customFormat="1" ht="15" customHeight="1" x14ac:dyDescent="0.3">
      <c r="A344" s="137">
        <v>45638</v>
      </c>
      <c r="B344" s="138" t="s">
        <v>156</v>
      </c>
      <c r="C344" s="138" t="s">
        <v>111</v>
      </c>
      <c r="D344" s="417" t="s">
        <v>186</v>
      </c>
      <c r="E344" s="124">
        <v>19000</v>
      </c>
      <c r="F344" s="282">
        <v>3866</v>
      </c>
      <c r="G344" s="261">
        <f t="shared" si="2"/>
        <v>4.9146404552509058</v>
      </c>
      <c r="H344" s="148" t="s">
        <v>187</v>
      </c>
      <c r="I344" s="139" t="s">
        <v>43</v>
      </c>
      <c r="J344" s="303" t="s">
        <v>457</v>
      </c>
      <c r="K344" s="739" t="s">
        <v>148</v>
      </c>
      <c r="L344" s="138" t="s">
        <v>44</v>
      </c>
      <c r="M344" s="307"/>
      <c r="N344" s="283"/>
    </row>
    <row r="345" spans="1:14" s="2" customFormat="1" ht="15" customHeight="1" x14ac:dyDescent="0.3">
      <c r="A345" s="137">
        <v>45638</v>
      </c>
      <c r="B345" s="138" t="s">
        <v>156</v>
      </c>
      <c r="C345" s="138" t="s">
        <v>111</v>
      </c>
      <c r="D345" s="417" t="s">
        <v>186</v>
      </c>
      <c r="E345" s="348">
        <v>18000</v>
      </c>
      <c r="F345" s="282">
        <v>3866</v>
      </c>
      <c r="G345" s="261">
        <f t="shared" si="2"/>
        <v>4.6559751681324366</v>
      </c>
      <c r="H345" s="148" t="s">
        <v>187</v>
      </c>
      <c r="I345" s="139" t="s">
        <v>43</v>
      </c>
      <c r="J345" s="303" t="s">
        <v>457</v>
      </c>
      <c r="K345" s="739" t="s">
        <v>148</v>
      </c>
      <c r="L345" s="138" t="s">
        <v>44</v>
      </c>
      <c r="M345" s="307"/>
      <c r="N345" s="283"/>
    </row>
    <row r="346" spans="1:14" s="2" customFormat="1" ht="15" customHeight="1" x14ac:dyDescent="0.3">
      <c r="A346" s="137">
        <v>45638</v>
      </c>
      <c r="B346" s="138" t="s">
        <v>156</v>
      </c>
      <c r="C346" s="138" t="s">
        <v>111</v>
      </c>
      <c r="D346" s="417" t="s">
        <v>186</v>
      </c>
      <c r="E346" s="348">
        <v>20000</v>
      </c>
      <c r="F346" s="282">
        <v>3866</v>
      </c>
      <c r="G346" s="261">
        <f t="shared" si="2"/>
        <v>5.173305742369374</v>
      </c>
      <c r="H346" s="148" t="s">
        <v>187</v>
      </c>
      <c r="I346" s="139" t="s">
        <v>43</v>
      </c>
      <c r="J346" s="303" t="s">
        <v>457</v>
      </c>
      <c r="K346" s="739" t="s">
        <v>148</v>
      </c>
      <c r="L346" s="138" t="s">
        <v>44</v>
      </c>
      <c r="M346" s="307"/>
      <c r="N346" s="283"/>
    </row>
    <row r="347" spans="1:14" s="2" customFormat="1" ht="15" customHeight="1" x14ac:dyDescent="0.3">
      <c r="A347" s="137">
        <v>45638</v>
      </c>
      <c r="B347" s="138" t="s">
        <v>156</v>
      </c>
      <c r="C347" s="138" t="s">
        <v>111</v>
      </c>
      <c r="D347" s="417" t="s">
        <v>186</v>
      </c>
      <c r="E347" s="124">
        <v>4000</v>
      </c>
      <c r="F347" s="282">
        <v>3866</v>
      </c>
      <c r="G347" s="261">
        <f t="shared" si="2"/>
        <v>1.0346611484738748</v>
      </c>
      <c r="H347" s="148" t="s">
        <v>187</v>
      </c>
      <c r="I347" s="139" t="s">
        <v>43</v>
      </c>
      <c r="J347" s="303" t="s">
        <v>457</v>
      </c>
      <c r="K347" s="739" t="s">
        <v>148</v>
      </c>
      <c r="L347" s="138" t="s">
        <v>44</v>
      </c>
      <c r="M347" s="307"/>
      <c r="N347" s="283"/>
    </row>
    <row r="348" spans="1:14" s="2" customFormat="1" ht="15" customHeight="1" x14ac:dyDescent="0.3">
      <c r="A348" s="137">
        <v>45638</v>
      </c>
      <c r="B348" s="138" t="s">
        <v>156</v>
      </c>
      <c r="C348" s="138" t="s">
        <v>111</v>
      </c>
      <c r="D348" s="417" t="s">
        <v>186</v>
      </c>
      <c r="E348" s="124">
        <v>10000</v>
      </c>
      <c r="F348" s="282">
        <v>3866</v>
      </c>
      <c r="G348" s="261">
        <f t="shared" si="2"/>
        <v>2.586652871184687</v>
      </c>
      <c r="H348" s="148" t="s">
        <v>187</v>
      </c>
      <c r="I348" s="139" t="s">
        <v>43</v>
      </c>
      <c r="J348" s="303" t="s">
        <v>457</v>
      </c>
      <c r="K348" s="739" t="s">
        <v>148</v>
      </c>
      <c r="L348" s="138" t="s">
        <v>44</v>
      </c>
      <c r="M348" s="307"/>
      <c r="N348" s="283"/>
    </row>
    <row r="349" spans="1:14" s="2" customFormat="1" ht="15" customHeight="1" x14ac:dyDescent="0.3">
      <c r="A349" s="137">
        <v>45638</v>
      </c>
      <c r="B349" s="138" t="s">
        <v>156</v>
      </c>
      <c r="C349" s="138" t="s">
        <v>111</v>
      </c>
      <c r="D349" s="417" t="s">
        <v>186</v>
      </c>
      <c r="E349" s="348">
        <v>9000</v>
      </c>
      <c r="F349" s="282">
        <v>3866</v>
      </c>
      <c r="G349" s="261">
        <f t="shared" si="2"/>
        <v>2.3279875840662183</v>
      </c>
      <c r="H349" s="148" t="s">
        <v>187</v>
      </c>
      <c r="I349" s="139" t="s">
        <v>43</v>
      </c>
      <c r="J349" s="303" t="s">
        <v>457</v>
      </c>
      <c r="K349" s="739" t="s">
        <v>148</v>
      </c>
      <c r="L349" s="138" t="s">
        <v>44</v>
      </c>
      <c r="M349" s="307"/>
      <c r="N349" s="283"/>
    </row>
    <row r="350" spans="1:14" s="2" customFormat="1" ht="24.6" customHeight="1" x14ac:dyDescent="0.3">
      <c r="A350" s="137">
        <v>45638</v>
      </c>
      <c r="B350" s="138" t="s">
        <v>156</v>
      </c>
      <c r="C350" s="138" t="s">
        <v>111</v>
      </c>
      <c r="D350" s="417" t="s">
        <v>186</v>
      </c>
      <c r="E350" s="124">
        <v>18000</v>
      </c>
      <c r="F350" s="282">
        <v>3866</v>
      </c>
      <c r="G350" s="261">
        <f t="shared" si="2"/>
        <v>4.6559751681324366</v>
      </c>
      <c r="H350" s="148" t="s">
        <v>187</v>
      </c>
      <c r="I350" s="139" t="s">
        <v>43</v>
      </c>
      <c r="J350" s="303" t="s">
        <v>457</v>
      </c>
      <c r="K350" s="739" t="s">
        <v>148</v>
      </c>
      <c r="L350" s="138" t="s">
        <v>44</v>
      </c>
      <c r="M350" s="307"/>
      <c r="N350" s="283"/>
    </row>
    <row r="351" spans="1:14" s="2" customFormat="1" ht="15" customHeight="1" x14ac:dyDescent="0.3">
      <c r="A351" s="137">
        <v>45638</v>
      </c>
      <c r="B351" s="138" t="s">
        <v>157</v>
      </c>
      <c r="C351" s="138" t="s">
        <v>157</v>
      </c>
      <c r="D351" s="417" t="s">
        <v>186</v>
      </c>
      <c r="E351" s="124">
        <v>16000</v>
      </c>
      <c r="F351" s="282">
        <v>3866</v>
      </c>
      <c r="G351" s="261">
        <f t="shared" si="2"/>
        <v>4.1386445938954992</v>
      </c>
      <c r="H351" s="148" t="s">
        <v>187</v>
      </c>
      <c r="I351" s="139" t="s">
        <v>43</v>
      </c>
      <c r="J351" s="303" t="s">
        <v>457</v>
      </c>
      <c r="K351" s="739" t="s">
        <v>148</v>
      </c>
      <c r="L351" s="138" t="s">
        <v>44</v>
      </c>
      <c r="M351" s="307"/>
      <c r="N351" s="283"/>
    </row>
    <row r="352" spans="1:14" s="2" customFormat="1" ht="15" customHeight="1" x14ac:dyDescent="0.3">
      <c r="A352" s="137">
        <v>45638</v>
      </c>
      <c r="B352" s="291" t="s">
        <v>156</v>
      </c>
      <c r="C352" s="291" t="s">
        <v>111</v>
      </c>
      <c r="D352" s="417" t="s">
        <v>186</v>
      </c>
      <c r="E352" s="124">
        <v>25000</v>
      </c>
      <c r="F352" s="282">
        <v>3866</v>
      </c>
      <c r="G352" s="261">
        <f t="shared" si="2"/>
        <v>6.466632177961718</v>
      </c>
      <c r="H352" s="148" t="s">
        <v>168</v>
      </c>
      <c r="I352" s="139" t="s">
        <v>43</v>
      </c>
      <c r="J352" s="303" t="s">
        <v>438</v>
      </c>
      <c r="K352" s="739" t="s">
        <v>148</v>
      </c>
      <c r="L352" s="138" t="s">
        <v>44</v>
      </c>
      <c r="M352" s="307"/>
      <c r="N352" s="283"/>
    </row>
    <row r="353" spans="1:14" s="2" customFormat="1" ht="15" customHeight="1" x14ac:dyDescent="0.3">
      <c r="A353" s="137">
        <v>45638</v>
      </c>
      <c r="B353" s="291" t="s">
        <v>156</v>
      </c>
      <c r="C353" s="291" t="s">
        <v>111</v>
      </c>
      <c r="D353" s="417" t="s">
        <v>186</v>
      </c>
      <c r="E353" s="124">
        <v>10000</v>
      </c>
      <c r="F353" s="282">
        <v>3866</v>
      </c>
      <c r="G353" s="261">
        <f t="shared" si="2"/>
        <v>2.586652871184687</v>
      </c>
      <c r="H353" s="148" t="s">
        <v>168</v>
      </c>
      <c r="I353" s="139" t="s">
        <v>43</v>
      </c>
      <c r="J353" s="303" t="s">
        <v>438</v>
      </c>
      <c r="K353" s="739" t="s">
        <v>148</v>
      </c>
      <c r="L353" s="138" t="s">
        <v>44</v>
      </c>
      <c r="M353" s="307"/>
      <c r="N353" s="283"/>
    </row>
    <row r="354" spans="1:14" s="2" customFormat="1" ht="15" customHeight="1" x14ac:dyDescent="0.3">
      <c r="A354" s="137">
        <v>45638</v>
      </c>
      <c r="B354" s="291" t="s">
        <v>156</v>
      </c>
      <c r="C354" s="291" t="s">
        <v>111</v>
      </c>
      <c r="D354" s="417" t="s">
        <v>186</v>
      </c>
      <c r="E354" s="124">
        <v>7000</v>
      </c>
      <c r="F354" s="282">
        <v>3866</v>
      </c>
      <c r="G354" s="261">
        <f t="shared" si="2"/>
        <v>1.8106570098292809</v>
      </c>
      <c r="H354" s="148" t="s">
        <v>168</v>
      </c>
      <c r="I354" s="139" t="s">
        <v>43</v>
      </c>
      <c r="J354" s="303" t="s">
        <v>438</v>
      </c>
      <c r="K354" s="739" t="s">
        <v>148</v>
      </c>
      <c r="L354" s="138" t="s">
        <v>44</v>
      </c>
      <c r="M354" s="307"/>
      <c r="N354" s="283"/>
    </row>
    <row r="355" spans="1:14" s="2" customFormat="1" ht="15" customHeight="1" x14ac:dyDescent="0.3">
      <c r="A355" s="137">
        <v>45638</v>
      </c>
      <c r="B355" s="291" t="s">
        <v>156</v>
      </c>
      <c r="C355" s="291" t="s">
        <v>111</v>
      </c>
      <c r="D355" s="417" t="s">
        <v>186</v>
      </c>
      <c r="E355" s="124">
        <v>18000</v>
      </c>
      <c r="F355" s="282">
        <v>3866</v>
      </c>
      <c r="G355" s="261">
        <f t="shared" si="2"/>
        <v>4.6559751681324366</v>
      </c>
      <c r="H355" s="148" t="s">
        <v>168</v>
      </c>
      <c r="I355" s="139" t="s">
        <v>43</v>
      </c>
      <c r="J355" s="303" t="s">
        <v>438</v>
      </c>
      <c r="K355" s="739" t="s">
        <v>148</v>
      </c>
      <c r="L355" s="138" t="s">
        <v>44</v>
      </c>
      <c r="M355" s="307"/>
      <c r="N355" s="283"/>
    </row>
    <row r="356" spans="1:14" s="2" customFormat="1" ht="15" customHeight="1" x14ac:dyDescent="0.3">
      <c r="A356" s="137">
        <v>45638</v>
      </c>
      <c r="B356" s="291" t="s">
        <v>156</v>
      </c>
      <c r="C356" s="291" t="s">
        <v>111</v>
      </c>
      <c r="D356" s="417" t="s">
        <v>186</v>
      </c>
      <c r="E356" s="124">
        <v>15000</v>
      </c>
      <c r="F356" s="282">
        <v>3866</v>
      </c>
      <c r="G356" s="261">
        <f t="shared" si="2"/>
        <v>3.8799793067770305</v>
      </c>
      <c r="H356" s="148" t="s">
        <v>168</v>
      </c>
      <c r="I356" s="139" t="s">
        <v>43</v>
      </c>
      <c r="J356" s="303" t="s">
        <v>438</v>
      </c>
      <c r="K356" s="739" t="s">
        <v>148</v>
      </c>
      <c r="L356" s="138" t="s">
        <v>44</v>
      </c>
      <c r="M356" s="307"/>
      <c r="N356" s="283"/>
    </row>
    <row r="357" spans="1:14" s="2" customFormat="1" ht="15" customHeight="1" x14ac:dyDescent="0.3">
      <c r="A357" s="137">
        <v>45638</v>
      </c>
      <c r="B357" s="291" t="s">
        <v>156</v>
      </c>
      <c r="C357" s="291" t="s">
        <v>111</v>
      </c>
      <c r="D357" s="417" t="s">
        <v>186</v>
      </c>
      <c r="E357" s="124">
        <v>23000</v>
      </c>
      <c r="F357" s="282">
        <v>3866</v>
      </c>
      <c r="G357" s="261">
        <f t="shared" si="2"/>
        <v>5.9493016037247806</v>
      </c>
      <c r="H357" s="148" t="s">
        <v>168</v>
      </c>
      <c r="I357" s="139" t="s">
        <v>43</v>
      </c>
      <c r="J357" s="303" t="s">
        <v>438</v>
      </c>
      <c r="K357" s="739" t="s">
        <v>148</v>
      </c>
      <c r="L357" s="138" t="s">
        <v>44</v>
      </c>
      <c r="M357" s="307"/>
      <c r="N357" s="283"/>
    </row>
    <row r="358" spans="1:14" s="2" customFormat="1" ht="15" customHeight="1" x14ac:dyDescent="0.3">
      <c r="A358" s="137">
        <v>45638</v>
      </c>
      <c r="B358" s="291" t="s">
        <v>156</v>
      </c>
      <c r="C358" s="291" t="s">
        <v>111</v>
      </c>
      <c r="D358" s="417" t="s">
        <v>186</v>
      </c>
      <c r="E358" s="124">
        <v>10000</v>
      </c>
      <c r="F358" s="282">
        <v>3866</v>
      </c>
      <c r="G358" s="261">
        <f t="shared" si="2"/>
        <v>2.586652871184687</v>
      </c>
      <c r="H358" s="148" t="s">
        <v>168</v>
      </c>
      <c r="I358" s="139" t="s">
        <v>43</v>
      </c>
      <c r="J358" s="303" t="s">
        <v>438</v>
      </c>
      <c r="K358" s="739" t="s">
        <v>148</v>
      </c>
      <c r="L358" s="138" t="s">
        <v>44</v>
      </c>
      <c r="M358" s="307"/>
      <c r="N358" s="283"/>
    </row>
    <row r="359" spans="1:14" s="2" customFormat="1" ht="15" customHeight="1" x14ac:dyDescent="0.3">
      <c r="A359" s="137">
        <v>45638</v>
      </c>
      <c r="B359" s="291" t="s">
        <v>156</v>
      </c>
      <c r="C359" s="291" t="s">
        <v>111</v>
      </c>
      <c r="D359" s="417" t="s">
        <v>186</v>
      </c>
      <c r="E359" s="124">
        <v>25000</v>
      </c>
      <c r="F359" s="282">
        <v>3866</v>
      </c>
      <c r="G359" s="261">
        <f t="shared" si="2"/>
        <v>6.466632177961718</v>
      </c>
      <c r="H359" s="148" t="s">
        <v>168</v>
      </c>
      <c r="I359" s="139" t="s">
        <v>43</v>
      </c>
      <c r="J359" s="303" t="s">
        <v>438</v>
      </c>
      <c r="K359" s="739" t="s">
        <v>148</v>
      </c>
      <c r="L359" s="138" t="s">
        <v>44</v>
      </c>
      <c r="M359" s="307"/>
      <c r="N359" s="283"/>
    </row>
    <row r="360" spans="1:14" s="2" customFormat="1" ht="15" customHeight="1" x14ac:dyDescent="0.3">
      <c r="A360" s="137">
        <v>45638</v>
      </c>
      <c r="B360" s="291" t="s">
        <v>156</v>
      </c>
      <c r="C360" s="291" t="s">
        <v>111</v>
      </c>
      <c r="D360" s="417" t="s">
        <v>186</v>
      </c>
      <c r="E360" s="124">
        <v>15000</v>
      </c>
      <c r="F360" s="282">
        <v>3866</v>
      </c>
      <c r="G360" s="261">
        <f t="shared" si="2"/>
        <v>3.8799793067770305</v>
      </c>
      <c r="H360" s="148" t="s">
        <v>168</v>
      </c>
      <c r="I360" s="139" t="s">
        <v>43</v>
      </c>
      <c r="J360" s="303" t="s">
        <v>438</v>
      </c>
      <c r="K360" s="739" t="s">
        <v>148</v>
      </c>
      <c r="L360" s="138" t="s">
        <v>44</v>
      </c>
      <c r="M360" s="307"/>
      <c r="N360" s="283"/>
    </row>
    <row r="361" spans="1:14" s="2" customFormat="1" ht="15" customHeight="1" x14ac:dyDescent="0.3">
      <c r="A361" s="137">
        <v>45638</v>
      </c>
      <c r="B361" s="291" t="s">
        <v>110</v>
      </c>
      <c r="C361" s="291" t="s">
        <v>111</v>
      </c>
      <c r="D361" s="139" t="s">
        <v>186</v>
      </c>
      <c r="E361" s="142">
        <v>16000</v>
      </c>
      <c r="F361" s="282">
        <v>3866</v>
      </c>
      <c r="G361" s="261">
        <f t="shared" si="2"/>
        <v>4.1386445938954992</v>
      </c>
      <c r="H361" s="148" t="s">
        <v>188</v>
      </c>
      <c r="I361" s="139" t="s">
        <v>43</v>
      </c>
      <c r="J361" s="303" t="s">
        <v>459</v>
      </c>
      <c r="K361" s="739" t="s">
        <v>148</v>
      </c>
      <c r="L361" s="138" t="s">
        <v>44</v>
      </c>
      <c r="M361" s="307"/>
      <c r="N361" s="283"/>
    </row>
    <row r="362" spans="1:14" s="2" customFormat="1" ht="15" customHeight="1" x14ac:dyDescent="0.3">
      <c r="A362" s="137">
        <v>45638</v>
      </c>
      <c r="B362" s="291" t="s">
        <v>110</v>
      </c>
      <c r="C362" s="291" t="s">
        <v>111</v>
      </c>
      <c r="D362" s="139" t="s">
        <v>186</v>
      </c>
      <c r="E362" s="142">
        <v>20000</v>
      </c>
      <c r="F362" s="282">
        <v>3866</v>
      </c>
      <c r="G362" s="261">
        <f t="shared" si="2"/>
        <v>5.173305742369374</v>
      </c>
      <c r="H362" s="148" t="s">
        <v>188</v>
      </c>
      <c r="I362" s="139" t="s">
        <v>43</v>
      </c>
      <c r="J362" s="303" t="s">
        <v>459</v>
      </c>
      <c r="K362" s="739" t="s">
        <v>148</v>
      </c>
      <c r="L362" s="138" t="s">
        <v>44</v>
      </c>
      <c r="M362" s="307"/>
      <c r="N362" s="283"/>
    </row>
    <row r="363" spans="1:14" s="2" customFormat="1" ht="15" customHeight="1" x14ac:dyDescent="0.3">
      <c r="A363" s="137">
        <v>45638</v>
      </c>
      <c r="B363" s="291" t="s">
        <v>110</v>
      </c>
      <c r="C363" s="291" t="s">
        <v>111</v>
      </c>
      <c r="D363" s="139" t="s">
        <v>186</v>
      </c>
      <c r="E363" s="142">
        <v>17000</v>
      </c>
      <c r="F363" s="282">
        <v>3866</v>
      </c>
      <c r="G363" s="261">
        <f t="shared" si="2"/>
        <v>4.3973098810139684</v>
      </c>
      <c r="H363" s="148" t="s">
        <v>188</v>
      </c>
      <c r="I363" s="139" t="s">
        <v>43</v>
      </c>
      <c r="J363" s="303" t="s">
        <v>459</v>
      </c>
      <c r="K363" s="739" t="s">
        <v>148</v>
      </c>
      <c r="L363" s="138" t="s">
        <v>44</v>
      </c>
      <c r="M363" s="307"/>
      <c r="N363" s="283"/>
    </row>
    <row r="364" spans="1:14" s="2" customFormat="1" ht="15" customHeight="1" x14ac:dyDescent="0.3">
      <c r="A364" s="137">
        <v>45638</v>
      </c>
      <c r="B364" s="291" t="s">
        <v>110</v>
      </c>
      <c r="C364" s="291" t="s">
        <v>111</v>
      </c>
      <c r="D364" s="139" t="s">
        <v>186</v>
      </c>
      <c r="E364" s="142">
        <v>10000</v>
      </c>
      <c r="F364" s="282">
        <v>3866</v>
      </c>
      <c r="G364" s="261">
        <f t="shared" si="2"/>
        <v>2.586652871184687</v>
      </c>
      <c r="H364" s="148" t="s">
        <v>188</v>
      </c>
      <c r="I364" s="139" t="s">
        <v>43</v>
      </c>
      <c r="J364" s="303" t="s">
        <v>459</v>
      </c>
      <c r="K364" s="739" t="s">
        <v>148</v>
      </c>
      <c r="L364" s="138" t="s">
        <v>44</v>
      </c>
      <c r="M364" s="307"/>
      <c r="N364" s="283"/>
    </row>
    <row r="365" spans="1:14" s="2" customFormat="1" ht="15" customHeight="1" x14ac:dyDescent="0.3">
      <c r="A365" s="137">
        <v>45638</v>
      </c>
      <c r="B365" s="291" t="s">
        <v>110</v>
      </c>
      <c r="C365" s="291" t="s">
        <v>111</v>
      </c>
      <c r="D365" s="139" t="s">
        <v>186</v>
      </c>
      <c r="E365" s="142">
        <v>9000</v>
      </c>
      <c r="F365" s="282">
        <v>3866</v>
      </c>
      <c r="G365" s="261">
        <f t="shared" si="2"/>
        <v>2.3279875840662183</v>
      </c>
      <c r="H365" s="148" t="s">
        <v>188</v>
      </c>
      <c r="I365" s="139" t="s">
        <v>43</v>
      </c>
      <c r="J365" s="303" t="s">
        <v>459</v>
      </c>
      <c r="K365" s="739" t="s">
        <v>148</v>
      </c>
      <c r="L365" s="138" t="s">
        <v>44</v>
      </c>
      <c r="M365" s="307"/>
      <c r="N365" s="283"/>
    </row>
    <row r="366" spans="1:14" s="2" customFormat="1" ht="15" customHeight="1" x14ac:dyDescent="0.3">
      <c r="A366" s="137">
        <v>45638</v>
      </c>
      <c r="B366" s="291" t="s">
        <v>110</v>
      </c>
      <c r="C366" s="291" t="s">
        <v>111</v>
      </c>
      <c r="D366" s="139" t="s">
        <v>186</v>
      </c>
      <c r="E366" s="142">
        <v>5000</v>
      </c>
      <c r="F366" s="282">
        <v>3866</v>
      </c>
      <c r="G366" s="261">
        <f t="shared" si="2"/>
        <v>1.2933264355923435</v>
      </c>
      <c r="H366" s="148" t="s">
        <v>188</v>
      </c>
      <c r="I366" s="139" t="s">
        <v>43</v>
      </c>
      <c r="J366" s="303" t="s">
        <v>459</v>
      </c>
      <c r="K366" s="739" t="s">
        <v>148</v>
      </c>
      <c r="L366" s="138" t="s">
        <v>44</v>
      </c>
      <c r="M366" s="307"/>
      <c r="N366" s="283"/>
    </row>
    <row r="367" spans="1:14" s="2" customFormat="1" ht="15" customHeight="1" x14ac:dyDescent="0.3">
      <c r="A367" s="137">
        <v>45638</v>
      </c>
      <c r="B367" s="291" t="s">
        <v>110</v>
      </c>
      <c r="C367" s="291" t="s">
        <v>111</v>
      </c>
      <c r="D367" s="139" t="s">
        <v>186</v>
      </c>
      <c r="E367" s="142">
        <v>8000</v>
      </c>
      <c r="F367" s="282">
        <v>3866</v>
      </c>
      <c r="G367" s="261">
        <f t="shared" si="2"/>
        <v>2.0693222969477496</v>
      </c>
      <c r="H367" s="148" t="s">
        <v>188</v>
      </c>
      <c r="I367" s="139" t="s">
        <v>43</v>
      </c>
      <c r="J367" s="303" t="s">
        <v>459</v>
      </c>
      <c r="K367" s="739" t="s">
        <v>148</v>
      </c>
      <c r="L367" s="138" t="s">
        <v>44</v>
      </c>
      <c r="M367" s="307"/>
      <c r="N367" s="283"/>
    </row>
    <row r="368" spans="1:14" s="2" customFormat="1" ht="15" customHeight="1" x14ac:dyDescent="0.3">
      <c r="A368" s="137">
        <v>45638</v>
      </c>
      <c r="B368" s="291" t="s">
        <v>110</v>
      </c>
      <c r="C368" s="291" t="s">
        <v>111</v>
      </c>
      <c r="D368" s="139" t="s">
        <v>186</v>
      </c>
      <c r="E368" s="142">
        <v>10000</v>
      </c>
      <c r="F368" s="282">
        <v>3866</v>
      </c>
      <c r="G368" s="261">
        <f t="shared" si="2"/>
        <v>2.586652871184687</v>
      </c>
      <c r="H368" s="148" t="s">
        <v>188</v>
      </c>
      <c r="I368" s="139" t="s">
        <v>43</v>
      </c>
      <c r="J368" s="303" t="s">
        <v>459</v>
      </c>
      <c r="K368" s="739" t="s">
        <v>148</v>
      </c>
      <c r="L368" s="138" t="s">
        <v>44</v>
      </c>
      <c r="M368" s="307"/>
      <c r="N368" s="283"/>
    </row>
    <row r="369" spans="1:14" s="2" customFormat="1" ht="15" customHeight="1" x14ac:dyDescent="0.3">
      <c r="A369" s="137">
        <v>45638</v>
      </c>
      <c r="B369" s="291" t="s">
        <v>157</v>
      </c>
      <c r="C369" s="291" t="s">
        <v>157</v>
      </c>
      <c r="D369" s="139" t="s">
        <v>186</v>
      </c>
      <c r="E369" s="142">
        <v>19000</v>
      </c>
      <c r="F369" s="282">
        <v>3866</v>
      </c>
      <c r="G369" s="261">
        <f t="shared" ref="G369:G498" si="3">E369/F369</f>
        <v>4.9146404552509058</v>
      </c>
      <c r="H369" s="148" t="s">
        <v>188</v>
      </c>
      <c r="I369" s="139" t="s">
        <v>43</v>
      </c>
      <c r="J369" s="303" t="s">
        <v>459</v>
      </c>
      <c r="K369" s="739" t="s">
        <v>148</v>
      </c>
      <c r="L369" s="138" t="s">
        <v>44</v>
      </c>
      <c r="M369" s="307"/>
      <c r="N369" s="283"/>
    </row>
    <row r="370" spans="1:14" s="2" customFormat="1" ht="15" customHeight="1" x14ac:dyDescent="0.3">
      <c r="A370" s="137">
        <v>45638</v>
      </c>
      <c r="B370" s="291" t="s">
        <v>714</v>
      </c>
      <c r="C370" s="291" t="s">
        <v>121</v>
      </c>
      <c r="D370" s="417" t="s">
        <v>487</v>
      </c>
      <c r="E370" s="124">
        <v>265500</v>
      </c>
      <c r="F370" s="282">
        <v>3866</v>
      </c>
      <c r="G370" s="261">
        <f t="shared" si="3"/>
        <v>68.675633729953447</v>
      </c>
      <c r="H370" s="148" t="s">
        <v>41</v>
      </c>
      <c r="I370" s="139" t="s">
        <v>43</v>
      </c>
      <c r="J370" s="303" t="s">
        <v>519</v>
      </c>
      <c r="K370" s="739" t="s">
        <v>148</v>
      </c>
      <c r="L370" s="138" t="s">
        <v>44</v>
      </c>
      <c r="M370" s="307"/>
      <c r="N370" s="283"/>
    </row>
    <row r="371" spans="1:14" s="2" customFormat="1" ht="15" customHeight="1" x14ac:dyDescent="0.3">
      <c r="A371" s="137">
        <v>45638</v>
      </c>
      <c r="B371" s="291" t="s">
        <v>715</v>
      </c>
      <c r="C371" s="291" t="s">
        <v>121</v>
      </c>
      <c r="D371" s="417" t="s">
        <v>487</v>
      </c>
      <c r="E371" s="124">
        <v>129600</v>
      </c>
      <c r="F371" s="282">
        <v>3866</v>
      </c>
      <c r="G371" s="261">
        <f t="shared" si="3"/>
        <v>33.523021210553544</v>
      </c>
      <c r="H371" s="148" t="s">
        <v>41</v>
      </c>
      <c r="I371" s="139" t="s">
        <v>43</v>
      </c>
      <c r="J371" s="303" t="s">
        <v>519</v>
      </c>
      <c r="K371" s="739" t="s">
        <v>148</v>
      </c>
      <c r="L371" s="138" t="s">
        <v>44</v>
      </c>
      <c r="M371" s="307"/>
      <c r="N371" s="283"/>
    </row>
    <row r="372" spans="1:14" s="2" customFormat="1" ht="15" customHeight="1" x14ac:dyDescent="0.3">
      <c r="A372" s="137">
        <v>45638</v>
      </c>
      <c r="B372" s="291" t="s">
        <v>716</v>
      </c>
      <c r="C372" s="291" t="s">
        <v>121</v>
      </c>
      <c r="D372" s="417" t="s">
        <v>487</v>
      </c>
      <c r="E372" s="134">
        <v>379840</v>
      </c>
      <c r="F372" s="282">
        <v>3866</v>
      </c>
      <c r="G372" s="261">
        <f t="shared" si="3"/>
        <v>98.251422659079154</v>
      </c>
      <c r="H372" s="148" t="s">
        <v>41</v>
      </c>
      <c r="I372" s="139" t="s">
        <v>43</v>
      </c>
      <c r="J372" s="303" t="s">
        <v>519</v>
      </c>
      <c r="K372" s="739" t="s">
        <v>148</v>
      </c>
      <c r="L372" s="138" t="s">
        <v>44</v>
      </c>
      <c r="M372" s="307"/>
      <c r="N372" s="283"/>
    </row>
    <row r="373" spans="1:14" s="2" customFormat="1" ht="15" customHeight="1" x14ac:dyDescent="0.3">
      <c r="A373" s="137">
        <v>45638</v>
      </c>
      <c r="B373" s="291" t="s">
        <v>717</v>
      </c>
      <c r="C373" s="291" t="s">
        <v>121</v>
      </c>
      <c r="D373" s="417" t="s">
        <v>487</v>
      </c>
      <c r="E373" s="134">
        <v>72000</v>
      </c>
      <c r="F373" s="282">
        <v>3866</v>
      </c>
      <c r="G373" s="261">
        <f t="shared" si="3"/>
        <v>18.623900672529746</v>
      </c>
      <c r="H373" s="148" t="s">
        <v>41</v>
      </c>
      <c r="I373" s="139" t="s">
        <v>43</v>
      </c>
      <c r="J373" s="303" t="s">
        <v>519</v>
      </c>
      <c r="K373" s="739" t="s">
        <v>148</v>
      </c>
      <c r="L373" s="138" t="s">
        <v>44</v>
      </c>
      <c r="M373" s="307"/>
      <c r="N373" s="283"/>
    </row>
    <row r="374" spans="1:14" s="2" customFormat="1" ht="15" customHeight="1" x14ac:dyDescent="0.3">
      <c r="A374" s="137">
        <v>45638</v>
      </c>
      <c r="B374" s="291" t="s">
        <v>718</v>
      </c>
      <c r="C374" s="291" t="s">
        <v>121</v>
      </c>
      <c r="D374" s="417" t="s">
        <v>487</v>
      </c>
      <c r="E374" s="134">
        <v>132500</v>
      </c>
      <c r="F374" s="282">
        <v>3866</v>
      </c>
      <c r="G374" s="261">
        <f t="shared" si="3"/>
        <v>34.273150543197104</v>
      </c>
      <c r="H374" s="148" t="s">
        <v>41</v>
      </c>
      <c r="I374" s="139" t="s">
        <v>43</v>
      </c>
      <c r="J374" s="303" t="s">
        <v>519</v>
      </c>
      <c r="K374" s="739" t="s">
        <v>148</v>
      </c>
      <c r="L374" s="138" t="s">
        <v>44</v>
      </c>
      <c r="M374" s="307"/>
      <c r="N374" s="283"/>
    </row>
    <row r="375" spans="1:14" s="2" customFormat="1" ht="15" customHeight="1" x14ac:dyDescent="0.3">
      <c r="A375" s="137">
        <v>45638</v>
      </c>
      <c r="B375" s="291" t="s">
        <v>719</v>
      </c>
      <c r="C375" s="291" t="s">
        <v>121</v>
      </c>
      <c r="D375" s="417" t="s">
        <v>487</v>
      </c>
      <c r="E375" s="134">
        <v>90000</v>
      </c>
      <c r="F375" s="282">
        <v>3866</v>
      </c>
      <c r="G375" s="261">
        <f t="shared" si="3"/>
        <v>23.279875840662182</v>
      </c>
      <c r="H375" s="148" t="s">
        <v>41</v>
      </c>
      <c r="I375" s="139" t="s">
        <v>43</v>
      </c>
      <c r="J375" s="303" t="s">
        <v>519</v>
      </c>
      <c r="K375" s="739" t="s">
        <v>148</v>
      </c>
      <c r="L375" s="138" t="s">
        <v>44</v>
      </c>
      <c r="M375" s="307"/>
      <c r="N375" s="283"/>
    </row>
    <row r="376" spans="1:14" s="2" customFormat="1" ht="15" customHeight="1" x14ac:dyDescent="0.3">
      <c r="A376" s="137">
        <v>45638</v>
      </c>
      <c r="B376" s="291" t="s">
        <v>720</v>
      </c>
      <c r="C376" s="291" t="s">
        <v>121</v>
      </c>
      <c r="D376" s="417" t="s">
        <v>487</v>
      </c>
      <c r="E376" s="134">
        <v>80100</v>
      </c>
      <c r="F376" s="282">
        <v>3866</v>
      </c>
      <c r="G376" s="261">
        <f t="shared" si="3"/>
        <v>20.719089498189344</v>
      </c>
      <c r="H376" s="148" t="s">
        <v>41</v>
      </c>
      <c r="I376" s="139" t="s">
        <v>43</v>
      </c>
      <c r="J376" s="303" t="s">
        <v>519</v>
      </c>
      <c r="K376" s="739" t="s">
        <v>148</v>
      </c>
      <c r="L376" s="138" t="s">
        <v>44</v>
      </c>
      <c r="M376" s="307"/>
      <c r="N376" s="283"/>
    </row>
    <row r="377" spans="1:14" s="2" customFormat="1" ht="15" customHeight="1" x14ac:dyDescent="0.3">
      <c r="A377" s="137">
        <v>45638</v>
      </c>
      <c r="B377" s="291" t="s">
        <v>721</v>
      </c>
      <c r="C377" s="291" t="s">
        <v>121</v>
      </c>
      <c r="D377" s="417" t="s">
        <v>487</v>
      </c>
      <c r="E377" s="134">
        <v>108000</v>
      </c>
      <c r="F377" s="282">
        <v>3866</v>
      </c>
      <c r="G377" s="261">
        <f t="shared" si="3"/>
        <v>27.935851008794621</v>
      </c>
      <c r="H377" s="148" t="s">
        <v>41</v>
      </c>
      <c r="I377" s="139" t="s">
        <v>43</v>
      </c>
      <c r="J377" s="303" t="s">
        <v>519</v>
      </c>
      <c r="K377" s="739" t="s">
        <v>148</v>
      </c>
      <c r="L377" s="138" t="s">
        <v>44</v>
      </c>
      <c r="M377" s="307"/>
      <c r="N377" s="283"/>
    </row>
    <row r="378" spans="1:14" s="2" customFormat="1" ht="15" customHeight="1" x14ac:dyDescent="0.3">
      <c r="A378" s="137">
        <v>45638</v>
      </c>
      <c r="B378" s="291" t="s">
        <v>722</v>
      </c>
      <c r="C378" s="291" t="s">
        <v>121</v>
      </c>
      <c r="D378" s="417" t="s">
        <v>487</v>
      </c>
      <c r="E378" s="134">
        <v>90000</v>
      </c>
      <c r="F378" s="282">
        <v>3866</v>
      </c>
      <c r="G378" s="261">
        <f t="shared" si="3"/>
        <v>23.279875840662182</v>
      </c>
      <c r="H378" s="148" t="s">
        <v>41</v>
      </c>
      <c r="I378" s="139" t="s">
        <v>43</v>
      </c>
      <c r="J378" s="303" t="s">
        <v>519</v>
      </c>
      <c r="K378" s="739" t="s">
        <v>148</v>
      </c>
      <c r="L378" s="138" t="s">
        <v>44</v>
      </c>
      <c r="M378" s="307"/>
      <c r="N378" s="283"/>
    </row>
    <row r="379" spans="1:14" s="2" customFormat="1" ht="15" customHeight="1" x14ac:dyDescent="0.3">
      <c r="A379" s="137">
        <v>45638</v>
      </c>
      <c r="B379" s="291" t="s">
        <v>723</v>
      </c>
      <c r="C379" s="291" t="s">
        <v>121</v>
      </c>
      <c r="D379" s="417" t="s">
        <v>487</v>
      </c>
      <c r="E379" s="134">
        <v>54000</v>
      </c>
      <c r="F379" s="282">
        <v>3866</v>
      </c>
      <c r="G379" s="261">
        <f t="shared" si="3"/>
        <v>13.967925504397311</v>
      </c>
      <c r="H379" s="148" t="s">
        <v>41</v>
      </c>
      <c r="I379" s="139" t="s">
        <v>43</v>
      </c>
      <c r="J379" s="303" t="s">
        <v>519</v>
      </c>
      <c r="K379" s="739" t="s">
        <v>148</v>
      </c>
      <c r="L379" s="138" t="s">
        <v>44</v>
      </c>
      <c r="M379" s="307"/>
      <c r="N379" s="283"/>
    </row>
    <row r="380" spans="1:14" s="2" customFormat="1" ht="15" customHeight="1" x14ac:dyDescent="0.3">
      <c r="A380" s="137">
        <v>45638</v>
      </c>
      <c r="B380" s="291" t="s">
        <v>110</v>
      </c>
      <c r="C380" s="291" t="s">
        <v>111</v>
      </c>
      <c r="D380" s="417" t="s">
        <v>14</v>
      </c>
      <c r="E380" s="134">
        <v>5000</v>
      </c>
      <c r="F380" s="282">
        <v>3866</v>
      </c>
      <c r="G380" s="261">
        <f t="shared" si="3"/>
        <v>1.2933264355923435</v>
      </c>
      <c r="H380" s="148" t="s">
        <v>41</v>
      </c>
      <c r="I380" s="139" t="s">
        <v>43</v>
      </c>
      <c r="J380" s="303" t="s">
        <v>484</v>
      </c>
      <c r="K380" s="739" t="s">
        <v>148</v>
      </c>
      <c r="L380" s="138" t="s">
        <v>44</v>
      </c>
      <c r="M380" s="307"/>
      <c r="N380" s="283"/>
    </row>
    <row r="381" spans="1:14" s="2" customFormat="1" ht="15" customHeight="1" x14ac:dyDescent="0.3">
      <c r="A381" s="137">
        <v>45638</v>
      </c>
      <c r="B381" s="291" t="s">
        <v>110</v>
      </c>
      <c r="C381" s="291" t="s">
        <v>111</v>
      </c>
      <c r="D381" s="417" t="s">
        <v>14</v>
      </c>
      <c r="E381" s="134">
        <v>3000</v>
      </c>
      <c r="F381" s="282">
        <v>3866</v>
      </c>
      <c r="G381" s="261">
        <f t="shared" si="3"/>
        <v>0.7759958613554061</v>
      </c>
      <c r="H381" s="148" t="s">
        <v>41</v>
      </c>
      <c r="I381" s="139" t="s">
        <v>43</v>
      </c>
      <c r="J381" s="303" t="s">
        <v>484</v>
      </c>
      <c r="K381" s="739" t="s">
        <v>148</v>
      </c>
      <c r="L381" s="138" t="s">
        <v>44</v>
      </c>
      <c r="M381" s="307"/>
      <c r="N381" s="283"/>
    </row>
    <row r="382" spans="1:14" s="2" customFormat="1" ht="15" customHeight="1" x14ac:dyDescent="0.3">
      <c r="A382" s="137">
        <v>45638</v>
      </c>
      <c r="B382" s="291" t="s">
        <v>110</v>
      </c>
      <c r="C382" s="291" t="s">
        <v>111</v>
      </c>
      <c r="D382" s="417" t="s">
        <v>14</v>
      </c>
      <c r="E382" s="134">
        <v>12000</v>
      </c>
      <c r="F382" s="282">
        <v>3866</v>
      </c>
      <c r="G382" s="261">
        <f t="shared" si="3"/>
        <v>3.1039834454216244</v>
      </c>
      <c r="H382" s="148" t="s">
        <v>41</v>
      </c>
      <c r="I382" s="139" t="s">
        <v>43</v>
      </c>
      <c r="J382" s="303" t="s">
        <v>484</v>
      </c>
      <c r="K382" s="739" t="s">
        <v>148</v>
      </c>
      <c r="L382" s="138" t="s">
        <v>44</v>
      </c>
      <c r="M382" s="307"/>
      <c r="N382" s="283"/>
    </row>
    <row r="383" spans="1:14" s="2" customFormat="1" ht="15" customHeight="1" x14ac:dyDescent="0.3">
      <c r="A383" s="137">
        <v>45638</v>
      </c>
      <c r="B383" s="138" t="s">
        <v>693</v>
      </c>
      <c r="C383" s="138" t="s">
        <v>121</v>
      </c>
      <c r="D383" s="139" t="s">
        <v>14</v>
      </c>
      <c r="E383" s="142">
        <v>4648000</v>
      </c>
      <c r="F383" s="282">
        <v>3866</v>
      </c>
      <c r="G383" s="261">
        <f t="shared" si="3"/>
        <v>1202.2762545266426</v>
      </c>
      <c r="H383" s="148" t="s">
        <v>143</v>
      </c>
      <c r="I383" s="139" t="s">
        <v>43</v>
      </c>
      <c r="J383" s="303" t="s">
        <v>694</v>
      </c>
      <c r="K383" s="739" t="s">
        <v>749</v>
      </c>
      <c r="L383" s="138" t="s">
        <v>44</v>
      </c>
      <c r="M383" s="307"/>
      <c r="N383" s="283"/>
    </row>
    <row r="384" spans="1:14" s="2" customFormat="1" ht="21" customHeight="1" x14ac:dyDescent="0.3">
      <c r="A384" s="137">
        <v>45639</v>
      </c>
      <c r="B384" s="291" t="s">
        <v>642</v>
      </c>
      <c r="C384" s="291" t="s">
        <v>163</v>
      </c>
      <c r="D384" s="417" t="s">
        <v>78</v>
      </c>
      <c r="E384" s="134">
        <v>70000</v>
      </c>
      <c r="F384" s="282">
        <v>3866</v>
      </c>
      <c r="G384" s="261">
        <f t="shared" si="3"/>
        <v>18.10657009829281</v>
      </c>
      <c r="H384" s="148" t="s">
        <v>41</v>
      </c>
      <c r="I384" s="139" t="s">
        <v>43</v>
      </c>
      <c r="J384" s="303" t="s">
        <v>643</v>
      </c>
      <c r="K384" s="739" t="s">
        <v>148</v>
      </c>
      <c r="L384" s="138" t="s">
        <v>44</v>
      </c>
      <c r="M384" s="307"/>
      <c r="N384" s="283"/>
    </row>
    <row r="385" spans="1:14" s="2" customFormat="1" ht="15" customHeight="1" x14ac:dyDescent="0.3">
      <c r="A385" s="137">
        <v>45638</v>
      </c>
      <c r="B385" s="291" t="s">
        <v>507</v>
      </c>
      <c r="C385" s="291" t="s">
        <v>121</v>
      </c>
      <c r="D385" s="417" t="s">
        <v>487</v>
      </c>
      <c r="E385" s="134">
        <v>9000</v>
      </c>
      <c r="F385" s="282">
        <v>3866</v>
      </c>
      <c r="G385" s="261">
        <f t="shared" si="3"/>
        <v>2.3279875840662183</v>
      </c>
      <c r="H385" s="148" t="s">
        <v>41</v>
      </c>
      <c r="I385" s="139" t="s">
        <v>43</v>
      </c>
      <c r="J385" s="303" t="s">
        <v>519</v>
      </c>
      <c r="K385" s="739" t="s">
        <v>148</v>
      </c>
      <c r="L385" s="138" t="s">
        <v>44</v>
      </c>
      <c r="M385" s="307"/>
      <c r="N385" s="283"/>
    </row>
    <row r="386" spans="1:14" s="2" customFormat="1" ht="15" customHeight="1" x14ac:dyDescent="0.3">
      <c r="A386" s="644">
        <v>45639</v>
      </c>
      <c r="B386" s="291" t="s">
        <v>520</v>
      </c>
      <c r="C386" s="408" t="s">
        <v>114</v>
      </c>
      <c r="D386" s="417" t="s">
        <v>78</v>
      </c>
      <c r="E386" s="124">
        <v>300000</v>
      </c>
      <c r="F386" s="282">
        <v>3866</v>
      </c>
      <c r="G386" s="261">
        <f t="shared" si="3"/>
        <v>77.599586135540605</v>
      </c>
      <c r="H386" s="148" t="s">
        <v>158</v>
      </c>
      <c r="I386" s="139" t="s">
        <v>43</v>
      </c>
      <c r="J386" s="303" t="s">
        <v>478</v>
      </c>
      <c r="K386" s="739" t="s">
        <v>148</v>
      </c>
      <c r="L386" s="138" t="s">
        <v>44</v>
      </c>
      <c r="M386" s="307"/>
      <c r="N386" s="283"/>
    </row>
    <row r="387" spans="1:14" s="2" customFormat="1" ht="15" customHeight="1" x14ac:dyDescent="0.3">
      <c r="A387" s="137">
        <v>45639</v>
      </c>
      <c r="B387" s="138" t="s">
        <v>156</v>
      </c>
      <c r="C387" s="138" t="s">
        <v>111</v>
      </c>
      <c r="D387" s="417" t="s">
        <v>186</v>
      </c>
      <c r="E387" s="124">
        <v>18000</v>
      </c>
      <c r="F387" s="282">
        <v>3866</v>
      </c>
      <c r="G387" s="261">
        <f t="shared" si="3"/>
        <v>4.6559751681324366</v>
      </c>
      <c r="H387" s="148" t="s">
        <v>187</v>
      </c>
      <c r="I387" s="139" t="s">
        <v>43</v>
      </c>
      <c r="J387" s="303" t="s">
        <v>479</v>
      </c>
      <c r="K387" s="739" t="s">
        <v>148</v>
      </c>
      <c r="L387" s="138" t="s">
        <v>44</v>
      </c>
      <c r="M387" s="307"/>
      <c r="N387" s="283"/>
    </row>
    <row r="388" spans="1:14" s="2" customFormat="1" ht="15" customHeight="1" x14ac:dyDescent="0.3">
      <c r="A388" s="137">
        <v>45639</v>
      </c>
      <c r="B388" s="138" t="s">
        <v>156</v>
      </c>
      <c r="C388" s="138" t="s">
        <v>111</v>
      </c>
      <c r="D388" s="417" t="s">
        <v>186</v>
      </c>
      <c r="E388" s="124">
        <v>19000</v>
      </c>
      <c r="F388" s="282">
        <v>3866</v>
      </c>
      <c r="G388" s="261">
        <f t="shared" si="3"/>
        <v>4.9146404552509058</v>
      </c>
      <c r="H388" s="148" t="s">
        <v>187</v>
      </c>
      <c r="I388" s="139" t="s">
        <v>43</v>
      </c>
      <c r="J388" s="303" t="s">
        <v>479</v>
      </c>
      <c r="K388" s="739" t="s">
        <v>148</v>
      </c>
      <c r="L388" s="138" t="s">
        <v>44</v>
      </c>
      <c r="M388" s="307"/>
      <c r="N388" s="283"/>
    </row>
    <row r="389" spans="1:14" s="2" customFormat="1" ht="15" customHeight="1" x14ac:dyDescent="0.3">
      <c r="A389" s="137">
        <v>45639</v>
      </c>
      <c r="B389" s="138" t="s">
        <v>156</v>
      </c>
      <c r="C389" s="138" t="s">
        <v>111</v>
      </c>
      <c r="D389" s="417" t="s">
        <v>186</v>
      </c>
      <c r="E389" s="124">
        <v>6000</v>
      </c>
      <c r="F389" s="282">
        <v>3866</v>
      </c>
      <c r="G389" s="261">
        <f t="shared" si="3"/>
        <v>1.5519917227108122</v>
      </c>
      <c r="H389" s="148" t="s">
        <v>187</v>
      </c>
      <c r="I389" s="139" t="s">
        <v>43</v>
      </c>
      <c r="J389" s="303" t="s">
        <v>479</v>
      </c>
      <c r="K389" s="739" t="s">
        <v>148</v>
      </c>
      <c r="L389" s="138" t="s">
        <v>44</v>
      </c>
      <c r="M389" s="307"/>
      <c r="N389" s="283"/>
    </row>
    <row r="390" spans="1:14" s="2" customFormat="1" ht="15" customHeight="1" x14ac:dyDescent="0.3">
      <c r="A390" s="137">
        <v>45639</v>
      </c>
      <c r="B390" s="138" t="s">
        <v>156</v>
      </c>
      <c r="C390" s="138" t="s">
        <v>111</v>
      </c>
      <c r="D390" s="417" t="s">
        <v>186</v>
      </c>
      <c r="E390" s="142">
        <v>10000</v>
      </c>
      <c r="F390" s="282">
        <v>3866</v>
      </c>
      <c r="G390" s="261">
        <f t="shared" si="3"/>
        <v>2.586652871184687</v>
      </c>
      <c r="H390" s="148" t="s">
        <v>187</v>
      </c>
      <c r="I390" s="139" t="s">
        <v>43</v>
      </c>
      <c r="J390" s="303" t="s">
        <v>479</v>
      </c>
      <c r="K390" s="739" t="s">
        <v>148</v>
      </c>
      <c r="L390" s="138" t="s">
        <v>44</v>
      </c>
      <c r="M390" s="307"/>
      <c r="N390" s="283"/>
    </row>
    <row r="391" spans="1:14" s="2" customFormat="1" ht="15" customHeight="1" x14ac:dyDescent="0.3">
      <c r="A391" s="137">
        <v>45639</v>
      </c>
      <c r="B391" s="138" t="s">
        <v>156</v>
      </c>
      <c r="C391" s="138" t="s">
        <v>111</v>
      </c>
      <c r="D391" s="417" t="s">
        <v>186</v>
      </c>
      <c r="E391" s="142">
        <v>12000</v>
      </c>
      <c r="F391" s="282">
        <v>3866</v>
      </c>
      <c r="G391" s="261">
        <f t="shared" si="3"/>
        <v>3.1039834454216244</v>
      </c>
      <c r="H391" s="148" t="s">
        <v>187</v>
      </c>
      <c r="I391" s="139" t="s">
        <v>43</v>
      </c>
      <c r="J391" s="303" t="s">
        <v>479</v>
      </c>
      <c r="K391" s="739" t="s">
        <v>148</v>
      </c>
      <c r="L391" s="138" t="s">
        <v>44</v>
      </c>
      <c r="M391" s="307"/>
      <c r="N391" s="283"/>
    </row>
    <row r="392" spans="1:14" s="2" customFormat="1" ht="15" customHeight="1" x14ac:dyDescent="0.3">
      <c r="A392" s="137">
        <v>45639</v>
      </c>
      <c r="B392" s="138" t="s">
        <v>156</v>
      </c>
      <c r="C392" s="138" t="s">
        <v>111</v>
      </c>
      <c r="D392" s="417" t="s">
        <v>186</v>
      </c>
      <c r="E392" s="142">
        <v>17000</v>
      </c>
      <c r="F392" s="282">
        <v>3866</v>
      </c>
      <c r="G392" s="261">
        <f t="shared" si="3"/>
        <v>4.3973098810139684</v>
      </c>
      <c r="H392" s="148" t="s">
        <v>187</v>
      </c>
      <c r="I392" s="139" t="s">
        <v>43</v>
      </c>
      <c r="J392" s="303" t="s">
        <v>479</v>
      </c>
      <c r="K392" s="739" t="s">
        <v>148</v>
      </c>
      <c r="L392" s="138" t="s">
        <v>44</v>
      </c>
      <c r="M392" s="307"/>
      <c r="N392" s="283"/>
    </row>
    <row r="393" spans="1:14" s="2" customFormat="1" ht="15" customHeight="1" x14ac:dyDescent="0.3">
      <c r="A393" s="400">
        <v>45639</v>
      </c>
      <c r="B393" s="408" t="s">
        <v>110</v>
      </c>
      <c r="C393" s="408" t="s">
        <v>111</v>
      </c>
      <c r="D393" s="645" t="s">
        <v>109</v>
      </c>
      <c r="E393" s="393">
        <v>25000</v>
      </c>
      <c r="F393" s="282">
        <v>3866</v>
      </c>
      <c r="G393" s="261">
        <f t="shared" si="3"/>
        <v>6.466632177961718</v>
      </c>
      <c r="H393" s="148" t="s">
        <v>159</v>
      </c>
      <c r="I393" s="139" t="s">
        <v>43</v>
      </c>
      <c r="J393" s="303" t="s">
        <v>480</v>
      </c>
      <c r="K393" s="739" t="s">
        <v>148</v>
      </c>
      <c r="L393" s="138" t="s">
        <v>44</v>
      </c>
      <c r="M393" s="307"/>
      <c r="N393" s="283"/>
    </row>
    <row r="394" spans="1:14" s="2" customFormat="1" ht="15" customHeight="1" x14ac:dyDescent="0.3">
      <c r="A394" s="400">
        <v>45639</v>
      </c>
      <c r="B394" s="408" t="s">
        <v>110</v>
      </c>
      <c r="C394" s="408" t="s">
        <v>111</v>
      </c>
      <c r="D394" s="645" t="s">
        <v>109</v>
      </c>
      <c r="E394" s="393">
        <v>25000</v>
      </c>
      <c r="F394" s="282">
        <v>3866</v>
      </c>
      <c r="G394" s="261">
        <f t="shared" si="3"/>
        <v>6.466632177961718</v>
      </c>
      <c r="H394" s="148" t="s">
        <v>159</v>
      </c>
      <c r="I394" s="139" t="s">
        <v>43</v>
      </c>
      <c r="J394" s="303" t="s">
        <v>480</v>
      </c>
      <c r="K394" s="739" t="s">
        <v>148</v>
      </c>
      <c r="L394" s="138" t="s">
        <v>44</v>
      </c>
      <c r="M394" s="307"/>
      <c r="N394" s="283"/>
    </row>
    <row r="395" spans="1:14" s="2" customFormat="1" ht="15" customHeight="1" x14ac:dyDescent="0.3">
      <c r="A395" s="137">
        <v>45639</v>
      </c>
      <c r="B395" s="291" t="s">
        <v>156</v>
      </c>
      <c r="C395" s="291" t="s">
        <v>111</v>
      </c>
      <c r="D395" s="417" t="s">
        <v>186</v>
      </c>
      <c r="E395" s="124">
        <v>25000</v>
      </c>
      <c r="F395" s="282">
        <v>3866</v>
      </c>
      <c r="G395" s="261">
        <f t="shared" si="3"/>
        <v>6.466632177961718</v>
      </c>
      <c r="H395" s="148" t="s">
        <v>168</v>
      </c>
      <c r="I395" s="139" t="s">
        <v>43</v>
      </c>
      <c r="J395" s="303" t="s">
        <v>481</v>
      </c>
      <c r="K395" s="739" t="s">
        <v>148</v>
      </c>
      <c r="L395" s="138" t="s">
        <v>44</v>
      </c>
      <c r="M395" s="307"/>
      <c r="N395" s="283"/>
    </row>
    <row r="396" spans="1:14" s="2" customFormat="1" ht="15" customHeight="1" x14ac:dyDescent="0.3">
      <c r="A396" s="137">
        <v>45639</v>
      </c>
      <c r="B396" s="291" t="s">
        <v>156</v>
      </c>
      <c r="C396" s="291" t="s">
        <v>111</v>
      </c>
      <c r="D396" s="417" t="s">
        <v>186</v>
      </c>
      <c r="E396" s="124">
        <v>15000</v>
      </c>
      <c r="F396" s="282">
        <v>3866</v>
      </c>
      <c r="G396" s="261">
        <f t="shared" si="3"/>
        <v>3.8799793067770305</v>
      </c>
      <c r="H396" s="148" t="s">
        <v>168</v>
      </c>
      <c r="I396" s="139" t="s">
        <v>43</v>
      </c>
      <c r="J396" s="303" t="s">
        <v>481</v>
      </c>
      <c r="K396" s="739" t="s">
        <v>148</v>
      </c>
      <c r="L396" s="138" t="s">
        <v>44</v>
      </c>
      <c r="M396" s="307"/>
      <c r="N396" s="283"/>
    </row>
    <row r="397" spans="1:14" s="2" customFormat="1" ht="15" customHeight="1" x14ac:dyDescent="0.3">
      <c r="A397" s="137">
        <v>45639</v>
      </c>
      <c r="B397" s="291" t="s">
        <v>156</v>
      </c>
      <c r="C397" s="291" t="s">
        <v>111</v>
      </c>
      <c r="D397" s="417" t="s">
        <v>186</v>
      </c>
      <c r="E397" s="124">
        <v>7000</v>
      </c>
      <c r="F397" s="282">
        <v>3866</v>
      </c>
      <c r="G397" s="261">
        <f t="shared" si="3"/>
        <v>1.8106570098292809</v>
      </c>
      <c r="H397" s="148" t="s">
        <v>168</v>
      </c>
      <c r="I397" s="139" t="s">
        <v>43</v>
      </c>
      <c r="J397" s="303" t="s">
        <v>481</v>
      </c>
      <c r="K397" s="739" t="s">
        <v>148</v>
      </c>
      <c r="L397" s="138" t="s">
        <v>44</v>
      </c>
      <c r="M397" s="307"/>
      <c r="N397" s="283"/>
    </row>
    <row r="398" spans="1:14" s="2" customFormat="1" ht="15" customHeight="1" x14ac:dyDescent="0.3">
      <c r="A398" s="137">
        <v>45639</v>
      </c>
      <c r="B398" s="291" t="s">
        <v>156</v>
      </c>
      <c r="C398" s="291" t="s">
        <v>111</v>
      </c>
      <c r="D398" s="417" t="s">
        <v>186</v>
      </c>
      <c r="E398" s="124">
        <v>10000</v>
      </c>
      <c r="F398" s="282">
        <v>3866</v>
      </c>
      <c r="G398" s="261">
        <f t="shared" si="3"/>
        <v>2.586652871184687</v>
      </c>
      <c r="H398" s="148" t="s">
        <v>168</v>
      </c>
      <c r="I398" s="139" t="s">
        <v>43</v>
      </c>
      <c r="J398" s="303" t="s">
        <v>481</v>
      </c>
      <c r="K398" s="739" t="s">
        <v>148</v>
      </c>
      <c r="L398" s="138" t="s">
        <v>44</v>
      </c>
      <c r="M398" s="307"/>
      <c r="N398" s="283"/>
    </row>
    <row r="399" spans="1:14" s="2" customFormat="1" ht="15" customHeight="1" x14ac:dyDescent="0.3">
      <c r="A399" s="137">
        <v>45639</v>
      </c>
      <c r="B399" s="291" t="s">
        <v>156</v>
      </c>
      <c r="C399" s="291" t="s">
        <v>111</v>
      </c>
      <c r="D399" s="417" t="s">
        <v>186</v>
      </c>
      <c r="E399" s="124">
        <v>23000</v>
      </c>
      <c r="F399" s="282">
        <v>3866</v>
      </c>
      <c r="G399" s="261">
        <f t="shared" si="3"/>
        <v>5.9493016037247806</v>
      </c>
      <c r="H399" s="148" t="s">
        <v>168</v>
      </c>
      <c r="I399" s="139" t="s">
        <v>43</v>
      </c>
      <c r="J399" s="303" t="s">
        <v>481</v>
      </c>
      <c r="K399" s="739" t="s">
        <v>148</v>
      </c>
      <c r="L399" s="138" t="s">
        <v>44</v>
      </c>
      <c r="M399" s="307"/>
      <c r="N399" s="283"/>
    </row>
    <row r="400" spans="1:14" s="2" customFormat="1" ht="15" customHeight="1" x14ac:dyDescent="0.3">
      <c r="A400" s="137">
        <v>45639</v>
      </c>
      <c r="B400" s="291" t="s">
        <v>157</v>
      </c>
      <c r="C400" s="138" t="s">
        <v>157</v>
      </c>
      <c r="D400" s="417" t="s">
        <v>186</v>
      </c>
      <c r="E400" s="124">
        <v>20000</v>
      </c>
      <c r="F400" s="282">
        <v>3866</v>
      </c>
      <c r="G400" s="261">
        <f t="shared" si="3"/>
        <v>5.173305742369374</v>
      </c>
      <c r="H400" s="148" t="s">
        <v>168</v>
      </c>
      <c r="I400" s="139" t="s">
        <v>43</v>
      </c>
      <c r="J400" s="303" t="s">
        <v>481</v>
      </c>
      <c r="K400" s="739" t="s">
        <v>148</v>
      </c>
      <c r="L400" s="138" t="s">
        <v>44</v>
      </c>
      <c r="M400" s="307"/>
      <c r="N400" s="283"/>
    </row>
    <row r="401" spans="1:14" s="2" customFormat="1" ht="15" customHeight="1" x14ac:dyDescent="0.3">
      <c r="A401" s="137">
        <v>45639</v>
      </c>
      <c r="B401" s="291" t="s">
        <v>110</v>
      </c>
      <c r="C401" s="291" t="s">
        <v>111</v>
      </c>
      <c r="D401" s="139" t="s">
        <v>186</v>
      </c>
      <c r="E401" s="142">
        <v>17000</v>
      </c>
      <c r="F401" s="282">
        <v>3866</v>
      </c>
      <c r="G401" s="261">
        <f t="shared" si="3"/>
        <v>4.3973098810139684</v>
      </c>
      <c r="H401" s="148" t="s">
        <v>188</v>
      </c>
      <c r="I401" s="417" t="s">
        <v>43</v>
      </c>
      <c r="J401" s="303" t="s">
        <v>472</v>
      </c>
      <c r="K401" s="739" t="s">
        <v>148</v>
      </c>
      <c r="L401" s="138" t="s">
        <v>44</v>
      </c>
      <c r="M401" s="307"/>
      <c r="N401" s="617"/>
    </row>
    <row r="402" spans="1:14" s="2" customFormat="1" ht="15" customHeight="1" x14ac:dyDescent="0.3">
      <c r="A402" s="137">
        <v>45639</v>
      </c>
      <c r="B402" s="291" t="s">
        <v>110</v>
      </c>
      <c r="C402" s="291" t="s">
        <v>111</v>
      </c>
      <c r="D402" s="139" t="s">
        <v>186</v>
      </c>
      <c r="E402" s="142">
        <v>11000</v>
      </c>
      <c r="F402" s="282">
        <v>3866</v>
      </c>
      <c r="G402" s="261">
        <f t="shared" si="3"/>
        <v>2.8453181583031557</v>
      </c>
      <c r="H402" s="148" t="s">
        <v>188</v>
      </c>
      <c r="I402" s="139" t="s">
        <v>43</v>
      </c>
      <c r="J402" s="303" t="s">
        <v>472</v>
      </c>
      <c r="K402" s="739" t="s">
        <v>148</v>
      </c>
      <c r="L402" s="138" t="s">
        <v>44</v>
      </c>
      <c r="M402" s="307"/>
      <c r="N402" s="617"/>
    </row>
    <row r="403" spans="1:14" s="2" customFormat="1" ht="15" customHeight="1" x14ac:dyDescent="0.3">
      <c r="A403" s="137">
        <v>45639</v>
      </c>
      <c r="B403" s="291" t="s">
        <v>110</v>
      </c>
      <c r="C403" s="291" t="s">
        <v>111</v>
      </c>
      <c r="D403" s="139" t="s">
        <v>186</v>
      </c>
      <c r="E403" s="142">
        <v>8000</v>
      </c>
      <c r="F403" s="282">
        <v>3866</v>
      </c>
      <c r="G403" s="261">
        <f t="shared" si="3"/>
        <v>2.0693222969477496</v>
      </c>
      <c r="H403" s="148" t="s">
        <v>188</v>
      </c>
      <c r="I403" s="139" t="s">
        <v>43</v>
      </c>
      <c r="J403" s="303" t="s">
        <v>472</v>
      </c>
      <c r="K403" s="739" t="s">
        <v>148</v>
      </c>
      <c r="L403" s="138" t="s">
        <v>44</v>
      </c>
      <c r="M403" s="307"/>
      <c r="N403" s="617"/>
    </row>
    <row r="404" spans="1:14" s="2" customFormat="1" ht="15" customHeight="1" x14ac:dyDescent="0.3">
      <c r="A404" s="137">
        <v>45639</v>
      </c>
      <c r="B404" s="291" t="s">
        <v>110</v>
      </c>
      <c r="C404" s="291" t="s">
        <v>111</v>
      </c>
      <c r="D404" s="139" t="s">
        <v>186</v>
      </c>
      <c r="E404" s="142">
        <v>8000</v>
      </c>
      <c r="F404" s="282">
        <v>3866</v>
      </c>
      <c r="G404" s="261">
        <f t="shared" si="3"/>
        <v>2.0693222969477496</v>
      </c>
      <c r="H404" s="148" t="s">
        <v>188</v>
      </c>
      <c r="I404" s="139" t="s">
        <v>43</v>
      </c>
      <c r="J404" s="303" t="s">
        <v>472</v>
      </c>
      <c r="K404" s="739" t="s">
        <v>148</v>
      </c>
      <c r="L404" s="138" t="s">
        <v>44</v>
      </c>
      <c r="M404" s="307"/>
      <c r="N404" s="617"/>
    </row>
    <row r="405" spans="1:14" s="2" customFormat="1" ht="15" customHeight="1" x14ac:dyDescent="0.3">
      <c r="A405" s="137">
        <v>45639</v>
      </c>
      <c r="B405" s="291" t="s">
        <v>110</v>
      </c>
      <c r="C405" s="291" t="s">
        <v>111</v>
      </c>
      <c r="D405" s="139" t="s">
        <v>186</v>
      </c>
      <c r="E405" s="142">
        <v>18000</v>
      </c>
      <c r="F405" s="282">
        <v>3866</v>
      </c>
      <c r="G405" s="261">
        <f t="shared" si="3"/>
        <v>4.6559751681324366</v>
      </c>
      <c r="H405" s="148" t="s">
        <v>188</v>
      </c>
      <c r="I405" s="139" t="s">
        <v>43</v>
      </c>
      <c r="J405" s="303" t="s">
        <v>472</v>
      </c>
      <c r="K405" s="739" t="s">
        <v>148</v>
      </c>
      <c r="L405" s="138" t="s">
        <v>44</v>
      </c>
      <c r="M405" s="307"/>
      <c r="N405" s="617"/>
    </row>
    <row r="406" spans="1:14" s="2" customFormat="1" ht="16.8" customHeight="1" x14ac:dyDescent="0.3">
      <c r="A406" s="668">
        <v>45639</v>
      </c>
      <c r="B406" s="149" t="s">
        <v>157</v>
      </c>
      <c r="C406" s="149" t="s">
        <v>157</v>
      </c>
      <c r="D406" s="630" t="s">
        <v>186</v>
      </c>
      <c r="E406" s="142">
        <v>15000</v>
      </c>
      <c r="F406" s="282">
        <v>3866</v>
      </c>
      <c r="G406" s="261">
        <f t="shared" si="3"/>
        <v>3.8799793067770305</v>
      </c>
      <c r="H406" s="148" t="s">
        <v>188</v>
      </c>
      <c r="I406" s="630" t="s">
        <v>43</v>
      </c>
      <c r="J406" s="303" t="s">
        <v>472</v>
      </c>
      <c r="K406" s="739" t="s">
        <v>148</v>
      </c>
      <c r="L406" s="138" t="s">
        <v>44</v>
      </c>
      <c r="M406" s="307"/>
      <c r="N406" s="617"/>
    </row>
    <row r="407" spans="1:14" s="2" customFormat="1" ht="15" customHeight="1" x14ac:dyDescent="0.3">
      <c r="A407" s="400">
        <v>45639</v>
      </c>
      <c r="B407" s="408" t="s">
        <v>110</v>
      </c>
      <c r="C407" s="408" t="s">
        <v>111</v>
      </c>
      <c r="D407" s="645" t="s">
        <v>186</v>
      </c>
      <c r="E407" s="563">
        <v>25000</v>
      </c>
      <c r="F407" s="282">
        <v>3866</v>
      </c>
      <c r="G407" s="261">
        <f t="shared" si="3"/>
        <v>6.466632177961718</v>
      </c>
      <c r="H407" s="148" t="s">
        <v>400</v>
      </c>
      <c r="I407" s="139" t="s">
        <v>43</v>
      </c>
      <c r="J407" s="303" t="s">
        <v>482</v>
      </c>
      <c r="K407" s="739" t="s">
        <v>148</v>
      </c>
      <c r="L407" s="138" t="s">
        <v>44</v>
      </c>
      <c r="M407" s="307"/>
      <c r="N407" s="617"/>
    </row>
    <row r="408" spans="1:14" s="2" customFormat="1" ht="15" customHeight="1" x14ac:dyDescent="0.3">
      <c r="A408" s="400">
        <v>45639</v>
      </c>
      <c r="B408" s="408" t="s">
        <v>110</v>
      </c>
      <c r="C408" s="408" t="s">
        <v>111</v>
      </c>
      <c r="D408" s="645" t="s">
        <v>186</v>
      </c>
      <c r="E408" s="393">
        <v>13000</v>
      </c>
      <c r="F408" s="282">
        <v>3866</v>
      </c>
      <c r="G408" s="261">
        <f t="shared" si="3"/>
        <v>3.3626487325400931</v>
      </c>
      <c r="H408" s="148" t="s">
        <v>400</v>
      </c>
      <c r="I408" s="139" t="s">
        <v>43</v>
      </c>
      <c r="J408" s="303" t="s">
        <v>482</v>
      </c>
      <c r="K408" s="739" t="s">
        <v>148</v>
      </c>
      <c r="L408" s="138" t="s">
        <v>44</v>
      </c>
      <c r="M408" s="307"/>
      <c r="N408" s="617"/>
    </row>
    <row r="409" spans="1:14" s="2" customFormat="1" ht="15" customHeight="1" x14ac:dyDescent="0.3">
      <c r="A409" s="400">
        <v>45639</v>
      </c>
      <c r="B409" s="408" t="s">
        <v>110</v>
      </c>
      <c r="C409" s="408" t="s">
        <v>111</v>
      </c>
      <c r="D409" s="645" t="s">
        <v>186</v>
      </c>
      <c r="E409" s="393">
        <v>8000</v>
      </c>
      <c r="F409" s="282">
        <v>3866</v>
      </c>
      <c r="G409" s="261">
        <f t="shared" si="3"/>
        <v>2.0693222969477496</v>
      </c>
      <c r="H409" s="148" t="s">
        <v>400</v>
      </c>
      <c r="I409" s="139" t="s">
        <v>43</v>
      </c>
      <c r="J409" s="303" t="s">
        <v>482</v>
      </c>
      <c r="K409" s="739" t="s">
        <v>148</v>
      </c>
      <c r="L409" s="138" t="s">
        <v>44</v>
      </c>
      <c r="M409" s="307"/>
      <c r="N409" s="617"/>
    </row>
    <row r="410" spans="1:14" s="2" customFormat="1" ht="15" customHeight="1" x14ac:dyDescent="0.3">
      <c r="A410" s="400">
        <v>45639</v>
      </c>
      <c r="B410" s="408" t="s">
        <v>110</v>
      </c>
      <c r="C410" s="408" t="s">
        <v>111</v>
      </c>
      <c r="D410" s="645" t="s">
        <v>186</v>
      </c>
      <c r="E410" s="393">
        <v>5000</v>
      </c>
      <c r="F410" s="282">
        <v>3866</v>
      </c>
      <c r="G410" s="261">
        <f t="shared" si="3"/>
        <v>1.2933264355923435</v>
      </c>
      <c r="H410" s="148" t="s">
        <v>400</v>
      </c>
      <c r="I410" s="139" t="s">
        <v>43</v>
      </c>
      <c r="J410" s="303" t="s">
        <v>482</v>
      </c>
      <c r="K410" s="739" t="s">
        <v>148</v>
      </c>
      <c r="L410" s="138" t="s">
        <v>44</v>
      </c>
      <c r="M410" s="307"/>
      <c r="N410" s="617"/>
    </row>
    <row r="411" spans="1:14" s="2" customFormat="1" ht="15" customHeight="1" x14ac:dyDescent="0.3">
      <c r="A411" s="400">
        <v>45639</v>
      </c>
      <c r="B411" s="408" t="s">
        <v>110</v>
      </c>
      <c r="C411" s="408" t="s">
        <v>111</v>
      </c>
      <c r="D411" s="645" t="s">
        <v>186</v>
      </c>
      <c r="E411" s="393">
        <v>20000</v>
      </c>
      <c r="F411" s="282">
        <v>3866</v>
      </c>
      <c r="G411" s="261">
        <f t="shared" si="3"/>
        <v>5.173305742369374</v>
      </c>
      <c r="H411" s="148" t="s">
        <v>400</v>
      </c>
      <c r="I411" s="139" t="s">
        <v>43</v>
      </c>
      <c r="J411" s="303" t="s">
        <v>482</v>
      </c>
      <c r="K411" s="739" t="s">
        <v>148</v>
      </c>
      <c r="L411" s="138" t="s">
        <v>44</v>
      </c>
      <c r="M411" s="307"/>
      <c r="N411" s="617"/>
    </row>
    <row r="412" spans="1:14" s="2" customFormat="1" ht="15" customHeight="1" x14ac:dyDescent="0.3">
      <c r="A412" s="400">
        <v>45639</v>
      </c>
      <c r="B412" s="408" t="s">
        <v>157</v>
      </c>
      <c r="C412" s="408" t="s">
        <v>157</v>
      </c>
      <c r="D412" s="645" t="s">
        <v>186</v>
      </c>
      <c r="E412" s="393">
        <v>17000</v>
      </c>
      <c r="F412" s="282">
        <v>3866</v>
      </c>
      <c r="G412" s="261">
        <f t="shared" si="3"/>
        <v>4.3973098810139684</v>
      </c>
      <c r="H412" s="148" t="s">
        <v>400</v>
      </c>
      <c r="I412" s="139" t="s">
        <v>43</v>
      </c>
      <c r="J412" s="303" t="s">
        <v>482</v>
      </c>
      <c r="K412" s="739" t="s">
        <v>148</v>
      </c>
      <c r="L412" s="138" t="s">
        <v>44</v>
      </c>
      <c r="M412" s="307"/>
      <c r="N412" s="283"/>
    </row>
    <row r="413" spans="1:14" s="2" customFormat="1" ht="15" customHeight="1" x14ac:dyDescent="0.3">
      <c r="A413" s="137">
        <v>45639</v>
      </c>
      <c r="B413" s="291" t="s">
        <v>542</v>
      </c>
      <c r="C413" s="291" t="s">
        <v>121</v>
      </c>
      <c r="D413" s="417" t="s">
        <v>14</v>
      </c>
      <c r="E413" s="124">
        <v>500000</v>
      </c>
      <c r="F413" s="282">
        <v>3866</v>
      </c>
      <c r="G413" s="261">
        <f t="shared" si="3"/>
        <v>129.33264355923436</v>
      </c>
      <c r="H413" s="148" t="s">
        <v>41</v>
      </c>
      <c r="I413" s="139" t="s">
        <v>43</v>
      </c>
      <c r="J413" s="303" t="s">
        <v>541</v>
      </c>
      <c r="K413" s="739" t="s">
        <v>148</v>
      </c>
      <c r="L413" s="138" t="s">
        <v>44</v>
      </c>
      <c r="M413" s="307"/>
      <c r="N413" s="283"/>
    </row>
    <row r="414" spans="1:14" s="2" customFormat="1" ht="15" customHeight="1" x14ac:dyDescent="0.3">
      <c r="A414" s="137">
        <v>45639</v>
      </c>
      <c r="B414" s="291" t="s">
        <v>543</v>
      </c>
      <c r="C414" s="291" t="s">
        <v>174</v>
      </c>
      <c r="D414" s="417" t="s">
        <v>78</v>
      </c>
      <c r="E414" s="134">
        <v>2600</v>
      </c>
      <c r="F414" s="282">
        <v>3866</v>
      </c>
      <c r="G414" s="261">
        <f t="shared" si="3"/>
        <v>0.67252974650801867</v>
      </c>
      <c r="H414" s="148" t="s">
        <v>41</v>
      </c>
      <c r="I414" s="139" t="s">
        <v>43</v>
      </c>
      <c r="J414" s="303" t="s">
        <v>541</v>
      </c>
      <c r="K414" s="739" t="s">
        <v>148</v>
      </c>
      <c r="L414" s="138" t="s">
        <v>44</v>
      </c>
      <c r="M414" s="307"/>
      <c r="N414" s="283"/>
    </row>
    <row r="415" spans="1:14" s="2" customFormat="1" ht="15" customHeight="1" x14ac:dyDescent="0.3">
      <c r="A415" s="137">
        <v>45640</v>
      </c>
      <c r="B415" s="291" t="s">
        <v>110</v>
      </c>
      <c r="C415" s="291" t="s">
        <v>111</v>
      </c>
      <c r="D415" s="417" t="s">
        <v>14</v>
      </c>
      <c r="E415" s="134">
        <v>5000</v>
      </c>
      <c r="F415" s="282">
        <v>3866</v>
      </c>
      <c r="G415" s="261">
        <f t="shared" si="3"/>
        <v>1.2933264355923435</v>
      </c>
      <c r="H415" s="148" t="s">
        <v>41</v>
      </c>
      <c r="I415" s="139" t="s">
        <v>43</v>
      </c>
      <c r="J415" s="303" t="s">
        <v>547</v>
      </c>
      <c r="K415" s="739" t="s">
        <v>148</v>
      </c>
      <c r="L415" s="138" t="s">
        <v>44</v>
      </c>
      <c r="M415" s="307"/>
      <c r="N415" s="283"/>
    </row>
    <row r="416" spans="1:14" s="2" customFormat="1" ht="15" customHeight="1" x14ac:dyDescent="0.3">
      <c r="A416" s="137">
        <v>45640</v>
      </c>
      <c r="B416" s="291" t="s">
        <v>110</v>
      </c>
      <c r="C416" s="291" t="s">
        <v>111</v>
      </c>
      <c r="D416" s="417" t="s">
        <v>14</v>
      </c>
      <c r="E416" s="134">
        <v>13000</v>
      </c>
      <c r="F416" s="282">
        <v>3866</v>
      </c>
      <c r="G416" s="261">
        <f t="shared" si="3"/>
        <v>3.3626487325400931</v>
      </c>
      <c r="H416" s="148" t="s">
        <v>41</v>
      </c>
      <c r="I416" s="139" t="s">
        <v>43</v>
      </c>
      <c r="J416" s="303" t="s">
        <v>547</v>
      </c>
      <c r="K416" s="739" t="s">
        <v>148</v>
      </c>
      <c r="L416" s="138" t="s">
        <v>44</v>
      </c>
      <c r="M416" s="307"/>
      <c r="N416" s="283"/>
    </row>
    <row r="417" spans="1:14" s="2" customFormat="1" ht="15" customHeight="1" x14ac:dyDescent="0.3">
      <c r="A417" s="137">
        <v>45640</v>
      </c>
      <c r="B417" s="138" t="s">
        <v>156</v>
      </c>
      <c r="C417" s="138" t="s">
        <v>111</v>
      </c>
      <c r="D417" s="417" t="s">
        <v>186</v>
      </c>
      <c r="E417" s="142">
        <v>18000</v>
      </c>
      <c r="F417" s="282">
        <v>3866</v>
      </c>
      <c r="G417" s="261">
        <f t="shared" si="3"/>
        <v>4.6559751681324366</v>
      </c>
      <c r="H417" s="148" t="s">
        <v>187</v>
      </c>
      <c r="I417" s="139" t="s">
        <v>43</v>
      </c>
      <c r="J417" s="303" t="s">
        <v>544</v>
      </c>
      <c r="K417" s="739" t="s">
        <v>148</v>
      </c>
      <c r="L417" s="138" t="s">
        <v>44</v>
      </c>
      <c r="M417" s="307"/>
      <c r="N417" s="283"/>
    </row>
    <row r="418" spans="1:14" s="2" customFormat="1" ht="15" customHeight="1" x14ac:dyDescent="0.3">
      <c r="A418" s="137">
        <v>45640</v>
      </c>
      <c r="B418" s="138" t="s">
        <v>156</v>
      </c>
      <c r="C418" s="138" t="s">
        <v>111</v>
      </c>
      <c r="D418" s="417" t="s">
        <v>186</v>
      </c>
      <c r="E418" s="142">
        <v>18000</v>
      </c>
      <c r="F418" s="282">
        <v>3866</v>
      </c>
      <c r="G418" s="261">
        <f t="shared" si="3"/>
        <v>4.6559751681324366</v>
      </c>
      <c r="H418" s="148" t="s">
        <v>187</v>
      </c>
      <c r="I418" s="139" t="s">
        <v>43</v>
      </c>
      <c r="J418" s="303" t="s">
        <v>544</v>
      </c>
      <c r="K418" s="739" t="s">
        <v>148</v>
      </c>
      <c r="L418" s="138" t="s">
        <v>44</v>
      </c>
      <c r="M418" s="307"/>
      <c r="N418" s="283"/>
    </row>
    <row r="419" spans="1:14" s="2" customFormat="1" ht="15" customHeight="1" x14ac:dyDescent="0.3">
      <c r="A419" s="400">
        <v>45640</v>
      </c>
      <c r="B419" s="408" t="s">
        <v>110</v>
      </c>
      <c r="C419" s="408" t="s">
        <v>111</v>
      </c>
      <c r="D419" s="645" t="s">
        <v>109</v>
      </c>
      <c r="E419" s="393">
        <v>25000</v>
      </c>
      <c r="F419" s="282">
        <v>3866</v>
      </c>
      <c r="G419" s="261">
        <f t="shared" si="3"/>
        <v>6.466632177961718</v>
      </c>
      <c r="H419" s="148" t="s">
        <v>159</v>
      </c>
      <c r="I419" s="139" t="s">
        <v>43</v>
      </c>
      <c r="J419" s="303" t="s">
        <v>545</v>
      </c>
      <c r="K419" s="739" t="s">
        <v>148</v>
      </c>
      <c r="L419" s="138" t="s">
        <v>44</v>
      </c>
      <c r="M419" s="307"/>
      <c r="N419" s="283"/>
    </row>
    <row r="420" spans="1:14" s="2" customFormat="1" ht="15" customHeight="1" x14ac:dyDescent="0.3">
      <c r="A420" s="400">
        <v>45640</v>
      </c>
      <c r="B420" s="408" t="s">
        <v>110</v>
      </c>
      <c r="C420" s="408" t="s">
        <v>111</v>
      </c>
      <c r="D420" s="645" t="s">
        <v>109</v>
      </c>
      <c r="E420" s="393">
        <v>25000</v>
      </c>
      <c r="F420" s="282">
        <v>3866</v>
      </c>
      <c r="G420" s="261">
        <f t="shared" si="3"/>
        <v>6.466632177961718</v>
      </c>
      <c r="H420" s="148" t="s">
        <v>159</v>
      </c>
      <c r="I420" s="139" t="s">
        <v>43</v>
      </c>
      <c r="J420" s="303" t="s">
        <v>545</v>
      </c>
      <c r="K420" s="739" t="s">
        <v>148</v>
      </c>
      <c r="L420" s="138" t="s">
        <v>44</v>
      </c>
      <c r="M420" s="307"/>
      <c r="N420" s="283"/>
    </row>
    <row r="421" spans="1:14" s="2" customFormat="1" ht="15" customHeight="1" x14ac:dyDescent="0.3">
      <c r="A421" s="137">
        <v>45640</v>
      </c>
      <c r="B421" s="291" t="s">
        <v>156</v>
      </c>
      <c r="C421" s="291" t="s">
        <v>111</v>
      </c>
      <c r="D421" s="417" t="s">
        <v>186</v>
      </c>
      <c r="E421" s="124">
        <v>25000</v>
      </c>
      <c r="F421" s="282">
        <v>3866</v>
      </c>
      <c r="G421" s="261">
        <f t="shared" si="3"/>
        <v>6.466632177961718</v>
      </c>
      <c r="H421" s="148" t="s">
        <v>168</v>
      </c>
      <c r="I421" s="139" t="s">
        <v>43</v>
      </c>
      <c r="J421" s="303" t="s">
        <v>546</v>
      </c>
      <c r="K421" s="739" t="s">
        <v>148</v>
      </c>
      <c r="L421" s="138" t="s">
        <v>44</v>
      </c>
      <c r="M421" s="307"/>
      <c r="N421" s="283"/>
    </row>
    <row r="422" spans="1:14" s="2" customFormat="1" ht="15" customHeight="1" x14ac:dyDescent="0.3">
      <c r="A422" s="137">
        <v>45640</v>
      </c>
      <c r="B422" s="138" t="s">
        <v>156</v>
      </c>
      <c r="C422" s="138" t="s">
        <v>111</v>
      </c>
      <c r="D422" s="417" t="s">
        <v>186</v>
      </c>
      <c r="E422" s="124">
        <v>25000</v>
      </c>
      <c r="F422" s="282">
        <v>3866</v>
      </c>
      <c r="G422" s="261">
        <f t="shared" si="3"/>
        <v>6.466632177961718</v>
      </c>
      <c r="H422" s="148" t="s">
        <v>168</v>
      </c>
      <c r="I422" s="139" t="s">
        <v>43</v>
      </c>
      <c r="J422" s="303" t="s">
        <v>546</v>
      </c>
      <c r="K422" s="739" t="s">
        <v>148</v>
      </c>
      <c r="L422" s="138" t="s">
        <v>44</v>
      </c>
      <c r="M422" s="307"/>
      <c r="N422" s="283"/>
    </row>
    <row r="423" spans="1:14" s="2" customFormat="1" ht="15" customHeight="1" x14ac:dyDescent="0.3">
      <c r="A423" s="137">
        <v>45640</v>
      </c>
      <c r="B423" s="291" t="s">
        <v>110</v>
      </c>
      <c r="C423" s="291" t="s">
        <v>111</v>
      </c>
      <c r="D423" s="139" t="s">
        <v>186</v>
      </c>
      <c r="E423" s="142">
        <v>17000</v>
      </c>
      <c r="F423" s="282">
        <v>3866</v>
      </c>
      <c r="G423" s="261">
        <f t="shared" si="3"/>
        <v>4.3973098810139684</v>
      </c>
      <c r="H423" s="148" t="s">
        <v>188</v>
      </c>
      <c r="I423" s="139" t="s">
        <v>43</v>
      </c>
      <c r="J423" s="303" t="s">
        <v>532</v>
      </c>
      <c r="K423" s="739" t="s">
        <v>148</v>
      </c>
      <c r="L423" s="138" t="s">
        <v>44</v>
      </c>
      <c r="M423" s="307"/>
      <c r="N423" s="283"/>
    </row>
    <row r="424" spans="1:14" s="2" customFormat="1" ht="15" customHeight="1" x14ac:dyDescent="0.3">
      <c r="A424" s="137">
        <v>45640</v>
      </c>
      <c r="B424" s="291" t="s">
        <v>110</v>
      </c>
      <c r="C424" s="291" t="s">
        <v>111</v>
      </c>
      <c r="D424" s="139" t="s">
        <v>186</v>
      </c>
      <c r="E424" s="142">
        <v>18000</v>
      </c>
      <c r="F424" s="282">
        <v>3866</v>
      </c>
      <c r="G424" s="261">
        <f t="shared" si="3"/>
        <v>4.6559751681324366</v>
      </c>
      <c r="H424" s="148" t="s">
        <v>188</v>
      </c>
      <c r="I424" s="139" t="s">
        <v>43</v>
      </c>
      <c r="J424" s="303" t="s">
        <v>532</v>
      </c>
      <c r="K424" s="739" t="s">
        <v>148</v>
      </c>
      <c r="L424" s="138" t="s">
        <v>44</v>
      </c>
      <c r="M424" s="307"/>
      <c r="N424" s="283"/>
    </row>
    <row r="425" spans="1:14" s="2" customFormat="1" ht="15" customHeight="1" x14ac:dyDescent="0.3">
      <c r="A425" s="400">
        <v>45640</v>
      </c>
      <c r="B425" s="408" t="s">
        <v>110</v>
      </c>
      <c r="C425" s="408" t="s">
        <v>111</v>
      </c>
      <c r="D425" s="645" t="s">
        <v>186</v>
      </c>
      <c r="E425" s="393">
        <v>20000</v>
      </c>
      <c r="F425" s="282">
        <v>3866</v>
      </c>
      <c r="G425" s="261">
        <f t="shared" si="3"/>
        <v>5.173305742369374</v>
      </c>
      <c r="H425" s="148" t="s">
        <v>400</v>
      </c>
      <c r="I425" s="139" t="s">
        <v>43</v>
      </c>
      <c r="J425" s="303" t="s">
        <v>526</v>
      </c>
      <c r="K425" s="739" t="s">
        <v>148</v>
      </c>
      <c r="L425" s="138" t="s">
        <v>44</v>
      </c>
      <c r="M425" s="307"/>
      <c r="N425" s="283"/>
    </row>
    <row r="426" spans="1:14" s="2" customFormat="1" ht="15" customHeight="1" x14ac:dyDescent="0.3">
      <c r="A426" s="400">
        <v>45640</v>
      </c>
      <c r="B426" s="408" t="s">
        <v>110</v>
      </c>
      <c r="C426" s="408" t="s">
        <v>111</v>
      </c>
      <c r="D426" s="645" t="s">
        <v>186</v>
      </c>
      <c r="E426" s="393">
        <v>18000</v>
      </c>
      <c r="F426" s="282">
        <v>3866</v>
      </c>
      <c r="G426" s="261">
        <f t="shared" si="3"/>
        <v>4.6559751681324366</v>
      </c>
      <c r="H426" s="148" t="s">
        <v>400</v>
      </c>
      <c r="I426" s="139" t="s">
        <v>43</v>
      </c>
      <c r="J426" s="303" t="s">
        <v>526</v>
      </c>
      <c r="K426" s="739" t="s">
        <v>148</v>
      </c>
      <c r="L426" s="138" t="s">
        <v>44</v>
      </c>
      <c r="M426" s="307"/>
      <c r="N426" s="283"/>
    </row>
    <row r="427" spans="1:14" s="2" customFormat="1" ht="15" customHeight="1" x14ac:dyDescent="0.3">
      <c r="A427" s="137">
        <v>45640</v>
      </c>
      <c r="B427" s="81" t="s">
        <v>149</v>
      </c>
      <c r="C427" s="81" t="s">
        <v>112</v>
      </c>
      <c r="D427" s="144" t="s">
        <v>14</v>
      </c>
      <c r="E427" s="129">
        <v>100000</v>
      </c>
      <c r="F427" s="282">
        <v>3866</v>
      </c>
      <c r="G427" s="261">
        <f t="shared" si="3"/>
        <v>25.866528711846872</v>
      </c>
      <c r="H427" s="148" t="s">
        <v>41</v>
      </c>
      <c r="I427" s="139" t="s">
        <v>43</v>
      </c>
      <c r="J427" s="303" t="s">
        <v>643</v>
      </c>
      <c r="K427" s="739" t="s">
        <v>148</v>
      </c>
      <c r="L427" s="138" t="s">
        <v>44</v>
      </c>
      <c r="M427" s="307"/>
      <c r="N427" s="283"/>
    </row>
    <row r="428" spans="1:14" s="2" customFormat="1" ht="15" customHeight="1" x14ac:dyDescent="0.3">
      <c r="A428" s="137">
        <v>45640</v>
      </c>
      <c r="B428" s="81" t="s">
        <v>166</v>
      </c>
      <c r="C428" s="81" t="s">
        <v>112</v>
      </c>
      <c r="D428" s="144" t="s">
        <v>14</v>
      </c>
      <c r="E428" s="129">
        <v>60000</v>
      </c>
      <c r="F428" s="282">
        <v>3866</v>
      </c>
      <c r="G428" s="261">
        <f t="shared" si="3"/>
        <v>15.519917227108122</v>
      </c>
      <c r="H428" s="148" t="s">
        <v>158</v>
      </c>
      <c r="I428" s="139" t="s">
        <v>43</v>
      </c>
      <c r="J428" s="303" t="s">
        <v>643</v>
      </c>
      <c r="K428" s="739" t="s">
        <v>148</v>
      </c>
      <c r="L428" s="138" t="s">
        <v>44</v>
      </c>
      <c r="M428" s="307"/>
      <c r="N428" s="283"/>
    </row>
    <row r="429" spans="1:14" s="2" customFormat="1" ht="15" customHeight="1" x14ac:dyDescent="0.3">
      <c r="A429" s="137">
        <v>45640</v>
      </c>
      <c r="B429" s="81" t="s">
        <v>427</v>
      </c>
      <c r="C429" s="81" t="s">
        <v>112</v>
      </c>
      <c r="D429" s="144" t="s">
        <v>109</v>
      </c>
      <c r="E429" s="129">
        <v>40000</v>
      </c>
      <c r="F429" s="282">
        <v>3866</v>
      </c>
      <c r="G429" s="261">
        <f t="shared" si="3"/>
        <v>10.346611484738748</v>
      </c>
      <c r="H429" s="148" t="s">
        <v>159</v>
      </c>
      <c r="I429" s="139" t="s">
        <v>43</v>
      </c>
      <c r="J429" s="303" t="s">
        <v>643</v>
      </c>
      <c r="K429" s="739" t="s">
        <v>148</v>
      </c>
      <c r="L429" s="138" t="s">
        <v>44</v>
      </c>
      <c r="M429" s="307"/>
      <c r="N429" s="283"/>
    </row>
    <row r="430" spans="1:14" s="2" customFormat="1" ht="15" customHeight="1" x14ac:dyDescent="0.3">
      <c r="A430" s="137">
        <v>45640</v>
      </c>
      <c r="B430" s="81" t="s">
        <v>171</v>
      </c>
      <c r="C430" s="81" t="s">
        <v>112</v>
      </c>
      <c r="D430" s="144" t="s">
        <v>186</v>
      </c>
      <c r="E430" s="129">
        <v>50000</v>
      </c>
      <c r="F430" s="282">
        <v>3866</v>
      </c>
      <c r="G430" s="261">
        <f t="shared" si="3"/>
        <v>12.933264355923436</v>
      </c>
      <c r="H430" s="148" t="s">
        <v>168</v>
      </c>
      <c r="I430" s="139" t="s">
        <v>43</v>
      </c>
      <c r="J430" s="303" t="s">
        <v>643</v>
      </c>
      <c r="K430" s="739" t="s">
        <v>148</v>
      </c>
      <c r="L430" s="138" t="s">
        <v>44</v>
      </c>
      <c r="M430" s="307"/>
      <c r="N430" s="283"/>
    </row>
    <row r="431" spans="1:14" s="2" customFormat="1" ht="15" customHeight="1" x14ac:dyDescent="0.3">
      <c r="A431" s="137">
        <v>45640</v>
      </c>
      <c r="B431" s="81" t="s">
        <v>170</v>
      </c>
      <c r="C431" s="81" t="s">
        <v>112</v>
      </c>
      <c r="D431" s="144" t="s">
        <v>186</v>
      </c>
      <c r="E431" s="129">
        <v>50000</v>
      </c>
      <c r="F431" s="282">
        <v>3866</v>
      </c>
      <c r="G431" s="261">
        <f t="shared" si="3"/>
        <v>12.933264355923436</v>
      </c>
      <c r="H431" s="148" t="s">
        <v>169</v>
      </c>
      <c r="I431" s="139" t="s">
        <v>43</v>
      </c>
      <c r="J431" s="303" t="s">
        <v>643</v>
      </c>
      <c r="K431" s="739" t="s">
        <v>148</v>
      </c>
      <c r="L431" s="138" t="s">
        <v>44</v>
      </c>
      <c r="M431" s="307"/>
      <c r="N431" s="283"/>
    </row>
    <row r="432" spans="1:14" s="2" customFormat="1" ht="15" customHeight="1" x14ac:dyDescent="0.3">
      <c r="A432" s="137">
        <v>45640</v>
      </c>
      <c r="B432" s="81" t="s">
        <v>381</v>
      </c>
      <c r="C432" s="81" t="s">
        <v>112</v>
      </c>
      <c r="D432" s="144" t="s">
        <v>186</v>
      </c>
      <c r="E432" s="129">
        <v>50000</v>
      </c>
      <c r="F432" s="282">
        <v>3866</v>
      </c>
      <c r="G432" s="261">
        <f t="shared" si="3"/>
        <v>12.933264355923436</v>
      </c>
      <c r="H432" s="148" t="s">
        <v>188</v>
      </c>
      <c r="I432" s="139" t="s">
        <v>43</v>
      </c>
      <c r="J432" s="303" t="s">
        <v>643</v>
      </c>
      <c r="K432" s="739" t="s">
        <v>148</v>
      </c>
      <c r="L432" s="138" t="s">
        <v>44</v>
      </c>
      <c r="M432" s="307"/>
      <c r="N432" s="283"/>
    </row>
    <row r="433" spans="1:14" s="2" customFormat="1" ht="15" customHeight="1" x14ac:dyDescent="0.3">
      <c r="A433" s="137">
        <v>45640</v>
      </c>
      <c r="B433" s="81" t="s">
        <v>428</v>
      </c>
      <c r="C433" s="81" t="s">
        <v>112</v>
      </c>
      <c r="D433" s="144" t="s">
        <v>186</v>
      </c>
      <c r="E433" s="129">
        <v>25000</v>
      </c>
      <c r="F433" s="282">
        <v>3866</v>
      </c>
      <c r="G433" s="261">
        <f t="shared" si="3"/>
        <v>6.466632177961718</v>
      </c>
      <c r="H433" s="148" t="s">
        <v>400</v>
      </c>
      <c r="I433" s="139" t="s">
        <v>43</v>
      </c>
      <c r="J433" s="303" t="s">
        <v>643</v>
      </c>
      <c r="K433" s="739" t="s">
        <v>148</v>
      </c>
      <c r="L433" s="138" t="s">
        <v>44</v>
      </c>
      <c r="M433" s="307"/>
      <c r="N433" s="283"/>
    </row>
    <row r="434" spans="1:14" s="2" customFormat="1" ht="15" customHeight="1" x14ac:dyDescent="0.3">
      <c r="A434" s="137">
        <v>45640</v>
      </c>
      <c r="B434" s="81" t="s">
        <v>382</v>
      </c>
      <c r="C434" s="81" t="s">
        <v>112</v>
      </c>
      <c r="D434" s="144" t="s">
        <v>186</v>
      </c>
      <c r="E434" s="129">
        <v>50000</v>
      </c>
      <c r="F434" s="282">
        <v>3866</v>
      </c>
      <c r="G434" s="261">
        <f t="shared" si="3"/>
        <v>12.933264355923436</v>
      </c>
      <c r="H434" s="148" t="s">
        <v>187</v>
      </c>
      <c r="I434" s="139" t="s">
        <v>43</v>
      </c>
      <c r="J434" s="303" t="s">
        <v>643</v>
      </c>
      <c r="K434" s="739" t="s">
        <v>148</v>
      </c>
      <c r="L434" s="138" t="s">
        <v>44</v>
      </c>
      <c r="M434" s="307"/>
      <c r="N434" s="283"/>
    </row>
    <row r="435" spans="1:14" s="2" customFormat="1" ht="15" customHeight="1" x14ac:dyDescent="0.3">
      <c r="A435" s="137">
        <v>45642</v>
      </c>
      <c r="B435" s="291" t="s">
        <v>675</v>
      </c>
      <c r="C435" s="291" t="s">
        <v>120</v>
      </c>
      <c r="D435" s="417" t="s">
        <v>78</v>
      </c>
      <c r="E435" s="134">
        <v>75000</v>
      </c>
      <c r="F435" s="282">
        <v>3866</v>
      </c>
      <c r="G435" s="261">
        <f t="shared" si="3"/>
        <v>19.399896533885151</v>
      </c>
      <c r="H435" s="148" t="s">
        <v>41</v>
      </c>
      <c r="I435" s="139" t="s">
        <v>43</v>
      </c>
      <c r="J435" s="303" t="s">
        <v>676</v>
      </c>
      <c r="K435" s="739" t="s">
        <v>148</v>
      </c>
      <c r="L435" s="138" t="s">
        <v>44</v>
      </c>
      <c r="M435" s="307"/>
      <c r="N435" s="283"/>
    </row>
    <row r="436" spans="1:14" s="2" customFormat="1" ht="15" customHeight="1" x14ac:dyDescent="0.3">
      <c r="A436" s="137">
        <v>45642</v>
      </c>
      <c r="B436" s="291" t="s">
        <v>677</v>
      </c>
      <c r="C436" s="291" t="s">
        <v>174</v>
      </c>
      <c r="D436" s="417" t="s">
        <v>78</v>
      </c>
      <c r="E436" s="134">
        <v>9500</v>
      </c>
      <c r="F436" s="282">
        <v>3866</v>
      </c>
      <c r="G436" s="261">
        <f t="shared" si="3"/>
        <v>2.4573202276254529</v>
      </c>
      <c r="H436" s="148" t="s">
        <v>41</v>
      </c>
      <c r="I436" s="139" t="s">
        <v>43</v>
      </c>
      <c r="J436" s="303" t="s">
        <v>669</v>
      </c>
      <c r="K436" s="739" t="s">
        <v>148</v>
      </c>
      <c r="L436" s="138" t="s">
        <v>44</v>
      </c>
      <c r="M436" s="307"/>
      <c r="N436" s="283"/>
    </row>
    <row r="437" spans="1:14" s="2" customFormat="1" ht="15" customHeight="1" x14ac:dyDescent="0.3">
      <c r="A437" s="400">
        <v>45642</v>
      </c>
      <c r="B437" s="408" t="s">
        <v>110</v>
      </c>
      <c r="C437" s="408" t="s">
        <v>111</v>
      </c>
      <c r="D437" s="645" t="s">
        <v>186</v>
      </c>
      <c r="E437" s="393">
        <v>25000</v>
      </c>
      <c r="F437" s="282">
        <v>3866</v>
      </c>
      <c r="G437" s="261">
        <f t="shared" si="3"/>
        <v>6.466632177961718</v>
      </c>
      <c r="H437" s="148" t="s">
        <v>400</v>
      </c>
      <c r="I437" s="139" t="s">
        <v>43</v>
      </c>
      <c r="J437" s="303" t="s">
        <v>552</v>
      </c>
      <c r="K437" s="739" t="s">
        <v>148</v>
      </c>
      <c r="L437" s="138" t="s">
        <v>44</v>
      </c>
      <c r="M437" s="307"/>
      <c r="N437" s="283"/>
    </row>
    <row r="438" spans="1:14" s="2" customFormat="1" ht="15" customHeight="1" x14ac:dyDescent="0.3">
      <c r="A438" s="400">
        <v>45642</v>
      </c>
      <c r="B438" s="408" t="s">
        <v>110</v>
      </c>
      <c r="C438" s="408" t="s">
        <v>111</v>
      </c>
      <c r="D438" s="645" t="s">
        <v>186</v>
      </c>
      <c r="E438" s="393">
        <v>8000</v>
      </c>
      <c r="F438" s="282">
        <v>3866</v>
      </c>
      <c r="G438" s="261">
        <f t="shared" si="3"/>
        <v>2.0693222969477496</v>
      </c>
      <c r="H438" s="148" t="s">
        <v>400</v>
      </c>
      <c r="I438" s="139" t="s">
        <v>43</v>
      </c>
      <c r="J438" s="303" t="s">
        <v>552</v>
      </c>
      <c r="K438" s="739" t="s">
        <v>148</v>
      </c>
      <c r="L438" s="138" t="s">
        <v>44</v>
      </c>
      <c r="M438" s="307"/>
      <c r="N438" s="283"/>
    </row>
    <row r="439" spans="1:14" s="2" customFormat="1" ht="15" customHeight="1" x14ac:dyDescent="0.3">
      <c r="A439" s="400">
        <v>45642</v>
      </c>
      <c r="B439" s="408" t="s">
        <v>110</v>
      </c>
      <c r="C439" s="408" t="s">
        <v>111</v>
      </c>
      <c r="D439" s="645" t="s">
        <v>186</v>
      </c>
      <c r="E439" s="393">
        <v>10000</v>
      </c>
      <c r="F439" s="282">
        <v>3866</v>
      </c>
      <c r="G439" s="261">
        <f t="shared" si="3"/>
        <v>2.586652871184687</v>
      </c>
      <c r="H439" s="148" t="s">
        <v>400</v>
      </c>
      <c r="I439" s="139" t="s">
        <v>43</v>
      </c>
      <c r="J439" s="303" t="s">
        <v>552</v>
      </c>
      <c r="K439" s="739" t="s">
        <v>148</v>
      </c>
      <c r="L439" s="138" t="s">
        <v>44</v>
      </c>
      <c r="M439" s="307"/>
      <c r="N439" s="283"/>
    </row>
    <row r="440" spans="1:14" s="2" customFormat="1" ht="15" customHeight="1" x14ac:dyDescent="0.3">
      <c r="A440" s="400">
        <v>45642</v>
      </c>
      <c r="B440" s="408" t="s">
        <v>110</v>
      </c>
      <c r="C440" s="408" t="s">
        <v>111</v>
      </c>
      <c r="D440" s="645" t="s">
        <v>186</v>
      </c>
      <c r="E440" s="393">
        <v>23000</v>
      </c>
      <c r="F440" s="282">
        <v>3866</v>
      </c>
      <c r="G440" s="261">
        <f t="shared" si="3"/>
        <v>5.9493016037247806</v>
      </c>
      <c r="H440" s="148" t="s">
        <v>400</v>
      </c>
      <c r="I440" s="139" t="s">
        <v>43</v>
      </c>
      <c r="J440" s="303" t="s">
        <v>552</v>
      </c>
      <c r="K440" s="739" t="s">
        <v>148</v>
      </c>
      <c r="L440" s="138" t="s">
        <v>44</v>
      </c>
      <c r="M440" s="307"/>
      <c r="N440" s="283"/>
    </row>
    <row r="441" spans="1:14" s="2" customFormat="1" ht="15" customHeight="1" x14ac:dyDescent="0.3">
      <c r="A441" s="400">
        <v>45642</v>
      </c>
      <c r="B441" s="408" t="s">
        <v>110</v>
      </c>
      <c r="C441" s="408" t="s">
        <v>111</v>
      </c>
      <c r="D441" s="645" t="s">
        <v>186</v>
      </c>
      <c r="E441" s="393">
        <v>17000</v>
      </c>
      <c r="F441" s="282">
        <v>3866</v>
      </c>
      <c r="G441" s="261">
        <f t="shared" si="3"/>
        <v>4.3973098810139684</v>
      </c>
      <c r="H441" s="148" t="s">
        <v>400</v>
      </c>
      <c r="I441" s="139" t="s">
        <v>43</v>
      </c>
      <c r="J441" s="303" t="s">
        <v>552</v>
      </c>
      <c r="K441" s="739" t="s">
        <v>148</v>
      </c>
      <c r="L441" s="138" t="s">
        <v>44</v>
      </c>
      <c r="M441" s="307"/>
      <c r="N441" s="283"/>
    </row>
    <row r="442" spans="1:14" s="2" customFormat="1" ht="15" customHeight="1" x14ac:dyDescent="0.3">
      <c r="A442" s="137">
        <v>45642</v>
      </c>
      <c r="B442" s="138" t="s">
        <v>156</v>
      </c>
      <c r="C442" s="138" t="s">
        <v>111</v>
      </c>
      <c r="D442" s="417" t="s">
        <v>186</v>
      </c>
      <c r="E442" s="142">
        <v>15000</v>
      </c>
      <c r="F442" s="282">
        <v>3866</v>
      </c>
      <c r="G442" s="261">
        <f t="shared" si="3"/>
        <v>3.8799793067770305</v>
      </c>
      <c r="H442" s="148" t="s">
        <v>187</v>
      </c>
      <c r="I442" s="139" t="s">
        <v>43</v>
      </c>
      <c r="J442" s="303" t="s">
        <v>551</v>
      </c>
      <c r="K442" s="739" t="s">
        <v>749</v>
      </c>
      <c r="L442" s="138" t="s">
        <v>44</v>
      </c>
      <c r="M442" s="307"/>
      <c r="N442" s="283"/>
    </row>
    <row r="443" spans="1:14" s="2" customFormat="1" ht="15" customHeight="1" x14ac:dyDescent="0.3">
      <c r="A443" s="137">
        <v>45642</v>
      </c>
      <c r="B443" s="138" t="s">
        <v>732</v>
      </c>
      <c r="C443" s="138" t="s">
        <v>111</v>
      </c>
      <c r="D443" s="417" t="s">
        <v>186</v>
      </c>
      <c r="E443" s="142">
        <v>45000</v>
      </c>
      <c r="F443" s="282">
        <v>3866</v>
      </c>
      <c r="G443" s="261">
        <f t="shared" si="3"/>
        <v>11.639937920331091</v>
      </c>
      <c r="H443" s="148" t="s">
        <v>187</v>
      </c>
      <c r="I443" s="139" t="s">
        <v>43</v>
      </c>
      <c r="J443" s="303" t="s">
        <v>551</v>
      </c>
      <c r="K443" s="739" t="s">
        <v>749</v>
      </c>
      <c r="L443" s="138" t="s">
        <v>44</v>
      </c>
      <c r="M443" s="307"/>
      <c r="N443" s="283"/>
    </row>
    <row r="444" spans="1:14" s="2" customFormat="1" ht="15" customHeight="1" x14ac:dyDescent="0.3">
      <c r="A444" s="137">
        <v>45642</v>
      </c>
      <c r="B444" s="138" t="s">
        <v>156</v>
      </c>
      <c r="C444" s="138" t="s">
        <v>111</v>
      </c>
      <c r="D444" s="417" t="s">
        <v>186</v>
      </c>
      <c r="E444" s="142">
        <v>30000</v>
      </c>
      <c r="F444" s="282">
        <v>3866</v>
      </c>
      <c r="G444" s="261">
        <f t="shared" si="3"/>
        <v>7.759958613554061</v>
      </c>
      <c r="H444" s="148" t="s">
        <v>187</v>
      </c>
      <c r="I444" s="139" t="s">
        <v>43</v>
      </c>
      <c r="J444" s="303" t="s">
        <v>551</v>
      </c>
      <c r="K444" s="739" t="s">
        <v>749</v>
      </c>
      <c r="L444" s="138" t="s">
        <v>44</v>
      </c>
      <c r="M444" s="307"/>
      <c r="N444" s="283"/>
    </row>
    <row r="445" spans="1:14" s="2" customFormat="1" ht="15" customHeight="1" x14ac:dyDescent="0.3">
      <c r="A445" s="137">
        <v>45642</v>
      </c>
      <c r="B445" s="138" t="s">
        <v>156</v>
      </c>
      <c r="C445" s="138" t="s">
        <v>111</v>
      </c>
      <c r="D445" s="417" t="s">
        <v>186</v>
      </c>
      <c r="E445" s="142">
        <v>30000</v>
      </c>
      <c r="F445" s="282">
        <v>3866</v>
      </c>
      <c r="G445" s="261">
        <f t="shared" si="3"/>
        <v>7.759958613554061</v>
      </c>
      <c r="H445" s="148" t="s">
        <v>187</v>
      </c>
      <c r="I445" s="139" t="s">
        <v>43</v>
      </c>
      <c r="J445" s="303" t="s">
        <v>551</v>
      </c>
      <c r="K445" s="739" t="s">
        <v>749</v>
      </c>
      <c r="L445" s="138" t="s">
        <v>44</v>
      </c>
      <c r="M445" s="307"/>
      <c r="N445" s="283"/>
    </row>
    <row r="446" spans="1:14" s="2" customFormat="1" ht="15" customHeight="1" x14ac:dyDescent="0.3">
      <c r="A446" s="137">
        <v>45642</v>
      </c>
      <c r="B446" s="138" t="s">
        <v>156</v>
      </c>
      <c r="C446" s="138" t="s">
        <v>111</v>
      </c>
      <c r="D446" s="417" t="s">
        <v>186</v>
      </c>
      <c r="E446" s="142">
        <v>9000</v>
      </c>
      <c r="F446" s="282">
        <v>3866</v>
      </c>
      <c r="G446" s="261">
        <f t="shared" si="3"/>
        <v>2.3279875840662183</v>
      </c>
      <c r="H446" s="148" t="s">
        <v>187</v>
      </c>
      <c r="I446" s="139" t="s">
        <v>43</v>
      </c>
      <c r="J446" s="303" t="s">
        <v>551</v>
      </c>
      <c r="K446" s="739" t="s">
        <v>749</v>
      </c>
      <c r="L446" s="138" t="s">
        <v>44</v>
      </c>
      <c r="M446" s="307"/>
      <c r="N446" s="283"/>
    </row>
    <row r="447" spans="1:14" s="2" customFormat="1" ht="15" customHeight="1" x14ac:dyDescent="0.3">
      <c r="A447" s="137">
        <v>45642</v>
      </c>
      <c r="B447" s="138" t="s">
        <v>265</v>
      </c>
      <c r="C447" s="138" t="s">
        <v>162</v>
      </c>
      <c r="D447" s="417" t="s">
        <v>186</v>
      </c>
      <c r="E447" s="142">
        <v>60000</v>
      </c>
      <c r="F447" s="282">
        <v>3866</v>
      </c>
      <c r="G447" s="261">
        <f t="shared" si="3"/>
        <v>15.519917227108122</v>
      </c>
      <c r="H447" s="148" t="s">
        <v>187</v>
      </c>
      <c r="I447" s="139" t="s">
        <v>43</v>
      </c>
      <c r="J447" s="303" t="s">
        <v>581</v>
      </c>
      <c r="K447" s="739" t="s">
        <v>749</v>
      </c>
      <c r="L447" s="138" t="s">
        <v>44</v>
      </c>
      <c r="M447" s="307"/>
      <c r="N447" s="283"/>
    </row>
    <row r="448" spans="1:14" s="2" customFormat="1" ht="15" customHeight="1" x14ac:dyDescent="0.3">
      <c r="A448" s="137">
        <v>45642</v>
      </c>
      <c r="B448" s="138" t="s">
        <v>361</v>
      </c>
      <c r="C448" s="138" t="s">
        <v>162</v>
      </c>
      <c r="D448" s="417" t="s">
        <v>186</v>
      </c>
      <c r="E448" s="142">
        <v>10000</v>
      </c>
      <c r="F448" s="282">
        <v>3866</v>
      </c>
      <c r="G448" s="261">
        <f t="shared" si="3"/>
        <v>2.586652871184687</v>
      </c>
      <c r="H448" s="148" t="s">
        <v>187</v>
      </c>
      <c r="I448" s="139" t="s">
        <v>43</v>
      </c>
      <c r="J448" s="303" t="s">
        <v>582</v>
      </c>
      <c r="K448" s="739" t="s">
        <v>749</v>
      </c>
      <c r="L448" s="138" t="s">
        <v>44</v>
      </c>
      <c r="M448" s="307"/>
      <c r="N448" s="283"/>
    </row>
    <row r="449" spans="1:14" s="2" customFormat="1" ht="15" customHeight="1" x14ac:dyDescent="0.3">
      <c r="A449" s="137">
        <v>45642</v>
      </c>
      <c r="B449" s="138" t="s">
        <v>345</v>
      </c>
      <c r="C449" s="138" t="s">
        <v>162</v>
      </c>
      <c r="D449" s="417" t="s">
        <v>186</v>
      </c>
      <c r="E449" s="142">
        <v>30000</v>
      </c>
      <c r="F449" s="282">
        <v>3866</v>
      </c>
      <c r="G449" s="261">
        <f t="shared" si="3"/>
        <v>7.759958613554061</v>
      </c>
      <c r="H449" s="148" t="s">
        <v>187</v>
      </c>
      <c r="I449" s="139" t="s">
        <v>43</v>
      </c>
      <c r="J449" s="303" t="s">
        <v>583</v>
      </c>
      <c r="K449" s="739" t="s">
        <v>749</v>
      </c>
      <c r="L449" s="138" t="s">
        <v>44</v>
      </c>
      <c r="M449" s="307"/>
      <c r="N449" s="283"/>
    </row>
    <row r="450" spans="1:14" s="2" customFormat="1" ht="15" customHeight="1" x14ac:dyDescent="0.3">
      <c r="A450" s="137">
        <v>45642</v>
      </c>
      <c r="B450" s="138" t="s">
        <v>348</v>
      </c>
      <c r="C450" s="138" t="s">
        <v>162</v>
      </c>
      <c r="D450" s="417" t="s">
        <v>186</v>
      </c>
      <c r="E450" s="142">
        <v>10000</v>
      </c>
      <c r="F450" s="282">
        <v>3866</v>
      </c>
      <c r="G450" s="261">
        <f t="shared" si="3"/>
        <v>2.586652871184687</v>
      </c>
      <c r="H450" s="148" t="s">
        <v>187</v>
      </c>
      <c r="I450" s="139" t="s">
        <v>43</v>
      </c>
      <c r="J450" s="303" t="s">
        <v>584</v>
      </c>
      <c r="K450" s="739" t="s">
        <v>749</v>
      </c>
      <c r="L450" s="138" t="s">
        <v>44</v>
      </c>
      <c r="M450" s="307"/>
      <c r="N450" s="283"/>
    </row>
    <row r="451" spans="1:14" s="2" customFormat="1" ht="15" customHeight="1" x14ac:dyDescent="0.3">
      <c r="A451" s="137">
        <v>45642</v>
      </c>
      <c r="B451" s="138" t="s">
        <v>157</v>
      </c>
      <c r="C451" s="138" t="s">
        <v>157</v>
      </c>
      <c r="D451" s="417" t="s">
        <v>186</v>
      </c>
      <c r="E451" s="142">
        <v>23000</v>
      </c>
      <c r="F451" s="282">
        <v>3866</v>
      </c>
      <c r="G451" s="261">
        <f t="shared" si="3"/>
        <v>5.9493016037247806</v>
      </c>
      <c r="H451" s="148" t="s">
        <v>187</v>
      </c>
      <c r="I451" s="139" t="s">
        <v>43</v>
      </c>
      <c r="J451" s="303" t="s">
        <v>551</v>
      </c>
      <c r="K451" s="739" t="s">
        <v>749</v>
      </c>
      <c r="L451" s="138" t="s">
        <v>44</v>
      </c>
      <c r="M451" s="307"/>
      <c r="N451" s="283"/>
    </row>
    <row r="452" spans="1:14" s="2" customFormat="1" ht="15" customHeight="1" x14ac:dyDescent="0.3">
      <c r="A452" s="137">
        <v>45642</v>
      </c>
      <c r="B452" s="291" t="s">
        <v>110</v>
      </c>
      <c r="C452" s="291" t="s">
        <v>111</v>
      </c>
      <c r="D452" s="139" t="s">
        <v>186</v>
      </c>
      <c r="E452" s="142">
        <v>20000</v>
      </c>
      <c r="F452" s="282">
        <v>3866</v>
      </c>
      <c r="G452" s="261">
        <f t="shared" si="3"/>
        <v>5.173305742369374</v>
      </c>
      <c r="H452" s="148" t="s">
        <v>188</v>
      </c>
      <c r="I452" s="139" t="s">
        <v>43</v>
      </c>
      <c r="J452" s="303" t="s">
        <v>533</v>
      </c>
      <c r="K452" s="739" t="s">
        <v>749</v>
      </c>
      <c r="L452" s="138" t="s">
        <v>44</v>
      </c>
      <c r="M452" s="307"/>
      <c r="N452" s="283"/>
    </row>
    <row r="453" spans="1:14" s="2" customFormat="1" ht="15" customHeight="1" x14ac:dyDescent="0.3">
      <c r="A453" s="137">
        <v>45642</v>
      </c>
      <c r="B453" s="291" t="s">
        <v>733</v>
      </c>
      <c r="C453" s="291" t="s">
        <v>111</v>
      </c>
      <c r="D453" s="139" t="s">
        <v>186</v>
      </c>
      <c r="E453" s="142">
        <v>55000</v>
      </c>
      <c r="F453" s="282">
        <v>3866</v>
      </c>
      <c r="G453" s="261">
        <f t="shared" si="3"/>
        <v>14.226590791515779</v>
      </c>
      <c r="H453" s="148" t="s">
        <v>188</v>
      </c>
      <c r="I453" s="139" t="s">
        <v>43</v>
      </c>
      <c r="J453" s="303" t="s">
        <v>533</v>
      </c>
      <c r="K453" s="739" t="s">
        <v>749</v>
      </c>
      <c r="L453" s="138" t="s">
        <v>44</v>
      </c>
      <c r="M453" s="307"/>
      <c r="N453" s="283"/>
    </row>
    <row r="454" spans="1:14" s="2" customFormat="1" ht="15" customHeight="1" x14ac:dyDescent="0.3">
      <c r="A454" s="137">
        <v>45642</v>
      </c>
      <c r="B454" s="291" t="s">
        <v>110</v>
      </c>
      <c r="C454" s="291" t="s">
        <v>111</v>
      </c>
      <c r="D454" s="139" t="s">
        <v>186</v>
      </c>
      <c r="E454" s="142">
        <v>10000</v>
      </c>
      <c r="F454" s="282">
        <v>3866</v>
      </c>
      <c r="G454" s="261">
        <f t="shared" si="3"/>
        <v>2.586652871184687</v>
      </c>
      <c r="H454" s="148" t="s">
        <v>188</v>
      </c>
      <c r="I454" s="139" t="s">
        <v>43</v>
      </c>
      <c r="J454" s="303" t="s">
        <v>533</v>
      </c>
      <c r="K454" s="739" t="s">
        <v>749</v>
      </c>
      <c r="L454" s="138" t="s">
        <v>44</v>
      </c>
      <c r="M454" s="683"/>
      <c r="N454" s="283"/>
    </row>
    <row r="455" spans="1:14" s="2" customFormat="1" ht="12" customHeight="1" x14ac:dyDescent="0.3">
      <c r="A455" s="137">
        <v>45642</v>
      </c>
      <c r="B455" s="291" t="s">
        <v>361</v>
      </c>
      <c r="C455" s="291" t="s">
        <v>162</v>
      </c>
      <c r="D455" s="139" t="s">
        <v>186</v>
      </c>
      <c r="E455" s="142">
        <v>10000</v>
      </c>
      <c r="F455" s="282">
        <v>3866</v>
      </c>
      <c r="G455" s="261">
        <f t="shared" si="3"/>
        <v>2.586652871184687</v>
      </c>
      <c r="H455" s="148" t="s">
        <v>188</v>
      </c>
      <c r="I455" s="139" t="s">
        <v>43</v>
      </c>
      <c r="J455" s="303" t="s">
        <v>533</v>
      </c>
      <c r="K455" s="739" t="s">
        <v>749</v>
      </c>
      <c r="L455" s="138" t="s">
        <v>44</v>
      </c>
      <c r="M455" s="683"/>
      <c r="N455" s="283"/>
    </row>
    <row r="456" spans="1:14" s="2" customFormat="1" ht="15" customHeight="1" x14ac:dyDescent="0.3">
      <c r="A456" s="137">
        <v>45642</v>
      </c>
      <c r="B456" s="291" t="s">
        <v>345</v>
      </c>
      <c r="C456" s="291" t="s">
        <v>162</v>
      </c>
      <c r="D456" s="139" t="s">
        <v>186</v>
      </c>
      <c r="E456" s="142">
        <v>20000</v>
      </c>
      <c r="F456" s="282">
        <v>3866</v>
      </c>
      <c r="G456" s="261">
        <f t="shared" si="3"/>
        <v>5.173305742369374</v>
      </c>
      <c r="H456" s="148" t="s">
        <v>188</v>
      </c>
      <c r="I456" s="139" t="s">
        <v>43</v>
      </c>
      <c r="J456" s="303" t="s">
        <v>533</v>
      </c>
      <c r="K456" s="739" t="s">
        <v>749</v>
      </c>
      <c r="L456" s="138" t="s">
        <v>44</v>
      </c>
      <c r="M456" s="683"/>
      <c r="N456" s="283"/>
    </row>
    <row r="457" spans="1:14" s="2" customFormat="1" ht="15" customHeight="1" x14ac:dyDescent="0.3">
      <c r="A457" s="137">
        <v>45642</v>
      </c>
      <c r="B457" s="291" t="s">
        <v>348</v>
      </c>
      <c r="C457" s="291" t="s">
        <v>162</v>
      </c>
      <c r="D457" s="139" t="s">
        <v>186</v>
      </c>
      <c r="E457" s="142">
        <v>20000</v>
      </c>
      <c r="F457" s="282">
        <v>3866</v>
      </c>
      <c r="G457" s="261">
        <f t="shared" si="3"/>
        <v>5.173305742369374</v>
      </c>
      <c r="H457" s="148" t="s">
        <v>188</v>
      </c>
      <c r="I457" s="139" t="s">
        <v>43</v>
      </c>
      <c r="J457" s="303" t="s">
        <v>533</v>
      </c>
      <c r="K457" s="739" t="s">
        <v>749</v>
      </c>
      <c r="L457" s="138" t="s">
        <v>44</v>
      </c>
      <c r="M457" s="683"/>
      <c r="N457" s="283"/>
    </row>
    <row r="458" spans="1:14" s="2" customFormat="1" ht="15" customHeight="1" x14ac:dyDescent="0.3">
      <c r="A458" s="137">
        <v>45642</v>
      </c>
      <c r="B458" s="291" t="s">
        <v>157</v>
      </c>
      <c r="C458" s="291" t="s">
        <v>157</v>
      </c>
      <c r="D458" s="139" t="s">
        <v>186</v>
      </c>
      <c r="E458" s="142">
        <v>20000</v>
      </c>
      <c r="F458" s="282">
        <v>3866</v>
      </c>
      <c r="G458" s="261">
        <f t="shared" si="3"/>
        <v>5.173305742369374</v>
      </c>
      <c r="H458" s="148" t="s">
        <v>188</v>
      </c>
      <c r="I458" s="139" t="s">
        <v>43</v>
      </c>
      <c r="J458" s="303" t="s">
        <v>533</v>
      </c>
      <c r="K458" s="739" t="s">
        <v>749</v>
      </c>
      <c r="L458" s="138" t="s">
        <v>44</v>
      </c>
      <c r="M458" s="303"/>
      <c r="N458" s="283"/>
    </row>
    <row r="459" spans="1:14" s="2" customFormat="1" ht="15" customHeight="1" x14ac:dyDescent="0.3">
      <c r="A459" s="137">
        <v>45642</v>
      </c>
      <c r="B459" s="291" t="s">
        <v>265</v>
      </c>
      <c r="C459" s="291" t="s">
        <v>162</v>
      </c>
      <c r="D459" s="139" t="s">
        <v>186</v>
      </c>
      <c r="E459" s="142">
        <v>60000</v>
      </c>
      <c r="F459" s="282">
        <v>3866</v>
      </c>
      <c r="G459" s="261">
        <f t="shared" si="3"/>
        <v>15.519917227108122</v>
      </c>
      <c r="H459" s="148" t="s">
        <v>188</v>
      </c>
      <c r="I459" s="139" t="s">
        <v>43</v>
      </c>
      <c r="J459" s="303" t="s">
        <v>553</v>
      </c>
      <c r="K459" s="739" t="s">
        <v>749</v>
      </c>
      <c r="L459" s="138" t="s">
        <v>44</v>
      </c>
      <c r="M459" s="303"/>
      <c r="N459" s="283"/>
    </row>
    <row r="460" spans="1:14" s="2" customFormat="1" ht="15" customHeight="1" x14ac:dyDescent="0.3">
      <c r="A460" s="137">
        <v>45642</v>
      </c>
      <c r="B460" s="138" t="s">
        <v>156</v>
      </c>
      <c r="C460" s="138" t="s">
        <v>111</v>
      </c>
      <c r="D460" s="417" t="s">
        <v>186</v>
      </c>
      <c r="E460" s="124">
        <v>25000</v>
      </c>
      <c r="F460" s="282">
        <v>3866</v>
      </c>
      <c r="G460" s="261">
        <f t="shared" si="3"/>
        <v>6.466632177961718</v>
      </c>
      <c r="H460" s="148" t="s">
        <v>168</v>
      </c>
      <c r="I460" s="139" t="s">
        <v>43</v>
      </c>
      <c r="J460" s="303" t="s">
        <v>550</v>
      </c>
      <c r="K460" s="739" t="s">
        <v>749</v>
      </c>
      <c r="L460" s="138" t="s">
        <v>44</v>
      </c>
      <c r="M460" s="303"/>
      <c r="N460" s="283"/>
    </row>
    <row r="461" spans="1:14" s="2" customFormat="1" ht="15" customHeight="1" x14ac:dyDescent="0.3">
      <c r="A461" s="137">
        <v>45642</v>
      </c>
      <c r="B461" s="138" t="s">
        <v>263</v>
      </c>
      <c r="C461" s="138" t="s">
        <v>111</v>
      </c>
      <c r="D461" s="417" t="s">
        <v>186</v>
      </c>
      <c r="E461" s="124">
        <v>70000</v>
      </c>
      <c r="F461" s="282">
        <v>3866</v>
      </c>
      <c r="G461" s="261">
        <f t="shared" si="3"/>
        <v>18.10657009829281</v>
      </c>
      <c r="H461" s="148" t="s">
        <v>168</v>
      </c>
      <c r="I461" s="139" t="s">
        <v>43</v>
      </c>
      <c r="J461" s="303" t="s">
        <v>577</v>
      </c>
      <c r="K461" s="739" t="s">
        <v>749</v>
      </c>
      <c r="L461" s="138" t="s">
        <v>44</v>
      </c>
      <c r="M461" s="303"/>
      <c r="N461" s="283"/>
    </row>
    <row r="462" spans="1:14" s="2" customFormat="1" ht="15" customHeight="1" x14ac:dyDescent="0.3">
      <c r="A462" s="137">
        <v>45642</v>
      </c>
      <c r="B462" s="138" t="s">
        <v>156</v>
      </c>
      <c r="C462" s="138" t="s">
        <v>111</v>
      </c>
      <c r="D462" s="417" t="s">
        <v>186</v>
      </c>
      <c r="E462" s="124">
        <v>5000</v>
      </c>
      <c r="F462" s="282">
        <v>3866</v>
      </c>
      <c r="G462" s="261">
        <f t="shared" si="3"/>
        <v>1.2933264355923435</v>
      </c>
      <c r="H462" s="148" t="s">
        <v>168</v>
      </c>
      <c r="I462" s="139" t="s">
        <v>43</v>
      </c>
      <c r="J462" s="303" t="s">
        <v>550</v>
      </c>
      <c r="K462" s="739" t="s">
        <v>148</v>
      </c>
      <c r="L462" s="138" t="s">
        <v>44</v>
      </c>
      <c r="M462" s="303"/>
      <c r="N462" s="283"/>
    </row>
    <row r="463" spans="1:14" s="2" customFormat="1" ht="15" customHeight="1" x14ac:dyDescent="0.3">
      <c r="A463" s="137">
        <v>45642</v>
      </c>
      <c r="B463" s="138" t="s">
        <v>156</v>
      </c>
      <c r="C463" s="138" t="s">
        <v>111</v>
      </c>
      <c r="D463" s="417" t="s">
        <v>186</v>
      </c>
      <c r="E463" s="124">
        <v>5000</v>
      </c>
      <c r="F463" s="282">
        <v>3866</v>
      </c>
      <c r="G463" s="261">
        <f t="shared" si="3"/>
        <v>1.2933264355923435</v>
      </c>
      <c r="H463" s="148" t="s">
        <v>168</v>
      </c>
      <c r="I463" s="139" t="s">
        <v>43</v>
      </c>
      <c r="J463" s="303" t="s">
        <v>550</v>
      </c>
      <c r="K463" s="739" t="s">
        <v>749</v>
      </c>
      <c r="L463" s="138" t="s">
        <v>44</v>
      </c>
      <c r="M463" s="303"/>
      <c r="N463" s="283"/>
    </row>
    <row r="464" spans="1:14" s="2" customFormat="1" ht="15" customHeight="1" x14ac:dyDescent="0.3">
      <c r="A464" s="137">
        <v>45642</v>
      </c>
      <c r="B464" s="138" t="s">
        <v>156</v>
      </c>
      <c r="C464" s="138" t="s">
        <v>111</v>
      </c>
      <c r="D464" s="417" t="s">
        <v>186</v>
      </c>
      <c r="E464" s="124">
        <v>5000</v>
      </c>
      <c r="F464" s="282">
        <v>3866</v>
      </c>
      <c r="G464" s="261">
        <f t="shared" si="3"/>
        <v>1.2933264355923435</v>
      </c>
      <c r="H464" s="148" t="s">
        <v>168</v>
      </c>
      <c r="I464" s="139" t="s">
        <v>43</v>
      </c>
      <c r="J464" s="303" t="s">
        <v>550</v>
      </c>
      <c r="K464" s="739" t="s">
        <v>749</v>
      </c>
      <c r="L464" s="138" t="s">
        <v>44</v>
      </c>
      <c r="M464" s="303"/>
      <c r="N464" s="283"/>
    </row>
    <row r="465" spans="1:14" s="2" customFormat="1" ht="15" customHeight="1" x14ac:dyDescent="0.3">
      <c r="A465" s="137">
        <v>45642</v>
      </c>
      <c r="B465" s="138" t="s">
        <v>157</v>
      </c>
      <c r="C465" s="138" t="s">
        <v>157</v>
      </c>
      <c r="D465" s="417" t="s">
        <v>186</v>
      </c>
      <c r="E465" s="124">
        <v>15000</v>
      </c>
      <c r="F465" s="282">
        <v>3866</v>
      </c>
      <c r="G465" s="261">
        <f t="shared" si="3"/>
        <v>3.8799793067770305</v>
      </c>
      <c r="H465" s="148" t="s">
        <v>168</v>
      </c>
      <c r="I465" s="139" t="s">
        <v>43</v>
      </c>
      <c r="J465" s="303" t="s">
        <v>550</v>
      </c>
      <c r="K465" s="739" t="s">
        <v>749</v>
      </c>
      <c r="L465" s="138" t="s">
        <v>44</v>
      </c>
      <c r="M465" s="303"/>
      <c r="N465" s="283"/>
    </row>
    <row r="466" spans="1:14" s="2" customFormat="1" ht="15" customHeight="1" x14ac:dyDescent="0.3">
      <c r="A466" s="137">
        <v>45642</v>
      </c>
      <c r="B466" s="138" t="s">
        <v>265</v>
      </c>
      <c r="C466" s="138" t="s">
        <v>162</v>
      </c>
      <c r="D466" s="417" t="s">
        <v>186</v>
      </c>
      <c r="E466" s="124">
        <v>50000</v>
      </c>
      <c r="F466" s="282">
        <v>3866</v>
      </c>
      <c r="G466" s="261">
        <f t="shared" si="3"/>
        <v>12.933264355923436</v>
      </c>
      <c r="H466" s="148" t="s">
        <v>168</v>
      </c>
      <c r="I466" s="139" t="s">
        <v>43</v>
      </c>
      <c r="J466" s="303" t="s">
        <v>578</v>
      </c>
      <c r="K466" s="739" t="s">
        <v>749</v>
      </c>
      <c r="L466" s="138" t="s">
        <v>44</v>
      </c>
      <c r="M466" s="303"/>
      <c r="N466" s="283"/>
    </row>
    <row r="467" spans="1:14" s="2" customFormat="1" ht="15" customHeight="1" x14ac:dyDescent="0.3">
      <c r="A467" s="137">
        <v>45642</v>
      </c>
      <c r="B467" s="138" t="s">
        <v>361</v>
      </c>
      <c r="C467" s="138" t="s">
        <v>162</v>
      </c>
      <c r="D467" s="417" t="s">
        <v>186</v>
      </c>
      <c r="E467" s="124">
        <v>10000</v>
      </c>
      <c r="F467" s="282">
        <v>3866</v>
      </c>
      <c r="G467" s="261">
        <f t="shared" si="3"/>
        <v>2.586652871184687</v>
      </c>
      <c r="H467" s="148" t="s">
        <v>168</v>
      </c>
      <c r="I467" s="139" t="s">
        <v>43</v>
      </c>
      <c r="J467" s="303" t="s">
        <v>550</v>
      </c>
      <c r="K467" s="739" t="s">
        <v>749</v>
      </c>
      <c r="L467" s="138" t="s">
        <v>44</v>
      </c>
      <c r="M467" s="303"/>
      <c r="N467" s="283"/>
    </row>
    <row r="468" spans="1:14" s="2" customFormat="1" ht="15" customHeight="1" x14ac:dyDescent="0.3">
      <c r="A468" s="137">
        <v>45642</v>
      </c>
      <c r="B468" s="138" t="s">
        <v>345</v>
      </c>
      <c r="C468" s="138" t="s">
        <v>162</v>
      </c>
      <c r="D468" s="417" t="s">
        <v>186</v>
      </c>
      <c r="E468" s="124">
        <v>20000</v>
      </c>
      <c r="F468" s="282">
        <v>3866</v>
      </c>
      <c r="G468" s="261">
        <f t="shared" si="3"/>
        <v>5.173305742369374</v>
      </c>
      <c r="H468" s="148" t="s">
        <v>168</v>
      </c>
      <c r="I468" s="139" t="s">
        <v>43</v>
      </c>
      <c r="J468" s="303" t="s">
        <v>550</v>
      </c>
      <c r="K468" s="739" t="s">
        <v>749</v>
      </c>
      <c r="L468" s="138" t="s">
        <v>44</v>
      </c>
      <c r="M468" s="303"/>
      <c r="N468" s="283"/>
    </row>
    <row r="469" spans="1:14" s="2" customFormat="1" ht="15" customHeight="1" x14ac:dyDescent="0.3">
      <c r="A469" s="137">
        <v>45642</v>
      </c>
      <c r="B469" s="138" t="s">
        <v>348</v>
      </c>
      <c r="C469" s="138" t="s">
        <v>162</v>
      </c>
      <c r="D469" s="417" t="s">
        <v>186</v>
      </c>
      <c r="E469" s="124">
        <v>10000</v>
      </c>
      <c r="F469" s="282">
        <v>3866</v>
      </c>
      <c r="G469" s="261">
        <f t="shared" si="3"/>
        <v>2.586652871184687</v>
      </c>
      <c r="H469" s="148" t="s">
        <v>168</v>
      </c>
      <c r="I469" s="139" t="s">
        <v>43</v>
      </c>
      <c r="J469" s="303" t="s">
        <v>550</v>
      </c>
      <c r="K469" s="739" t="s">
        <v>749</v>
      </c>
      <c r="L469" s="138" t="s">
        <v>44</v>
      </c>
      <c r="M469" s="303"/>
      <c r="N469" s="283"/>
    </row>
    <row r="470" spans="1:14" s="2" customFormat="1" ht="15" customHeight="1" x14ac:dyDescent="0.3">
      <c r="A470" s="137">
        <v>45643</v>
      </c>
      <c r="B470" s="138" t="s">
        <v>695</v>
      </c>
      <c r="C470" s="138" t="s">
        <v>121</v>
      </c>
      <c r="D470" s="139" t="s">
        <v>14</v>
      </c>
      <c r="E470" s="142">
        <v>1050000</v>
      </c>
      <c r="F470" s="282">
        <v>3866</v>
      </c>
      <c r="G470" s="261">
        <f t="shared" si="3"/>
        <v>271.59855147439214</v>
      </c>
      <c r="H470" s="148" t="s">
        <v>143</v>
      </c>
      <c r="I470" s="139" t="s">
        <v>43</v>
      </c>
      <c r="J470" s="303" t="s">
        <v>697</v>
      </c>
      <c r="K470" s="739" t="s">
        <v>749</v>
      </c>
      <c r="L470" s="138" t="s">
        <v>44</v>
      </c>
      <c r="M470" s="303"/>
      <c r="N470" s="283"/>
    </row>
    <row r="471" spans="1:14" s="2" customFormat="1" ht="15" customHeight="1" x14ac:dyDescent="0.3">
      <c r="A471" s="137">
        <v>45643</v>
      </c>
      <c r="B471" s="138" t="s">
        <v>696</v>
      </c>
      <c r="C471" s="138" t="s">
        <v>121</v>
      </c>
      <c r="D471" s="139" t="s">
        <v>14</v>
      </c>
      <c r="E471" s="142">
        <v>2002000</v>
      </c>
      <c r="F471" s="282">
        <v>3866</v>
      </c>
      <c r="G471" s="261">
        <f t="shared" si="3"/>
        <v>517.84790481117432</v>
      </c>
      <c r="H471" s="148" t="s">
        <v>143</v>
      </c>
      <c r="I471" s="139" t="s">
        <v>43</v>
      </c>
      <c r="J471" s="303" t="s">
        <v>698</v>
      </c>
      <c r="K471" s="739" t="s">
        <v>749</v>
      </c>
      <c r="L471" s="138" t="s">
        <v>44</v>
      </c>
      <c r="M471" s="303"/>
      <c r="N471" s="283"/>
    </row>
    <row r="472" spans="1:14" s="2" customFormat="1" ht="15" customHeight="1" x14ac:dyDescent="0.3">
      <c r="A472" s="137">
        <v>45643</v>
      </c>
      <c r="B472" s="138" t="s">
        <v>699</v>
      </c>
      <c r="C472" s="138" t="s">
        <v>114</v>
      </c>
      <c r="D472" s="139" t="s">
        <v>78</v>
      </c>
      <c r="E472" s="805">
        <v>1888000</v>
      </c>
      <c r="F472" s="282">
        <v>3866</v>
      </c>
      <c r="G472" s="261">
        <f t="shared" si="3"/>
        <v>488.36006207966892</v>
      </c>
      <c r="H472" s="148" t="s">
        <v>143</v>
      </c>
      <c r="I472" s="139" t="s">
        <v>43</v>
      </c>
      <c r="J472" s="303" t="s">
        <v>700</v>
      </c>
      <c r="K472" s="739" t="s">
        <v>749</v>
      </c>
      <c r="L472" s="138" t="s">
        <v>44</v>
      </c>
      <c r="M472" s="303"/>
      <c r="N472" s="283"/>
    </row>
    <row r="473" spans="1:14" s="2" customFormat="1" ht="15" customHeight="1" x14ac:dyDescent="0.3">
      <c r="A473" s="137">
        <v>45643</v>
      </c>
      <c r="B473" s="138" t="s">
        <v>156</v>
      </c>
      <c r="C473" s="138" t="s">
        <v>111</v>
      </c>
      <c r="D473" s="417" t="s">
        <v>186</v>
      </c>
      <c r="E473" s="124">
        <v>3000</v>
      </c>
      <c r="F473" s="282">
        <v>3866</v>
      </c>
      <c r="G473" s="261">
        <f t="shared" si="3"/>
        <v>0.7759958613554061</v>
      </c>
      <c r="H473" s="148" t="s">
        <v>168</v>
      </c>
      <c r="I473" s="139" t="s">
        <v>43</v>
      </c>
      <c r="J473" s="303" t="s">
        <v>550</v>
      </c>
      <c r="K473" s="739" t="s">
        <v>749</v>
      </c>
      <c r="L473" s="138" t="s">
        <v>44</v>
      </c>
      <c r="M473" s="303"/>
      <c r="N473" s="283"/>
    </row>
    <row r="474" spans="1:14" s="2" customFormat="1" ht="15" customHeight="1" x14ac:dyDescent="0.3">
      <c r="A474" s="137">
        <v>45643</v>
      </c>
      <c r="B474" s="138" t="s">
        <v>156</v>
      </c>
      <c r="C474" s="138" t="s">
        <v>111</v>
      </c>
      <c r="D474" s="417" t="s">
        <v>186</v>
      </c>
      <c r="E474" s="124">
        <v>5000</v>
      </c>
      <c r="F474" s="282">
        <v>3866</v>
      </c>
      <c r="G474" s="261">
        <f t="shared" si="3"/>
        <v>1.2933264355923435</v>
      </c>
      <c r="H474" s="148" t="s">
        <v>168</v>
      </c>
      <c r="I474" s="139" t="s">
        <v>43</v>
      </c>
      <c r="J474" s="303" t="s">
        <v>550</v>
      </c>
      <c r="K474" s="739" t="s">
        <v>749</v>
      </c>
      <c r="L474" s="138" t="s">
        <v>44</v>
      </c>
      <c r="M474" s="303"/>
      <c r="N474" s="283"/>
    </row>
    <row r="475" spans="1:14" s="2" customFormat="1" ht="15" customHeight="1" x14ac:dyDescent="0.3">
      <c r="A475" s="137">
        <v>45643</v>
      </c>
      <c r="B475" s="138" t="s">
        <v>156</v>
      </c>
      <c r="C475" s="138" t="s">
        <v>111</v>
      </c>
      <c r="D475" s="417" t="s">
        <v>186</v>
      </c>
      <c r="E475" s="124">
        <v>5000</v>
      </c>
      <c r="F475" s="282">
        <v>3866</v>
      </c>
      <c r="G475" s="261">
        <f t="shared" si="3"/>
        <v>1.2933264355923435</v>
      </c>
      <c r="H475" s="148" t="s">
        <v>168</v>
      </c>
      <c r="I475" s="139" t="s">
        <v>43</v>
      </c>
      <c r="J475" s="303" t="s">
        <v>550</v>
      </c>
      <c r="K475" s="739" t="s">
        <v>749</v>
      </c>
      <c r="L475" s="138" t="s">
        <v>44</v>
      </c>
      <c r="M475" s="303"/>
      <c r="N475" s="283"/>
    </row>
    <row r="476" spans="1:14" s="2" customFormat="1" ht="15" customHeight="1" x14ac:dyDescent="0.3">
      <c r="A476" s="137">
        <v>45643</v>
      </c>
      <c r="B476" s="138" t="s">
        <v>156</v>
      </c>
      <c r="C476" s="138" t="s">
        <v>111</v>
      </c>
      <c r="D476" s="417" t="s">
        <v>186</v>
      </c>
      <c r="E476" s="124">
        <v>3000</v>
      </c>
      <c r="F476" s="282">
        <v>3866</v>
      </c>
      <c r="G476" s="261">
        <f t="shared" si="3"/>
        <v>0.7759958613554061</v>
      </c>
      <c r="H476" s="148" t="s">
        <v>168</v>
      </c>
      <c r="I476" s="139" t="s">
        <v>43</v>
      </c>
      <c r="J476" s="303" t="s">
        <v>550</v>
      </c>
      <c r="K476" s="739" t="s">
        <v>749</v>
      </c>
      <c r="L476" s="138" t="s">
        <v>44</v>
      </c>
      <c r="M476" s="303"/>
      <c r="N476" s="283"/>
    </row>
    <row r="477" spans="1:14" s="2" customFormat="1" ht="15" customHeight="1" x14ac:dyDescent="0.3">
      <c r="A477" s="137">
        <v>45643</v>
      </c>
      <c r="B477" s="138" t="s">
        <v>156</v>
      </c>
      <c r="C477" s="138" t="s">
        <v>111</v>
      </c>
      <c r="D477" s="417" t="s">
        <v>186</v>
      </c>
      <c r="E477" s="124">
        <v>4000</v>
      </c>
      <c r="F477" s="282">
        <v>3866</v>
      </c>
      <c r="G477" s="261">
        <f t="shared" si="3"/>
        <v>1.0346611484738748</v>
      </c>
      <c r="H477" s="148" t="s">
        <v>168</v>
      </c>
      <c r="I477" s="139" t="s">
        <v>43</v>
      </c>
      <c r="J477" s="303" t="s">
        <v>550</v>
      </c>
      <c r="K477" s="739" t="s">
        <v>749</v>
      </c>
      <c r="L477" s="138" t="s">
        <v>44</v>
      </c>
      <c r="M477" s="303"/>
      <c r="N477" s="283"/>
    </row>
    <row r="478" spans="1:14" s="2" customFormat="1" ht="15" customHeight="1" x14ac:dyDescent="0.3">
      <c r="A478" s="137">
        <v>45643</v>
      </c>
      <c r="B478" s="138" t="s">
        <v>156</v>
      </c>
      <c r="C478" s="138" t="s">
        <v>111</v>
      </c>
      <c r="D478" s="417" t="s">
        <v>186</v>
      </c>
      <c r="E478" s="124">
        <v>8000</v>
      </c>
      <c r="F478" s="282">
        <v>3866</v>
      </c>
      <c r="G478" s="261">
        <f t="shared" si="3"/>
        <v>2.0693222969477496</v>
      </c>
      <c r="H478" s="148" t="s">
        <v>168</v>
      </c>
      <c r="I478" s="139" t="s">
        <v>43</v>
      </c>
      <c r="J478" s="303" t="s">
        <v>550</v>
      </c>
      <c r="K478" s="739" t="s">
        <v>749</v>
      </c>
      <c r="L478" s="138" t="s">
        <v>44</v>
      </c>
      <c r="M478" s="303"/>
      <c r="N478" s="283"/>
    </row>
    <row r="479" spans="1:14" s="2" customFormat="1" ht="15" customHeight="1" x14ac:dyDescent="0.3">
      <c r="A479" s="137">
        <v>45643</v>
      </c>
      <c r="B479" s="138" t="s">
        <v>156</v>
      </c>
      <c r="C479" s="138" t="s">
        <v>111</v>
      </c>
      <c r="D479" s="417" t="s">
        <v>186</v>
      </c>
      <c r="E479" s="124">
        <v>6000</v>
      </c>
      <c r="F479" s="282">
        <v>3866</v>
      </c>
      <c r="G479" s="261">
        <f t="shared" si="3"/>
        <v>1.5519917227108122</v>
      </c>
      <c r="H479" s="148" t="s">
        <v>168</v>
      </c>
      <c r="I479" s="139" t="s">
        <v>43</v>
      </c>
      <c r="J479" s="303" t="s">
        <v>550</v>
      </c>
      <c r="K479" s="739" t="s">
        <v>749</v>
      </c>
      <c r="L479" s="138" t="s">
        <v>44</v>
      </c>
      <c r="M479" s="303"/>
      <c r="N479" s="283"/>
    </row>
    <row r="480" spans="1:14" s="2" customFormat="1" ht="15" customHeight="1" x14ac:dyDescent="0.3">
      <c r="A480" s="137">
        <v>45643</v>
      </c>
      <c r="B480" s="138" t="s">
        <v>156</v>
      </c>
      <c r="C480" s="138" t="s">
        <v>111</v>
      </c>
      <c r="D480" s="417" t="s">
        <v>186</v>
      </c>
      <c r="E480" s="124">
        <v>7000</v>
      </c>
      <c r="F480" s="282">
        <v>3866</v>
      </c>
      <c r="G480" s="261">
        <f t="shared" si="3"/>
        <v>1.8106570098292809</v>
      </c>
      <c r="H480" s="148" t="s">
        <v>168</v>
      </c>
      <c r="I480" s="139" t="s">
        <v>43</v>
      </c>
      <c r="J480" s="303" t="s">
        <v>550</v>
      </c>
      <c r="K480" s="739" t="s">
        <v>749</v>
      </c>
      <c r="L480" s="138" t="s">
        <v>44</v>
      </c>
      <c r="M480" s="303"/>
      <c r="N480" s="283"/>
    </row>
    <row r="481" spans="1:14" s="2" customFormat="1" ht="15" customHeight="1" x14ac:dyDescent="0.3">
      <c r="A481" s="137">
        <v>45643</v>
      </c>
      <c r="B481" s="138" t="s">
        <v>156</v>
      </c>
      <c r="C481" s="138" t="s">
        <v>111</v>
      </c>
      <c r="D481" s="417" t="s">
        <v>186</v>
      </c>
      <c r="E481" s="124">
        <v>5000</v>
      </c>
      <c r="F481" s="282">
        <v>3866</v>
      </c>
      <c r="G481" s="261">
        <f t="shared" si="3"/>
        <v>1.2933264355923435</v>
      </c>
      <c r="H481" s="148" t="s">
        <v>168</v>
      </c>
      <c r="I481" s="139" t="s">
        <v>43</v>
      </c>
      <c r="J481" s="303" t="s">
        <v>550</v>
      </c>
      <c r="K481" s="739" t="s">
        <v>749</v>
      </c>
      <c r="L481" s="138" t="s">
        <v>44</v>
      </c>
      <c r="M481" s="303"/>
      <c r="N481" s="283"/>
    </row>
    <row r="482" spans="1:14" s="2" customFormat="1" ht="15" customHeight="1" x14ac:dyDescent="0.3">
      <c r="A482" s="137">
        <v>45643</v>
      </c>
      <c r="B482" s="138" t="s">
        <v>156</v>
      </c>
      <c r="C482" s="138" t="s">
        <v>111</v>
      </c>
      <c r="D482" s="417" t="s">
        <v>186</v>
      </c>
      <c r="E482" s="124">
        <v>7000</v>
      </c>
      <c r="F482" s="282">
        <v>3866</v>
      </c>
      <c r="G482" s="261">
        <f t="shared" si="3"/>
        <v>1.8106570098292809</v>
      </c>
      <c r="H482" s="148" t="s">
        <v>168</v>
      </c>
      <c r="I482" s="139" t="s">
        <v>43</v>
      </c>
      <c r="J482" s="303" t="s">
        <v>550</v>
      </c>
      <c r="K482" s="739" t="s">
        <v>749</v>
      </c>
      <c r="L482" s="138" t="s">
        <v>44</v>
      </c>
      <c r="M482" s="303"/>
      <c r="N482" s="283"/>
    </row>
    <row r="483" spans="1:14" s="2" customFormat="1" ht="15" customHeight="1" x14ac:dyDescent="0.3">
      <c r="A483" s="137">
        <v>45643</v>
      </c>
      <c r="B483" s="138" t="s">
        <v>156</v>
      </c>
      <c r="C483" s="138" t="s">
        <v>111</v>
      </c>
      <c r="D483" s="417" t="s">
        <v>186</v>
      </c>
      <c r="E483" s="124">
        <v>7000</v>
      </c>
      <c r="F483" s="282">
        <v>3866</v>
      </c>
      <c r="G483" s="261">
        <f t="shared" si="3"/>
        <v>1.8106570098292809</v>
      </c>
      <c r="H483" s="148" t="s">
        <v>168</v>
      </c>
      <c r="I483" s="139" t="s">
        <v>43</v>
      </c>
      <c r="J483" s="303" t="s">
        <v>550</v>
      </c>
      <c r="K483" s="739" t="s">
        <v>749</v>
      </c>
      <c r="L483" s="138" t="s">
        <v>44</v>
      </c>
      <c r="M483" s="303"/>
      <c r="N483" s="283"/>
    </row>
    <row r="484" spans="1:14" s="2" customFormat="1" ht="15" customHeight="1" x14ac:dyDescent="0.3">
      <c r="A484" s="137">
        <v>45643</v>
      </c>
      <c r="B484" s="138" t="s">
        <v>157</v>
      </c>
      <c r="C484" s="138" t="s">
        <v>157</v>
      </c>
      <c r="D484" s="417" t="s">
        <v>186</v>
      </c>
      <c r="E484" s="124">
        <v>10000</v>
      </c>
      <c r="F484" s="282">
        <v>3866</v>
      </c>
      <c r="G484" s="261">
        <f t="shared" si="3"/>
        <v>2.586652871184687</v>
      </c>
      <c r="H484" s="148" t="s">
        <v>168</v>
      </c>
      <c r="I484" s="139" t="s">
        <v>43</v>
      </c>
      <c r="J484" s="303" t="s">
        <v>550</v>
      </c>
      <c r="K484" s="739" t="s">
        <v>749</v>
      </c>
      <c r="L484" s="138" t="s">
        <v>44</v>
      </c>
      <c r="M484" s="303"/>
      <c r="N484" s="283"/>
    </row>
    <row r="485" spans="1:14" s="2" customFormat="1" ht="15" customHeight="1" x14ac:dyDescent="0.3">
      <c r="A485" s="137">
        <v>45643</v>
      </c>
      <c r="B485" s="138" t="s">
        <v>265</v>
      </c>
      <c r="C485" s="138" t="s">
        <v>162</v>
      </c>
      <c r="D485" s="417" t="s">
        <v>186</v>
      </c>
      <c r="E485" s="124">
        <v>60000</v>
      </c>
      <c r="F485" s="282">
        <v>3866</v>
      </c>
      <c r="G485" s="261">
        <f t="shared" si="3"/>
        <v>15.519917227108122</v>
      </c>
      <c r="H485" s="148" t="s">
        <v>168</v>
      </c>
      <c r="I485" s="139" t="s">
        <v>43</v>
      </c>
      <c r="J485" s="303" t="s">
        <v>550</v>
      </c>
      <c r="K485" s="739" t="s">
        <v>749</v>
      </c>
      <c r="L485" s="138" t="s">
        <v>44</v>
      </c>
      <c r="M485" s="303"/>
      <c r="N485" s="283"/>
    </row>
    <row r="486" spans="1:14" s="2" customFormat="1" ht="15" customHeight="1" x14ac:dyDescent="0.3">
      <c r="A486" s="137">
        <v>45643</v>
      </c>
      <c r="B486" s="138" t="s">
        <v>361</v>
      </c>
      <c r="C486" s="138" t="s">
        <v>162</v>
      </c>
      <c r="D486" s="417" t="s">
        <v>186</v>
      </c>
      <c r="E486" s="124">
        <v>10000</v>
      </c>
      <c r="F486" s="282">
        <v>3866</v>
      </c>
      <c r="G486" s="261">
        <f t="shared" si="3"/>
        <v>2.586652871184687</v>
      </c>
      <c r="H486" s="148" t="s">
        <v>168</v>
      </c>
      <c r="I486" s="139" t="s">
        <v>43</v>
      </c>
      <c r="J486" s="303" t="s">
        <v>550</v>
      </c>
      <c r="K486" s="739" t="s">
        <v>749</v>
      </c>
      <c r="L486" s="138" t="s">
        <v>44</v>
      </c>
      <c r="M486" s="303"/>
      <c r="N486" s="283"/>
    </row>
    <row r="487" spans="1:14" s="2" customFormat="1" ht="15" customHeight="1" x14ac:dyDescent="0.3">
      <c r="A487" s="137">
        <v>45643</v>
      </c>
      <c r="B487" s="138" t="s">
        <v>345</v>
      </c>
      <c r="C487" s="138" t="s">
        <v>162</v>
      </c>
      <c r="D487" s="417" t="s">
        <v>186</v>
      </c>
      <c r="E487" s="124">
        <v>10000</v>
      </c>
      <c r="F487" s="282">
        <v>3866</v>
      </c>
      <c r="G487" s="261">
        <f t="shared" si="3"/>
        <v>2.586652871184687</v>
      </c>
      <c r="H487" s="148" t="s">
        <v>168</v>
      </c>
      <c r="I487" s="139" t="s">
        <v>43</v>
      </c>
      <c r="J487" s="303" t="s">
        <v>550</v>
      </c>
      <c r="K487" s="739" t="s">
        <v>749</v>
      </c>
      <c r="L487" s="138" t="s">
        <v>44</v>
      </c>
      <c r="M487" s="303"/>
      <c r="N487" s="283"/>
    </row>
    <row r="488" spans="1:14" s="2" customFormat="1" ht="15" customHeight="1" x14ac:dyDescent="0.3">
      <c r="A488" s="137">
        <v>45643</v>
      </c>
      <c r="B488" s="138" t="s">
        <v>348</v>
      </c>
      <c r="C488" s="138" t="s">
        <v>162</v>
      </c>
      <c r="D488" s="417" t="s">
        <v>186</v>
      </c>
      <c r="E488" s="124">
        <v>20000</v>
      </c>
      <c r="F488" s="282">
        <v>3866</v>
      </c>
      <c r="G488" s="261">
        <f t="shared" si="3"/>
        <v>5.173305742369374</v>
      </c>
      <c r="H488" s="148" t="s">
        <v>168</v>
      </c>
      <c r="I488" s="139" t="s">
        <v>43</v>
      </c>
      <c r="J488" s="303" t="s">
        <v>550</v>
      </c>
      <c r="K488" s="739" t="s">
        <v>749</v>
      </c>
      <c r="L488" s="138" t="s">
        <v>44</v>
      </c>
      <c r="M488" s="303"/>
      <c r="N488" s="283"/>
    </row>
    <row r="489" spans="1:14" s="2" customFormat="1" ht="15" customHeight="1" x14ac:dyDescent="0.3">
      <c r="A489" s="400">
        <v>45643</v>
      </c>
      <c r="B489" s="408" t="s">
        <v>110</v>
      </c>
      <c r="C489" s="408" t="s">
        <v>111</v>
      </c>
      <c r="D489" s="645" t="s">
        <v>186</v>
      </c>
      <c r="E489" s="393">
        <v>25000</v>
      </c>
      <c r="F489" s="282">
        <v>3866</v>
      </c>
      <c r="G489" s="261">
        <f t="shared" si="3"/>
        <v>6.466632177961718</v>
      </c>
      <c r="H489" s="148" t="s">
        <v>400</v>
      </c>
      <c r="I489" s="139" t="s">
        <v>43</v>
      </c>
      <c r="J489" s="303" t="s">
        <v>552</v>
      </c>
      <c r="K489" s="739" t="s">
        <v>749</v>
      </c>
      <c r="L489" s="138" t="s">
        <v>44</v>
      </c>
      <c r="M489" s="303"/>
      <c r="N489" s="283"/>
    </row>
    <row r="490" spans="1:14" s="2" customFormat="1" ht="15" customHeight="1" x14ac:dyDescent="0.3">
      <c r="A490" s="400">
        <v>45643</v>
      </c>
      <c r="B490" s="408" t="s">
        <v>110</v>
      </c>
      <c r="C490" s="408" t="s">
        <v>111</v>
      </c>
      <c r="D490" s="645" t="s">
        <v>186</v>
      </c>
      <c r="E490" s="393">
        <v>10000</v>
      </c>
      <c r="F490" s="282">
        <v>3866</v>
      </c>
      <c r="G490" s="261">
        <f t="shared" si="3"/>
        <v>2.586652871184687</v>
      </c>
      <c r="H490" s="148" t="s">
        <v>400</v>
      </c>
      <c r="I490" s="139" t="s">
        <v>43</v>
      </c>
      <c r="J490" s="303" t="s">
        <v>552</v>
      </c>
      <c r="K490" s="739" t="s">
        <v>749</v>
      </c>
      <c r="L490" s="138" t="s">
        <v>44</v>
      </c>
      <c r="M490" s="303"/>
      <c r="N490" s="283"/>
    </row>
    <row r="491" spans="1:14" s="2" customFormat="1" ht="15" customHeight="1" x14ac:dyDescent="0.3">
      <c r="A491" s="400">
        <v>45643</v>
      </c>
      <c r="B491" s="408" t="s">
        <v>110</v>
      </c>
      <c r="C491" s="408" t="s">
        <v>111</v>
      </c>
      <c r="D491" s="645" t="s">
        <v>186</v>
      </c>
      <c r="E491" s="393">
        <v>12000</v>
      </c>
      <c r="F491" s="282">
        <v>3866</v>
      </c>
      <c r="G491" s="261">
        <f t="shared" si="3"/>
        <v>3.1039834454216244</v>
      </c>
      <c r="H491" s="148" t="s">
        <v>400</v>
      </c>
      <c r="I491" s="139" t="s">
        <v>43</v>
      </c>
      <c r="J491" s="303" t="s">
        <v>552</v>
      </c>
      <c r="K491" s="739" t="s">
        <v>749</v>
      </c>
      <c r="L491" s="138" t="s">
        <v>44</v>
      </c>
      <c r="M491" s="303"/>
      <c r="N491" s="283"/>
    </row>
    <row r="492" spans="1:14" s="2" customFormat="1" ht="15" customHeight="1" x14ac:dyDescent="0.3">
      <c r="A492" s="400">
        <v>45643</v>
      </c>
      <c r="B492" s="408" t="s">
        <v>110</v>
      </c>
      <c r="C492" s="408" t="s">
        <v>111</v>
      </c>
      <c r="D492" s="645" t="s">
        <v>186</v>
      </c>
      <c r="E492" s="393">
        <v>20000</v>
      </c>
      <c r="F492" s="282">
        <v>3866</v>
      </c>
      <c r="G492" s="261">
        <f t="shared" si="3"/>
        <v>5.173305742369374</v>
      </c>
      <c r="H492" s="148" t="s">
        <v>400</v>
      </c>
      <c r="I492" s="139" t="s">
        <v>43</v>
      </c>
      <c r="J492" s="303" t="s">
        <v>552</v>
      </c>
      <c r="K492" s="739" t="s">
        <v>749</v>
      </c>
      <c r="L492" s="138" t="s">
        <v>44</v>
      </c>
      <c r="M492" s="303"/>
      <c r="N492" s="283"/>
    </row>
    <row r="493" spans="1:14" s="2" customFormat="1" ht="15" customHeight="1" x14ac:dyDescent="0.3">
      <c r="A493" s="400">
        <v>45643</v>
      </c>
      <c r="B493" s="408" t="s">
        <v>157</v>
      </c>
      <c r="C493" s="408" t="s">
        <v>157</v>
      </c>
      <c r="D493" s="645" t="s">
        <v>186</v>
      </c>
      <c r="E493" s="393">
        <v>19000</v>
      </c>
      <c r="F493" s="282">
        <v>3866</v>
      </c>
      <c r="G493" s="261">
        <f t="shared" si="3"/>
        <v>4.9146404552509058</v>
      </c>
      <c r="H493" s="148" t="s">
        <v>400</v>
      </c>
      <c r="I493" s="139" t="s">
        <v>43</v>
      </c>
      <c r="J493" s="303" t="s">
        <v>552</v>
      </c>
      <c r="K493" s="739" t="s">
        <v>749</v>
      </c>
      <c r="L493" s="138" t="s">
        <v>44</v>
      </c>
      <c r="M493" s="303"/>
      <c r="N493" s="283"/>
    </row>
    <row r="494" spans="1:14" s="2" customFormat="1" ht="15" customHeight="1" x14ac:dyDescent="0.3">
      <c r="A494" s="137">
        <v>45643</v>
      </c>
      <c r="B494" s="291" t="s">
        <v>110</v>
      </c>
      <c r="C494" s="291" t="s">
        <v>111</v>
      </c>
      <c r="D494" s="139" t="s">
        <v>186</v>
      </c>
      <c r="E494" s="142">
        <v>10000</v>
      </c>
      <c r="F494" s="282">
        <v>3866</v>
      </c>
      <c r="G494" s="261">
        <f t="shared" si="3"/>
        <v>2.586652871184687</v>
      </c>
      <c r="H494" s="148" t="s">
        <v>188</v>
      </c>
      <c r="I494" s="139" t="s">
        <v>43</v>
      </c>
      <c r="J494" s="303" t="s">
        <v>533</v>
      </c>
      <c r="K494" s="739" t="s">
        <v>749</v>
      </c>
      <c r="L494" s="138" t="s">
        <v>44</v>
      </c>
      <c r="M494" s="303"/>
      <c r="N494" s="283"/>
    </row>
    <row r="495" spans="1:14" s="2" customFormat="1" ht="15" customHeight="1" x14ac:dyDescent="0.3">
      <c r="A495" s="137">
        <v>45643</v>
      </c>
      <c r="B495" s="291" t="s">
        <v>110</v>
      </c>
      <c r="C495" s="291" t="s">
        <v>111</v>
      </c>
      <c r="D495" s="417" t="s">
        <v>186</v>
      </c>
      <c r="E495" s="142">
        <v>25000</v>
      </c>
      <c r="F495" s="282">
        <v>3866</v>
      </c>
      <c r="G495" s="261">
        <f t="shared" si="3"/>
        <v>6.466632177961718</v>
      </c>
      <c r="H495" s="148" t="s">
        <v>188</v>
      </c>
      <c r="I495" s="139" t="s">
        <v>43</v>
      </c>
      <c r="J495" s="303" t="s">
        <v>533</v>
      </c>
      <c r="K495" s="739" t="s">
        <v>749</v>
      </c>
      <c r="L495" s="138" t="s">
        <v>44</v>
      </c>
      <c r="M495" s="303"/>
      <c r="N495" s="283"/>
    </row>
    <row r="496" spans="1:14" s="2" customFormat="1" ht="15" customHeight="1" x14ac:dyDescent="0.3">
      <c r="A496" s="137">
        <v>45643</v>
      </c>
      <c r="B496" s="291" t="s">
        <v>110</v>
      </c>
      <c r="C496" s="291" t="s">
        <v>111</v>
      </c>
      <c r="D496" s="417" t="s">
        <v>186</v>
      </c>
      <c r="E496" s="142">
        <v>10000</v>
      </c>
      <c r="F496" s="282">
        <v>3866</v>
      </c>
      <c r="G496" s="261">
        <f t="shared" si="3"/>
        <v>2.586652871184687</v>
      </c>
      <c r="H496" s="148" t="s">
        <v>188</v>
      </c>
      <c r="I496" s="139" t="s">
        <v>43</v>
      </c>
      <c r="J496" s="303" t="s">
        <v>533</v>
      </c>
      <c r="K496" s="739" t="s">
        <v>749</v>
      </c>
      <c r="L496" s="138" t="s">
        <v>44</v>
      </c>
      <c r="M496" s="303"/>
      <c r="N496" s="283"/>
    </row>
    <row r="497" spans="1:14" s="2" customFormat="1" ht="15" customHeight="1" x14ac:dyDescent="0.3">
      <c r="A497" s="137">
        <v>45643</v>
      </c>
      <c r="B497" s="291" t="s">
        <v>110</v>
      </c>
      <c r="C497" s="291" t="s">
        <v>111</v>
      </c>
      <c r="D497" s="139" t="s">
        <v>186</v>
      </c>
      <c r="E497" s="142">
        <v>10000</v>
      </c>
      <c r="F497" s="282">
        <v>3866</v>
      </c>
      <c r="G497" s="261">
        <f t="shared" si="3"/>
        <v>2.586652871184687</v>
      </c>
      <c r="H497" s="148" t="s">
        <v>188</v>
      </c>
      <c r="I497" s="139" t="s">
        <v>43</v>
      </c>
      <c r="J497" s="303" t="s">
        <v>533</v>
      </c>
      <c r="K497" s="739" t="s">
        <v>749</v>
      </c>
      <c r="L497" s="138" t="s">
        <v>44</v>
      </c>
      <c r="M497" s="303"/>
      <c r="N497" s="283"/>
    </row>
    <row r="498" spans="1:14" s="2" customFormat="1" ht="15" customHeight="1" x14ac:dyDescent="0.3">
      <c r="A498" s="137">
        <v>45643</v>
      </c>
      <c r="B498" s="291" t="s">
        <v>157</v>
      </c>
      <c r="C498" s="291" t="s">
        <v>157</v>
      </c>
      <c r="D498" s="139" t="s">
        <v>186</v>
      </c>
      <c r="E498" s="142">
        <v>10000</v>
      </c>
      <c r="F498" s="282">
        <v>3866</v>
      </c>
      <c r="G498" s="261">
        <f t="shared" si="3"/>
        <v>2.586652871184687</v>
      </c>
      <c r="H498" s="148" t="s">
        <v>188</v>
      </c>
      <c r="I498" s="139" t="s">
        <v>43</v>
      </c>
      <c r="J498" s="303" t="s">
        <v>533</v>
      </c>
      <c r="K498" s="739" t="s">
        <v>749</v>
      </c>
      <c r="L498" s="138" t="s">
        <v>44</v>
      </c>
      <c r="M498" s="303"/>
      <c r="N498" s="283"/>
    </row>
    <row r="499" spans="1:14" s="2" customFormat="1" ht="15" customHeight="1" x14ac:dyDescent="0.3">
      <c r="A499" s="137">
        <v>45643</v>
      </c>
      <c r="B499" s="291" t="s">
        <v>110</v>
      </c>
      <c r="C499" s="291" t="s">
        <v>111</v>
      </c>
      <c r="D499" s="139" t="s">
        <v>186</v>
      </c>
      <c r="E499" s="142">
        <v>10000</v>
      </c>
      <c r="F499" s="282">
        <v>3866</v>
      </c>
      <c r="G499" s="261">
        <f t="shared" ref="G499:G607" si="4">E499/F499</f>
        <v>2.586652871184687</v>
      </c>
      <c r="H499" s="148" t="s">
        <v>188</v>
      </c>
      <c r="I499" s="139" t="s">
        <v>43</v>
      </c>
      <c r="J499" s="303" t="s">
        <v>533</v>
      </c>
      <c r="K499" s="739" t="s">
        <v>749</v>
      </c>
      <c r="L499" s="138" t="s">
        <v>44</v>
      </c>
      <c r="M499" s="307"/>
      <c r="N499" s="283"/>
    </row>
    <row r="500" spans="1:14" s="2" customFormat="1" ht="15" customHeight="1" x14ac:dyDescent="0.3">
      <c r="A500" s="137">
        <v>45643</v>
      </c>
      <c r="B500" s="291" t="s">
        <v>110</v>
      </c>
      <c r="C500" s="291" t="s">
        <v>111</v>
      </c>
      <c r="D500" s="139" t="s">
        <v>186</v>
      </c>
      <c r="E500" s="142">
        <v>30000</v>
      </c>
      <c r="F500" s="282">
        <v>3866</v>
      </c>
      <c r="G500" s="261">
        <f t="shared" si="4"/>
        <v>7.759958613554061</v>
      </c>
      <c r="H500" s="148" t="s">
        <v>188</v>
      </c>
      <c r="I500" s="139" t="s">
        <v>43</v>
      </c>
      <c r="J500" s="303" t="s">
        <v>533</v>
      </c>
      <c r="K500" s="739" t="s">
        <v>749</v>
      </c>
      <c r="L500" s="138" t="s">
        <v>44</v>
      </c>
      <c r="M500" s="307"/>
      <c r="N500" s="283"/>
    </row>
    <row r="501" spans="1:14" s="2" customFormat="1" ht="15" customHeight="1" x14ac:dyDescent="0.3">
      <c r="A501" s="137">
        <v>45643</v>
      </c>
      <c r="B501" s="291" t="s">
        <v>110</v>
      </c>
      <c r="C501" s="291" t="s">
        <v>111</v>
      </c>
      <c r="D501" s="139" t="s">
        <v>186</v>
      </c>
      <c r="E501" s="142">
        <v>10000</v>
      </c>
      <c r="F501" s="282">
        <v>3866</v>
      </c>
      <c r="G501" s="261">
        <f t="shared" si="4"/>
        <v>2.586652871184687</v>
      </c>
      <c r="H501" s="148" t="s">
        <v>188</v>
      </c>
      <c r="I501" s="139" t="s">
        <v>43</v>
      </c>
      <c r="J501" s="303" t="s">
        <v>533</v>
      </c>
      <c r="K501" s="739" t="s">
        <v>749</v>
      </c>
      <c r="L501" s="138" t="s">
        <v>44</v>
      </c>
      <c r="M501" s="307"/>
      <c r="N501" s="283"/>
    </row>
    <row r="502" spans="1:14" s="2" customFormat="1" ht="15" customHeight="1" x14ac:dyDescent="0.3">
      <c r="A502" s="137">
        <v>45643</v>
      </c>
      <c r="B502" s="138" t="s">
        <v>361</v>
      </c>
      <c r="C502" s="138" t="s">
        <v>162</v>
      </c>
      <c r="D502" s="139" t="s">
        <v>186</v>
      </c>
      <c r="E502" s="142">
        <v>10000</v>
      </c>
      <c r="F502" s="282">
        <v>3866</v>
      </c>
      <c r="G502" s="261">
        <f t="shared" si="4"/>
        <v>2.586652871184687</v>
      </c>
      <c r="H502" s="148" t="s">
        <v>188</v>
      </c>
      <c r="I502" s="139" t="s">
        <v>43</v>
      </c>
      <c r="J502" s="303" t="s">
        <v>533</v>
      </c>
      <c r="K502" s="739" t="s">
        <v>749</v>
      </c>
      <c r="L502" s="138" t="s">
        <v>44</v>
      </c>
      <c r="M502" s="307"/>
      <c r="N502" s="283"/>
    </row>
    <row r="503" spans="1:14" s="2" customFormat="1" ht="15" customHeight="1" x14ac:dyDescent="0.3">
      <c r="A503" s="137">
        <v>45643</v>
      </c>
      <c r="B503" s="291" t="s">
        <v>345</v>
      </c>
      <c r="C503" s="138" t="s">
        <v>162</v>
      </c>
      <c r="D503" s="417" t="s">
        <v>186</v>
      </c>
      <c r="E503" s="142">
        <v>25000</v>
      </c>
      <c r="F503" s="282">
        <v>3866</v>
      </c>
      <c r="G503" s="261">
        <f t="shared" si="4"/>
        <v>6.466632177961718</v>
      </c>
      <c r="H503" s="148" t="s">
        <v>188</v>
      </c>
      <c r="I503" s="139" t="s">
        <v>43</v>
      </c>
      <c r="J503" s="303" t="s">
        <v>554</v>
      </c>
      <c r="K503" s="739" t="s">
        <v>749</v>
      </c>
      <c r="L503" s="138" t="s">
        <v>44</v>
      </c>
      <c r="M503" s="307"/>
      <c r="N503" s="283"/>
    </row>
    <row r="504" spans="1:14" s="2" customFormat="1" ht="15" customHeight="1" x14ac:dyDescent="0.3">
      <c r="A504" s="137">
        <v>45643</v>
      </c>
      <c r="B504" s="138" t="s">
        <v>348</v>
      </c>
      <c r="C504" s="138" t="s">
        <v>162</v>
      </c>
      <c r="D504" s="139" t="s">
        <v>186</v>
      </c>
      <c r="E504" s="142">
        <v>15000</v>
      </c>
      <c r="F504" s="282">
        <v>3866</v>
      </c>
      <c r="G504" s="261">
        <f t="shared" si="4"/>
        <v>3.8799793067770305</v>
      </c>
      <c r="H504" s="148" t="s">
        <v>188</v>
      </c>
      <c r="I504" s="139" t="s">
        <v>43</v>
      </c>
      <c r="J504" s="303" t="s">
        <v>533</v>
      </c>
      <c r="K504" s="739" t="s">
        <v>749</v>
      </c>
      <c r="L504" s="138" t="s">
        <v>44</v>
      </c>
      <c r="M504" s="307"/>
      <c r="N504" s="283"/>
    </row>
    <row r="505" spans="1:14" s="2" customFormat="1" ht="15" customHeight="1" x14ac:dyDescent="0.3">
      <c r="A505" s="137">
        <v>45643</v>
      </c>
      <c r="B505" s="138" t="s">
        <v>110</v>
      </c>
      <c r="C505" s="138" t="s">
        <v>111</v>
      </c>
      <c r="D505" s="139" t="s">
        <v>186</v>
      </c>
      <c r="E505" s="142">
        <v>10000</v>
      </c>
      <c r="F505" s="282">
        <v>3866</v>
      </c>
      <c r="G505" s="261">
        <f t="shared" si="4"/>
        <v>2.586652871184687</v>
      </c>
      <c r="H505" s="148" t="s">
        <v>188</v>
      </c>
      <c r="I505" s="139" t="s">
        <v>43</v>
      </c>
      <c r="J505" s="303" t="s">
        <v>533</v>
      </c>
      <c r="K505" s="739" t="s">
        <v>749</v>
      </c>
      <c r="L505" s="138" t="s">
        <v>44</v>
      </c>
      <c r="M505" s="307"/>
      <c r="N505" s="283"/>
    </row>
    <row r="506" spans="1:14" s="2" customFormat="1" ht="15" customHeight="1" x14ac:dyDescent="0.3">
      <c r="A506" s="137">
        <v>45643</v>
      </c>
      <c r="B506" s="138" t="s">
        <v>265</v>
      </c>
      <c r="C506" s="138" t="s">
        <v>162</v>
      </c>
      <c r="D506" s="139" t="s">
        <v>186</v>
      </c>
      <c r="E506" s="142">
        <v>60000</v>
      </c>
      <c r="F506" s="282">
        <v>3866</v>
      </c>
      <c r="G506" s="261">
        <f t="shared" si="4"/>
        <v>15.519917227108122</v>
      </c>
      <c r="H506" s="148" t="s">
        <v>188</v>
      </c>
      <c r="I506" s="139" t="s">
        <v>43</v>
      </c>
      <c r="J506" s="303" t="s">
        <v>533</v>
      </c>
      <c r="K506" s="739" t="s">
        <v>749</v>
      </c>
      <c r="L506" s="138" t="s">
        <v>44</v>
      </c>
      <c r="M506" s="307"/>
      <c r="N506" s="283"/>
    </row>
    <row r="507" spans="1:14" s="2" customFormat="1" ht="15" customHeight="1" x14ac:dyDescent="0.3">
      <c r="A507" s="137">
        <v>45643</v>
      </c>
      <c r="B507" s="138" t="s">
        <v>156</v>
      </c>
      <c r="C507" s="138" t="s">
        <v>111</v>
      </c>
      <c r="D507" s="417" t="s">
        <v>186</v>
      </c>
      <c r="E507" s="142">
        <v>30000</v>
      </c>
      <c r="F507" s="282">
        <v>3866</v>
      </c>
      <c r="G507" s="261">
        <f t="shared" si="4"/>
        <v>7.759958613554061</v>
      </c>
      <c r="H507" s="148" t="s">
        <v>187</v>
      </c>
      <c r="I507" s="139" t="s">
        <v>43</v>
      </c>
      <c r="J507" s="303" t="s">
        <v>551</v>
      </c>
      <c r="K507" s="739" t="s">
        <v>749</v>
      </c>
      <c r="L507" s="138" t="s">
        <v>44</v>
      </c>
      <c r="M507" s="307"/>
      <c r="N507" s="283"/>
    </row>
    <row r="508" spans="1:14" s="2" customFormat="1" ht="15" customHeight="1" x14ac:dyDescent="0.3">
      <c r="A508" s="137">
        <v>45643</v>
      </c>
      <c r="B508" s="138" t="s">
        <v>156</v>
      </c>
      <c r="C508" s="138" t="s">
        <v>111</v>
      </c>
      <c r="D508" s="417" t="s">
        <v>186</v>
      </c>
      <c r="E508" s="142">
        <v>6000</v>
      </c>
      <c r="F508" s="282">
        <v>3866</v>
      </c>
      <c r="G508" s="261">
        <f t="shared" si="4"/>
        <v>1.5519917227108122</v>
      </c>
      <c r="H508" s="148" t="s">
        <v>187</v>
      </c>
      <c r="I508" s="139" t="s">
        <v>43</v>
      </c>
      <c r="J508" s="303" t="s">
        <v>551</v>
      </c>
      <c r="K508" s="739" t="s">
        <v>749</v>
      </c>
      <c r="L508" s="138" t="s">
        <v>44</v>
      </c>
      <c r="M508" s="307"/>
      <c r="N508" s="283"/>
    </row>
    <row r="509" spans="1:14" s="2" customFormat="1" ht="15" customHeight="1" x14ac:dyDescent="0.3">
      <c r="A509" s="137">
        <v>45643</v>
      </c>
      <c r="B509" s="138" t="s">
        <v>156</v>
      </c>
      <c r="C509" s="138" t="s">
        <v>111</v>
      </c>
      <c r="D509" s="417" t="s">
        <v>186</v>
      </c>
      <c r="E509" s="142">
        <v>29000</v>
      </c>
      <c r="F509" s="282">
        <v>3866</v>
      </c>
      <c r="G509" s="261">
        <f t="shared" si="4"/>
        <v>7.5012933264355928</v>
      </c>
      <c r="H509" s="148" t="s">
        <v>187</v>
      </c>
      <c r="I509" s="139" t="s">
        <v>43</v>
      </c>
      <c r="J509" s="303" t="s">
        <v>551</v>
      </c>
      <c r="K509" s="739" t="s">
        <v>749</v>
      </c>
      <c r="L509" s="138" t="s">
        <v>44</v>
      </c>
      <c r="M509" s="307"/>
      <c r="N509" s="283"/>
    </row>
    <row r="510" spans="1:14" s="2" customFormat="1" ht="15" customHeight="1" x14ac:dyDescent="0.3">
      <c r="A510" s="137">
        <v>45643</v>
      </c>
      <c r="B510" s="138" t="s">
        <v>156</v>
      </c>
      <c r="C510" s="138" t="s">
        <v>111</v>
      </c>
      <c r="D510" s="417" t="s">
        <v>186</v>
      </c>
      <c r="E510" s="142">
        <v>9000</v>
      </c>
      <c r="F510" s="282">
        <v>3866</v>
      </c>
      <c r="G510" s="261">
        <f t="shared" si="4"/>
        <v>2.3279875840662183</v>
      </c>
      <c r="H510" s="148" t="s">
        <v>187</v>
      </c>
      <c r="I510" s="139" t="s">
        <v>43</v>
      </c>
      <c r="J510" s="303" t="s">
        <v>551</v>
      </c>
      <c r="K510" s="739" t="s">
        <v>749</v>
      </c>
      <c r="L510" s="138" t="s">
        <v>44</v>
      </c>
      <c r="M510" s="307"/>
      <c r="N510" s="283"/>
    </row>
    <row r="511" spans="1:14" s="2" customFormat="1" ht="15" customHeight="1" x14ac:dyDescent="0.3">
      <c r="A511" s="137">
        <v>45643</v>
      </c>
      <c r="B511" s="138" t="s">
        <v>265</v>
      </c>
      <c r="C511" s="138" t="s">
        <v>162</v>
      </c>
      <c r="D511" s="417" t="s">
        <v>186</v>
      </c>
      <c r="E511" s="142">
        <v>60000</v>
      </c>
      <c r="F511" s="282">
        <v>3866</v>
      </c>
      <c r="G511" s="261">
        <f t="shared" si="4"/>
        <v>15.519917227108122</v>
      </c>
      <c r="H511" s="148" t="s">
        <v>187</v>
      </c>
      <c r="I511" s="139" t="s">
        <v>43</v>
      </c>
      <c r="J511" s="303" t="s">
        <v>585</v>
      </c>
      <c r="K511" s="739" t="s">
        <v>749</v>
      </c>
      <c r="L511" s="138" t="s">
        <v>44</v>
      </c>
      <c r="M511" s="307"/>
      <c r="N511" s="283"/>
    </row>
    <row r="512" spans="1:14" s="2" customFormat="1" ht="15" customHeight="1" x14ac:dyDescent="0.3">
      <c r="A512" s="137">
        <v>45643</v>
      </c>
      <c r="B512" s="138" t="s">
        <v>361</v>
      </c>
      <c r="C512" s="138" t="s">
        <v>162</v>
      </c>
      <c r="D512" s="417" t="s">
        <v>186</v>
      </c>
      <c r="E512" s="142">
        <v>10000</v>
      </c>
      <c r="F512" s="282">
        <v>3866</v>
      </c>
      <c r="G512" s="261">
        <f t="shared" si="4"/>
        <v>2.586652871184687</v>
      </c>
      <c r="H512" s="148" t="s">
        <v>187</v>
      </c>
      <c r="I512" s="139" t="s">
        <v>43</v>
      </c>
      <c r="J512" s="303" t="s">
        <v>586</v>
      </c>
      <c r="K512" s="739" t="s">
        <v>749</v>
      </c>
      <c r="L512" s="138" t="s">
        <v>44</v>
      </c>
      <c r="M512" s="307"/>
      <c r="N512" s="283"/>
    </row>
    <row r="513" spans="1:14" s="2" customFormat="1" ht="15" customHeight="1" x14ac:dyDescent="0.3">
      <c r="A513" s="137">
        <v>45643</v>
      </c>
      <c r="B513" s="138" t="s">
        <v>345</v>
      </c>
      <c r="C513" s="138" t="s">
        <v>162</v>
      </c>
      <c r="D513" s="417" t="s">
        <v>186</v>
      </c>
      <c r="E513" s="142">
        <v>10000</v>
      </c>
      <c r="F513" s="282">
        <v>3866</v>
      </c>
      <c r="G513" s="261">
        <f t="shared" si="4"/>
        <v>2.586652871184687</v>
      </c>
      <c r="H513" s="148" t="s">
        <v>187</v>
      </c>
      <c r="I513" s="139" t="s">
        <v>43</v>
      </c>
      <c r="J513" s="303" t="s">
        <v>587</v>
      </c>
      <c r="K513" s="739" t="s">
        <v>749</v>
      </c>
      <c r="L513" s="138" t="s">
        <v>44</v>
      </c>
      <c r="M513" s="307"/>
      <c r="N513" s="283"/>
    </row>
    <row r="514" spans="1:14" s="2" customFormat="1" ht="15" customHeight="1" x14ac:dyDescent="0.3">
      <c r="A514" s="137">
        <v>45643</v>
      </c>
      <c r="B514" s="138" t="s">
        <v>348</v>
      </c>
      <c r="C514" s="138" t="s">
        <v>162</v>
      </c>
      <c r="D514" s="417" t="s">
        <v>186</v>
      </c>
      <c r="E514" s="142">
        <v>30000</v>
      </c>
      <c r="F514" s="282">
        <v>3866</v>
      </c>
      <c r="G514" s="261">
        <f t="shared" si="4"/>
        <v>7.759958613554061</v>
      </c>
      <c r="H514" s="148" t="s">
        <v>187</v>
      </c>
      <c r="I514" s="139" t="s">
        <v>43</v>
      </c>
      <c r="J514" s="303" t="s">
        <v>588</v>
      </c>
      <c r="K514" s="739" t="s">
        <v>749</v>
      </c>
      <c r="L514" s="138" t="s">
        <v>44</v>
      </c>
      <c r="M514" s="307"/>
      <c r="N514" s="283"/>
    </row>
    <row r="515" spans="1:14" s="2" customFormat="1" ht="15" customHeight="1" x14ac:dyDescent="0.3">
      <c r="A515" s="137">
        <v>45643</v>
      </c>
      <c r="B515" s="138" t="s">
        <v>157</v>
      </c>
      <c r="C515" s="138" t="s">
        <v>157</v>
      </c>
      <c r="D515" s="417" t="s">
        <v>186</v>
      </c>
      <c r="E515" s="142">
        <v>29000</v>
      </c>
      <c r="F515" s="282">
        <v>3866</v>
      </c>
      <c r="G515" s="261">
        <f t="shared" si="4"/>
        <v>7.5012933264355928</v>
      </c>
      <c r="H515" s="148" t="s">
        <v>187</v>
      </c>
      <c r="I515" s="139" t="s">
        <v>43</v>
      </c>
      <c r="J515" s="303" t="s">
        <v>551</v>
      </c>
      <c r="K515" s="739" t="s">
        <v>749</v>
      </c>
      <c r="L515" s="138" t="s">
        <v>44</v>
      </c>
      <c r="M515" s="307"/>
      <c r="N515" s="283"/>
    </row>
    <row r="516" spans="1:14" s="2" customFormat="1" ht="15" customHeight="1" x14ac:dyDescent="0.3">
      <c r="A516" s="400">
        <v>45643</v>
      </c>
      <c r="B516" s="408" t="s">
        <v>110</v>
      </c>
      <c r="C516" s="408" t="s">
        <v>111</v>
      </c>
      <c r="D516" s="645" t="s">
        <v>109</v>
      </c>
      <c r="E516" s="393">
        <v>22000</v>
      </c>
      <c r="F516" s="282">
        <v>3866</v>
      </c>
      <c r="G516" s="261">
        <f t="shared" si="4"/>
        <v>5.6906363166063114</v>
      </c>
      <c r="H516" s="148" t="s">
        <v>159</v>
      </c>
      <c r="I516" s="139" t="s">
        <v>43</v>
      </c>
      <c r="J516" s="303" t="s">
        <v>635</v>
      </c>
      <c r="K516" s="739" t="s">
        <v>749</v>
      </c>
      <c r="L516" s="138" t="s">
        <v>44</v>
      </c>
      <c r="M516" s="307"/>
      <c r="N516" s="283"/>
    </row>
    <row r="517" spans="1:14" s="2" customFormat="1" ht="15" customHeight="1" x14ac:dyDescent="0.3">
      <c r="A517" s="400">
        <v>45643</v>
      </c>
      <c r="B517" s="408" t="s">
        <v>110</v>
      </c>
      <c r="C517" s="408" t="s">
        <v>111</v>
      </c>
      <c r="D517" s="645" t="s">
        <v>109</v>
      </c>
      <c r="E517" s="393">
        <v>8000</v>
      </c>
      <c r="F517" s="282">
        <v>3866</v>
      </c>
      <c r="G517" s="261">
        <f t="shared" si="4"/>
        <v>2.0693222969477496</v>
      </c>
      <c r="H517" s="148" t="s">
        <v>159</v>
      </c>
      <c r="I517" s="139" t="s">
        <v>43</v>
      </c>
      <c r="J517" s="303" t="s">
        <v>635</v>
      </c>
      <c r="K517" s="739" t="s">
        <v>749</v>
      </c>
      <c r="L517" s="138" t="s">
        <v>44</v>
      </c>
      <c r="M517" s="307"/>
      <c r="N517" s="283"/>
    </row>
    <row r="518" spans="1:14" s="2" customFormat="1" ht="15" customHeight="1" x14ac:dyDescent="0.3">
      <c r="A518" s="400">
        <v>45643</v>
      </c>
      <c r="B518" s="408" t="s">
        <v>110</v>
      </c>
      <c r="C518" s="408" t="s">
        <v>111</v>
      </c>
      <c r="D518" s="645" t="s">
        <v>109</v>
      </c>
      <c r="E518" s="393">
        <v>25000</v>
      </c>
      <c r="F518" s="282">
        <v>3866</v>
      </c>
      <c r="G518" s="261">
        <f t="shared" si="4"/>
        <v>6.466632177961718</v>
      </c>
      <c r="H518" s="148" t="s">
        <v>159</v>
      </c>
      <c r="I518" s="139" t="s">
        <v>43</v>
      </c>
      <c r="J518" s="303" t="s">
        <v>635</v>
      </c>
      <c r="K518" s="739" t="s">
        <v>749</v>
      </c>
      <c r="L518" s="138" t="s">
        <v>44</v>
      </c>
      <c r="M518" s="307"/>
      <c r="N518" s="283"/>
    </row>
    <row r="519" spans="1:14" s="2" customFormat="1" ht="15" customHeight="1" x14ac:dyDescent="0.3">
      <c r="A519" s="400">
        <v>45644</v>
      </c>
      <c r="B519" s="408" t="s">
        <v>110</v>
      </c>
      <c r="C519" s="408" t="s">
        <v>111</v>
      </c>
      <c r="D519" s="645" t="s">
        <v>186</v>
      </c>
      <c r="E519" s="393">
        <v>25000</v>
      </c>
      <c r="F519" s="282">
        <v>3866</v>
      </c>
      <c r="G519" s="261">
        <f t="shared" si="4"/>
        <v>6.466632177961718</v>
      </c>
      <c r="H519" s="148" t="s">
        <v>400</v>
      </c>
      <c r="I519" s="139" t="s">
        <v>43</v>
      </c>
      <c r="J519" s="303" t="s">
        <v>639</v>
      </c>
      <c r="K519" s="739" t="s">
        <v>749</v>
      </c>
      <c r="L519" s="138" t="s">
        <v>44</v>
      </c>
      <c r="M519" s="307"/>
      <c r="N519" s="283"/>
    </row>
    <row r="520" spans="1:14" s="2" customFormat="1" ht="15" customHeight="1" x14ac:dyDescent="0.3">
      <c r="A520" s="400">
        <v>45644</v>
      </c>
      <c r="B520" s="408" t="s">
        <v>110</v>
      </c>
      <c r="C520" s="408" t="s">
        <v>111</v>
      </c>
      <c r="D520" s="645" t="s">
        <v>186</v>
      </c>
      <c r="E520" s="393">
        <v>3000</v>
      </c>
      <c r="F520" s="282">
        <v>3866</v>
      </c>
      <c r="G520" s="261">
        <f t="shared" si="4"/>
        <v>0.7759958613554061</v>
      </c>
      <c r="H520" s="148" t="s">
        <v>400</v>
      </c>
      <c r="I520" s="139" t="s">
        <v>43</v>
      </c>
      <c r="J520" s="303" t="s">
        <v>639</v>
      </c>
      <c r="K520" s="739" t="s">
        <v>749</v>
      </c>
      <c r="L520" s="138" t="s">
        <v>44</v>
      </c>
      <c r="M520" s="307"/>
      <c r="N520" s="283"/>
    </row>
    <row r="521" spans="1:14" s="2" customFormat="1" ht="15" customHeight="1" x14ac:dyDescent="0.3">
      <c r="A521" s="400">
        <v>45644</v>
      </c>
      <c r="B521" s="408" t="s">
        <v>110</v>
      </c>
      <c r="C521" s="408" t="s">
        <v>111</v>
      </c>
      <c r="D521" s="645" t="s">
        <v>186</v>
      </c>
      <c r="E521" s="393">
        <v>10000</v>
      </c>
      <c r="F521" s="282">
        <v>3866</v>
      </c>
      <c r="G521" s="261">
        <f t="shared" si="4"/>
        <v>2.586652871184687</v>
      </c>
      <c r="H521" s="148" t="s">
        <v>400</v>
      </c>
      <c r="I521" s="139" t="s">
        <v>43</v>
      </c>
      <c r="J521" s="303" t="s">
        <v>639</v>
      </c>
      <c r="K521" s="739" t="s">
        <v>749</v>
      </c>
      <c r="L521" s="138" t="s">
        <v>44</v>
      </c>
      <c r="M521" s="307"/>
      <c r="N521" s="283"/>
    </row>
    <row r="522" spans="1:14" s="2" customFormat="1" ht="15" customHeight="1" x14ac:dyDescent="0.3">
      <c r="A522" s="400">
        <v>45644</v>
      </c>
      <c r="B522" s="408" t="s">
        <v>110</v>
      </c>
      <c r="C522" s="408" t="s">
        <v>111</v>
      </c>
      <c r="D522" s="645" t="s">
        <v>186</v>
      </c>
      <c r="E522" s="393">
        <v>20000</v>
      </c>
      <c r="F522" s="282">
        <v>3866</v>
      </c>
      <c r="G522" s="261">
        <f t="shared" si="4"/>
        <v>5.173305742369374</v>
      </c>
      <c r="H522" s="148" t="s">
        <v>400</v>
      </c>
      <c r="I522" s="139" t="s">
        <v>43</v>
      </c>
      <c r="J522" s="303" t="s">
        <v>639</v>
      </c>
      <c r="K522" s="739" t="s">
        <v>749</v>
      </c>
      <c r="L522" s="138" t="s">
        <v>44</v>
      </c>
      <c r="M522" s="307"/>
      <c r="N522" s="283"/>
    </row>
    <row r="523" spans="1:14" s="2" customFormat="1" ht="15" customHeight="1" x14ac:dyDescent="0.3">
      <c r="A523" s="400">
        <v>45644</v>
      </c>
      <c r="B523" s="408" t="s">
        <v>157</v>
      </c>
      <c r="C523" s="408" t="s">
        <v>157</v>
      </c>
      <c r="D523" s="645" t="s">
        <v>186</v>
      </c>
      <c r="E523" s="393">
        <v>22000</v>
      </c>
      <c r="F523" s="282">
        <v>3866</v>
      </c>
      <c r="G523" s="261">
        <f t="shared" si="4"/>
        <v>5.6906363166063114</v>
      </c>
      <c r="H523" s="148" t="s">
        <v>400</v>
      </c>
      <c r="I523" s="139" t="s">
        <v>43</v>
      </c>
      <c r="J523" s="303" t="s">
        <v>639</v>
      </c>
      <c r="K523" s="739" t="s">
        <v>749</v>
      </c>
      <c r="L523" s="138" t="s">
        <v>44</v>
      </c>
      <c r="M523" s="307"/>
      <c r="N523" s="283"/>
    </row>
    <row r="524" spans="1:14" s="2" customFormat="1" ht="15" customHeight="1" x14ac:dyDescent="0.3">
      <c r="A524" s="137">
        <v>45644</v>
      </c>
      <c r="B524" s="138" t="s">
        <v>156</v>
      </c>
      <c r="C524" s="138" t="s">
        <v>111</v>
      </c>
      <c r="D524" s="417" t="s">
        <v>186</v>
      </c>
      <c r="E524" s="124">
        <v>5000</v>
      </c>
      <c r="F524" s="282">
        <v>3866</v>
      </c>
      <c r="G524" s="261">
        <f t="shared" si="4"/>
        <v>1.2933264355923435</v>
      </c>
      <c r="H524" s="148" t="s">
        <v>168</v>
      </c>
      <c r="I524" s="139" t="s">
        <v>43</v>
      </c>
      <c r="J524" s="303" t="s">
        <v>550</v>
      </c>
      <c r="K524" s="739" t="s">
        <v>749</v>
      </c>
      <c r="L524" s="138" t="s">
        <v>44</v>
      </c>
      <c r="M524" s="307"/>
      <c r="N524" s="283"/>
    </row>
    <row r="525" spans="1:14" s="2" customFormat="1" ht="15" customHeight="1" x14ac:dyDescent="0.3">
      <c r="A525" s="137">
        <v>45644</v>
      </c>
      <c r="B525" s="138" t="s">
        <v>736</v>
      </c>
      <c r="C525" s="138" t="s">
        <v>111</v>
      </c>
      <c r="D525" s="417" t="s">
        <v>186</v>
      </c>
      <c r="E525" s="124">
        <v>40000</v>
      </c>
      <c r="F525" s="282">
        <v>3866</v>
      </c>
      <c r="G525" s="261">
        <f t="shared" si="4"/>
        <v>10.346611484738748</v>
      </c>
      <c r="H525" s="148" t="s">
        <v>168</v>
      </c>
      <c r="I525" s="139" t="s">
        <v>43</v>
      </c>
      <c r="J525" s="303" t="s">
        <v>550</v>
      </c>
      <c r="K525" s="739" t="s">
        <v>749</v>
      </c>
      <c r="L525" s="138" t="s">
        <v>44</v>
      </c>
      <c r="M525" s="307"/>
      <c r="N525" s="283"/>
    </row>
    <row r="526" spans="1:14" s="2" customFormat="1" ht="15" customHeight="1" x14ac:dyDescent="0.3">
      <c r="A526" s="137">
        <v>45644</v>
      </c>
      <c r="B526" s="138" t="s">
        <v>735</v>
      </c>
      <c r="C526" s="138" t="s">
        <v>111</v>
      </c>
      <c r="D526" s="417" t="s">
        <v>186</v>
      </c>
      <c r="E526" s="124">
        <v>40000</v>
      </c>
      <c r="F526" s="282">
        <v>3866</v>
      </c>
      <c r="G526" s="261">
        <f t="shared" si="4"/>
        <v>10.346611484738748</v>
      </c>
      <c r="H526" s="148" t="s">
        <v>168</v>
      </c>
      <c r="I526" s="139" t="s">
        <v>43</v>
      </c>
      <c r="J526" s="303" t="s">
        <v>550</v>
      </c>
      <c r="K526" s="739" t="s">
        <v>749</v>
      </c>
      <c r="L526" s="138" t="s">
        <v>44</v>
      </c>
      <c r="M526" s="307"/>
      <c r="N526" s="283"/>
    </row>
    <row r="527" spans="1:14" s="2" customFormat="1" ht="15" customHeight="1" x14ac:dyDescent="0.3">
      <c r="A527" s="137">
        <v>45644</v>
      </c>
      <c r="B527" s="138" t="s">
        <v>156</v>
      </c>
      <c r="C527" s="138" t="s">
        <v>111</v>
      </c>
      <c r="D527" s="417" t="s">
        <v>186</v>
      </c>
      <c r="E527" s="124">
        <v>5000</v>
      </c>
      <c r="F527" s="282">
        <v>3866</v>
      </c>
      <c r="G527" s="261">
        <f t="shared" si="4"/>
        <v>1.2933264355923435</v>
      </c>
      <c r="H527" s="148" t="s">
        <v>168</v>
      </c>
      <c r="I527" s="139" t="s">
        <v>43</v>
      </c>
      <c r="J527" s="303" t="s">
        <v>550</v>
      </c>
      <c r="K527" s="739" t="s">
        <v>749</v>
      </c>
      <c r="L527" s="138" t="s">
        <v>44</v>
      </c>
      <c r="M527" s="307"/>
      <c r="N527" s="283"/>
    </row>
    <row r="528" spans="1:14" s="2" customFormat="1" ht="15" customHeight="1" x14ac:dyDescent="0.3">
      <c r="A528" s="137">
        <v>45644</v>
      </c>
      <c r="B528" s="138" t="s">
        <v>265</v>
      </c>
      <c r="C528" s="138" t="s">
        <v>162</v>
      </c>
      <c r="D528" s="417" t="s">
        <v>186</v>
      </c>
      <c r="E528" s="124">
        <v>60000</v>
      </c>
      <c r="F528" s="282">
        <v>3866</v>
      </c>
      <c r="G528" s="261">
        <f t="shared" si="4"/>
        <v>15.519917227108122</v>
      </c>
      <c r="H528" s="148" t="s">
        <v>168</v>
      </c>
      <c r="I528" s="139" t="s">
        <v>43</v>
      </c>
      <c r="J528" s="303" t="s">
        <v>550</v>
      </c>
      <c r="K528" s="739" t="s">
        <v>749</v>
      </c>
      <c r="L528" s="138" t="s">
        <v>44</v>
      </c>
      <c r="M528" s="307"/>
      <c r="N528" s="283"/>
    </row>
    <row r="529" spans="1:14" s="2" customFormat="1" ht="15" customHeight="1" x14ac:dyDescent="0.3">
      <c r="A529" s="137">
        <v>45644</v>
      </c>
      <c r="B529" s="138" t="s">
        <v>361</v>
      </c>
      <c r="C529" s="138" t="s">
        <v>162</v>
      </c>
      <c r="D529" s="417" t="s">
        <v>186</v>
      </c>
      <c r="E529" s="124">
        <v>10000</v>
      </c>
      <c r="F529" s="282">
        <v>3866</v>
      </c>
      <c r="G529" s="261">
        <f t="shared" si="4"/>
        <v>2.586652871184687</v>
      </c>
      <c r="H529" s="148" t="s">
        <v>168</v>
      </c>
      <c r="I529" s="139" t="s">
        <v>43</v>
      </c>
      <c r="J529" s="303" t="s">
        <v>550</v>
      </c>
      <c r="K529" s="739" t="s">
        <v>749</v>
      </c>
      <c r="L529" s="138" t="s">
        <v>44</v>
      </c>
      <c r="M529" s="307"/>
      <c r="N529" s="283"/>
    </row>
    <row r="530" spans="1:14" s="2" customFormat="1" ht="15" customHeight="1" x14ac:dyDescent="0.3">
      <c r="A530" s="137">
        <v>45644</v>
      </c>
      <c r="B530" s="138" t="s">
        <v>345</v>
      </c>
      <c r="C530" s="138" t="s">
        <v>162</v>
      </c>
      <c r="D530" s="417" t="s">
        <v>186</v>
      </c>
      <c r="E530" s="124">
        <v>20000</v>
      </c>
      <c r="F530" s="282">
        <v>3866</v>
      </c>
      <c r="G530" s="261">
        <f t="shared" si="4"/>
        <v>5.173305742369374</v>
      </c>
      <c r="H530" s="148" t="s">
        <v>168</v>
      </c>
      <c r="I530" s="139" t="s">
        <v>43</v>
      </c>
      <c r="J530" s="303" t="s">
        <v>550</v>
      </c>
      <c r="K530" s="739" t="s">
        <v>749</v>
      </c>
      <c r="L530" s="138" t="s">
        <v>44</v>
      </c>
      <c r="M530" s="307"/>
      <c r="N530" s="283"/>
    </row>
    <row r="531" spans="1:14" s="2" customFormat="1" ht="15" customHeight="1" x14ac:dyDescent="0.3">
      <c r="A531" s="137">
        <v>45644</v>
      </c>
      <c r="B531" s="138" t="s">
        <v>348</v>
      </c>
      <c r="C531" s="138" t="s">
        <v>162</v>
      </c>
      <c r="D531" s="417" t="s">
        <v>186</v>
      </c>
      <c r="E531" s="124">
        <v>20000</v>
      </c>
      <c r="F531" s="282">
        <v>3866</v>
      </c>
      <c r="G531" s="261">
        <f t="shared" si="4"/>
        <v>5.173305742369374</v>
      </c>
      <c r="H531" s="148" t="s">
        <v>168</v>
      </c>
      <c r="I531" s="139" t="s">
        <v>43</v>
      </c>
      <c r="J531" s="303" t="s">
        <v>550</v>
      </c>
      <c r="K531" s="739" t="s">
        <v>749</v>
      </c>
      <c r="L531" s="138" t="s">
        <v>44</v>
      </c>
      <c r="M531" s="307"/>
      <c r="N531" s="283"/>
    </row>
    <row r="532" spans="1:14" s="2" customFormat="1" ht="15" customHeight="1" x14ac:dyDescent="0.3">
      <c r="A532" s="137">
        <v>45644</v>
      </c>
      <c r="B532" s="138" t="s">
        <v>110</v>
      </c>
      <c r="C532" s="138" t="s">
        <v>111</v>
      </c>
      <c r="D532" s="139" t="s">
        <v>186</v>
      </c>
      <c r="E532" s="142">
        <v>20000</v>
      </c>
      <c r="F532" s="282">
        <v>3866</v>
      </c>
      <c r="G532" s="261">
        <f t="shared" si="4"/>
        <v>5.173305742369374</v>
      </c>
      <c r="H532" s="148" t="s">
        <v>188</v>
      </c>
      <c r="I532" s="139" t="s">
        <v>43</v>
      </c>
      <c r="J532" s="303" t="s">
        <v>533</v>
      </c>
      <c r="K532" s="739" t="s">
        <v>749</v>
      </c>
      <c r="L532" s="138" t="s">
        <v>44</v>
      </c>
      <c r="M532" s="307"/>
      <c r="N532" s="283"/>
    </row>
    <row r="533" spans="1:14" s="2" customFormat="1" ht="15" customHeight="1" x14ac:dyDescent="0.3">
      <c r="A533" s="137">
        <v>45644</v>
      </c>
      <c r="B533" s="138" t="s">
        <v>110</v>
      </c>
      <c r="C533" s="138" t="s">
        <v>111</v>
      </c>
      <c r="D533" s="139" t="s">
        <v>186</v>
      </c>
      <c r="E533" s="142">
        <v>10000</v>
      </c>
      <c r="F533" s="282">
        <v>3866</v>
      </c>
      <c r="G533" s="261">
        <f t="shared" si="4"/>
        <v>2.586652871184687</v>
      </c>
      <c r="H533" s="148" t="s">
        <v>188</v>
      </c>
      <c r="I533" s="139" t="s">
        <v>43</v>
      </c>
      <c r="J533" s="303" t="s">
        <v>533</v>
      </c>
      <c r="K533" s="739" t="s">
        <v>749</v>
      </c>
      <c r="L533" s="138" t="s">
        <v>44</v>
      </c>
      <c r="M533" s="307"/>
      <c r="N533" s="283"/>
    </row>
    <row r="534" spans="1:14" s="2" customFormat="1" ht="15" customHeight="1" x14ac:dyDescent="0.3">
      <c r="A534" s="137">
        <v>45644</v>
      </c>
      <c r="B534" s="138" t="s">
        <v>110</v>
      </c>
      <c r="C534" s="138" t="s">
        <v>111</v>
      </c>
      <c r="D534" s="139" t="s">
        <v>186</v>
      </c>
      <c r="E534" s="142">
        <v>10000</v>
      </c>
      <c r="F534" s="282">
        <v>3866</v>
      </c>
      <c r="G534" s="261">
        <f t="shared" si="4"/>
        <v>2.586652871184687</v>
      </c>
      <c r="H534" s="148" t="s">
        <v>188</v>
      </c>
      <c r="I534" s="139" t="s">
        <v>43</v>
      </c>
      <c r="J534" s="303" t="s">
        <v>533</v>
      </c>
      <c r="K534" s="739" t="s">
        <v>749</v>
      </c>
      <c r="L534" s="138" t="s">
        <v>44</v>
      </c>
      <c r="M534" s="307"/>
      <c r="N534" s="283"/>
    </row>
    <row r="535" spans="1:14" s="2" customFormat="1" ht="15" customHeight="1" x14ac:dyDescent="0.3">
      <c r="A535" s="137">
        <v>45644</v>
      </c>
      <c r="B535" s="138" t="s">
        <v>110</v>
      </c>
      <c r="C535" s="138" t="s">
        <v>111</v>
      </c>
      <c r="D535" s="139" t="s">
        <v>186</v>
      </c>
      <c r="E535" s="142">
        <v>20000</v>
      </c>
      <c r="F535" s="282">
        <v>3866</v>
      </c>
      <c r="G535" s="261">
        <f t="shared" si="4"/>
        <v>5.173305742369374</v>
      </c>
      <c r="H535" s="148" t="s">
        <v>188</v>
      </c>
      <c r="I535" s="139" t="s">
        <v>43</v>
      </c>
      <c r="J535" s="303" t="s">
        <v>533</v>
      </c>
      <c r="K535" s="739" t="s">
        <v>749</v>
      </c>
      <c r="L535" s="138" t="s">
        <v>44</v>
      </c>
      <c r="M535" s="307"/>
      <c r="N535" s="283"/>
    </row>
    <row r="536" spans="1:14" s="2" customFormat="1" ht="15" customHeight="1" x14ac:dyDescent="0.3">
      <c r="A536" s="137">
        <v>45644</v>
      </c>
      <c r="B536" s="138" t="s">
        <v>265</v>
      </c>
      <c r="C536" s="138" t="s">
        <v>162</v>
      </c>
      <c r="D536" s="139" t="s">
        <v>186</v>
      </c>
      <c r="E536" s="142">
        <v>60000</v>
      </c>
      <c r="F536" s="282">
        <v>3866</v>
      </c>
      <c r="G536" s="261">
        <f t="shared" si="4"/>
        <v>15.519917227108122</v>
      </c>
      <c r="H536" s="148" t="s">
        <v>188</v>
      </c>
      <c r="I536" s="139" t="s">
        <v>43</v>
      </c>
      <c r="J536" s="303" t="s">
        <v>533</v>
      </c>
      <c r="K536" s="739" t="s">
        <v>749</v>
      </c>
      <c r="L536" s="138" t="s">
        <v>44</v>
      </c>
      <c r="M536" s="307"/>
      <c r="N536" s="283"/>
    </row>
    <row r="537" spans="1:14" s="2" customFormat="1" ht="15" customHeight="1" x14ac:dyDescent="0.3">
      <c r="A537" s="137">
        <v>45644</v>
      </c>
      <c r="B537" s="138" t="s">
        <v>110</v>
      </c>
      <c r="C537" s="138" t="s">
        <v>111</v>
      </c>
      <c r="D537" s="139" t="s">
        <v>186</v>
      </c>
      <c r="E537" s="142">
        <v>25000</v>
      </c>
      <c r="F537" s="282">
        <v>3866</v>
      </c>
      <c r="G537" s="261">
        <f t="shared" si="4"/>
        <v>6.466632177961718</v>
      </c>
      <c r="H537" s="148" t="s">
        <v>188</v>
      </c>
      <c r="I537" s="139" t="s">
        <v>43</v>
      </c>
      <c r="J537" s="303" t="s">
        <v>533</v>
      </c>
      <c r="K537" s="739" t="s">
        <v>749</v>
      </c>
      <c r="L537" s="138" t="s">
        <v>44</v>
      </c>
      <c r="M537" s="307"/>
      <c r="N537" s="283"/>
    </row>
    <row r="538" spans="1:14" s="2" customFormat="1" ht="15" customHeight="1" x14ac:dyDescent="0.3">
      <c r="A538" s="137">
        <v>45644</v>
      </c>
      <c r="B538" s="138" t="s">
        <v>110</v>
      </c>
      <c r="C538" s="138" t="s">
        <v>111</v>
      </c>
      <c r="D538" s="139" t="s">
        <v>186</v>
      </c>
      <c r="E538" s="142">
        <v>25000</v>
      </c>
      <c r="F538" s="282">
        <v>3866</v>
      </c>
      <c r="G538" s="261">
        <f t="shared" si="4"/>
        <v>6.466632177961718</v>
      </c>
      <c r="H538" s="148" t="s">
        <v>188</v>
      </c>
      <c r="I538" s="139" t="s">
        <v>43</v>
      </c>
      <c r="J538" s="303" t="s">
        <v>533</v>
      </c>
      <c r="K538" s="739" t="s">
        <v>749</v>
      </c>
      <c r="L538" s="138" t="s">
        <v>44</v>
      </c>
      <c r="M538" s="307"/>
      <c r="N538" s="283"/>
    </row>
    <row r="539" spans="1:14" s="2" customFormat="1" ht="15" customHeight="1" x14ac:dyDescent="0.3">
      <c r="A539" s="137">
        <v>45644</v>
      </c>
      <c r="B539" s="138" t="s">
        <v>361</v>
      </c>
      <c r="C539" s="138" t="s">
        <v>162</v>
      </c>
      <c r="D539" s="139" t="s">
        <v>186</v>
      </c>
      <c r="E539" s="142">
        <v>10000</v>
      </c>
      <c r="F539" s="282">
        <v>3866</v>
      </c>
      <c r="G539" s="261">
        <f t="shared" si="4"/>
        <v>2.586652871184687</v>
      </c>
      <c r="H539" s="148" t="s">
        <v>188</v>
      </c>
      <c r="I539" s="139" t="s">
        <v>43</v>
      </c>
      <c r="J539" s="303" t="s">
        <v>533</v>
      </c>
      <c r="K539" s="739" t="s">
        <v>749</v>
      </c>
      <c r="L539" s="138" t="s">
        <v>44</v>
      </c>
      <c r="M539" s="307"/>
      <c r="N539" s="283"/>
    </row>
    <row r="540" spans="1:14" s="2" customFormat="1" ht="15" customHeight="1" x14ac:dyDescent="0.3">
      <c r="A540" s="137">
        <v>45644</v>
      </c>
      <c r="B540" s="138" t="s">
        <v>345</v>
      </c>
      <c r="C540" s="138" t="s">
        <v>162</v>
      </c>
      <c r="D540" s="139" t="s">
        <v>186</v>
      </c>
      <c r="E540" s="142">
        <v>20000</v>
      </c>
      <c r="F540" s="282">
        <v>3866</v>
      </c>
      <c r="G540" s="261">
        <f t="shared" si="4"/>
        <v>5.173305742369374</v>
      </c>
      <c r="H540" s="148" t="s">
        <v>188</v>
      </c>
      <c r="I540" s="139" t="s">
        <v>43</v>
      </c>
      <c r="J540" s="303" t="s">
        <v>533</v>
      </c>
      <c r="K540" s="739" t="s">
        <v>749</v>
      </c>
      <c r="L540" s="138" t="s">
        <v>44</v>
      </c>
      <c r="M540" s="307"/>
      <c r="N540" s="283"/>
    </row>
    <row r="541" spans="1:14" s="2" customFormat="1" ht="15" customHeight="1" x14ac:dyDescent="0.3">
      <c r="A541" s="137">
        <v>45644</v>
      </c>
      <c r="B541" s="138" t="s">
        <v>348</v>
      </c>
      <c r="C541" s="138" t="s">
        <v>162</v>
      </c>
      <c r="D541" s="139" t="s">
        <v>186</v>
      </c>
      <c r="E541" s="142">
        <v>20000</v>
      </c>
      <c r="F541" s="282">
        <v>3866</v>
      </c>
      <c r="G541" s="261">
        <f t="shared" si="4"/>
        <v>5.173305742369374</v>
      </c>
      <c r="H541" s="148" t="s">
        <v>188</v>
      </c>
      <c r="I541" s="139" t="s">
        <v>43</v>
      </c>
      <c r="J541" s="303" t="s">
        <v>533</v>
      </c>
      <c r="K541" s="739" t="s">
        <v>749</v>
      </c>
      <c r="L541" s="138" t="s">
        <v>44</v>
      </c>
      <c r="M541" s="307"/>
      <c r="N541" s="283"/>
    </row>
    <row r="542" spans="1:14" s="2" customFormat="1" ht="15" customHeight="1" x14ac:dyDescent="0.3">
      <c r="A542" s="137">
        <v>45644</v>
      </c>
      <c r="B542" s="138" t="s">
        <v>110</v>
      </c>
      <c r="C542" s="138" t="s">
        <v>111</v>
      </c>
      <c r="D542" s="139" t="s">
        <v>186</v>
      </c>
      <c r="E542" s="142">
        <v>35000</v>
      </c>
      <c r="F542" s="282">
        <v>3866</v>
      </c>
      <c r="G542" s="261">
        <f t="shared" si="4"/>
        <v>9.053285049146405</v>
      </c>
      <c r="H542" s="148" t="s">
        <v>188</v>
      </c>
      <c r="I542" s="139" t="s">
        <v>43</v>
      </c>
      <c r="J542" s="303" t="s">
        <v>533</v>
      </c>
      <c r="K542" s="739" t="s">
        <v>749</v>
      </c>
      <c r="L542" s="138" t="s">
        <v>44</v>
      </c>
      <c r="M542" s="307"/>
      <c r="N542" s="283"/>
    </row>
    <row r="543" spans="1:14" s="2" customFormat="1" ht="15" customHeight="1" x14ac:dyDescent="0.3">
      <c r="A543" s="137">
        <v>45644</v>
      </c>
      <c r="B543" s="138" t="s">
        <v>157</v>
      </c>
      <c r="C543" s="138" t="s">
        <v>157</v>
      </c>
      <c r="D543" s="139" t="s">
        <v>186</v>
      </c>
      <c r="E543" s="142">
        <v>14000</v>
      </c>
      <c r="F543" s="282">
        <v>3866</v>
      </c>
      <c r="G543" s="261">
        <f t="shared" si="4"/>
        <v>3.6213140196585618</v>
      </c>
      <c r="H543" s="148" t="s">
        <v>188</v>
      </c>
      <c r="I543" s="139" t="s">
        <v>43</v>
      </c>
      <c r="J543" s="303" t="s">
        <v>533</v>
      </c>
      <c r="K543" s="739" t="s">
        <v>749</v>
      </c>
      <c r="L543" s="138" t="s">
        <v>44</v>
      </c>
      <c r="M543" s="307"/>
      <c r="N543" s="283"/>
    </row>
    <row r="544" spans="1:14" s="2" customFormat="1" ht="15" customHeight="1" x14ac:dyDescent="0.3">
      <c r="A544" s="137">
        <v>45644</v>
      </c>
      <c r="B544" s="138" t="s">
        <v>156</v>
      </c>
      <c r="C544" s="138" t="s">
        <v>111</v>
      </c>
      <c r="D544" s="417" t="s">
        <v>186</v>
      </c>
      <c r="E544" s="142">
        <v>7000</v>
      </c>
      <c r="F544" s="282">
        <v>3866</v>
      </c>
      <c r="G544" s="261">
        <f t="shared" si="4"/>
        <v>1.8106570098292809</v>
      </c>
      <c r="H544" s="148" t="s">
        <v>187</v>
      </c>
      <c r="I544" s="139" t="s">
        <v>43</v>
      </c>
      <c r="J544" s="303" t="s">
        <v>551</v>
      </c>
      <c r="K544" s="739" t="s">
        <v>749</v>
      </c>
      <c r="L544" s="138" t="s">
        <v>44</v>
      </c>
      <c r="M544" s="307"/>
      <c r="N544" s="283"/>
    </row>
    <row r="545" spans="1:14" s="2" customFormat="1" ht="15" customHeight="1" x14ac:dyDescent="0.3">
      <c r="A545" s="137">
        <v>45644</v>
      </c>
      <c r="B545" s="138" t="s">
        <v>156</v>
      </c>
      <c r="C545" s="138" t="s">
        <v>111</v>
      </c>
      <c r="D545" s="417" t="s">
        <v>186</v>
      </c>
      <c r="E545" s="142">
        <v>3000</v>
      </c>
      <c r="F545" s="282">
        <v>3866</v>
      </c>
      <c r="G545" s="261">
        <f t="shared" si="4"/>
        <v>0.7759958613554061</v>
      </c>
      <c r="H545" s="148" t="s">
        <v>187</v>
      </c>
      <c r="I545" s="139" t="s">
        <v>43</v>
      </c>
      <c r="J545" s="303" t="s">
        <v>551</v>
      </c>
      <c r="K545" s="739" t="s">
        <v>749</v>
      </c>
      <c r="L545" s="138" t="s">
        <v>44</v>
      </c>
      <c r="M545" s="307"/>
      <c r="N545" s="283"/>
    </row>
    <row r="546" spans="1:14" s="2" customFormat="1" ht="15" customHeight="1" x14ac:dyDescent="0.3">
      <c r="A546" s="137">
        <v>45644</v>
      </c>
      <c r="B546" s="138" t="s">
        <v>156</v>
      </c>
      <c r="C546" s="138" t="s">
        <v>111</v>
      </c>
      <c r="D546" s="417" t="s">
        <v>186</v>
      </c>
      <c r="E546" s="142">
        <v>35000</v>
      </c>
      <c r="F546" s="282">
        <v>3866</v>
      </c>
      <c r="G546" s="261">
        <f t="shared" si="4"/>
        <v>9.053285049146405</v>
      </c>
      <c r="H546" s="148" t="s">
        <v>187</v>
      </c>
      <c r="I546" s="139" t="s">
        <v>43</v>
      </c>
      <c r="J546" s="303" t="s">
        <v>551</v>
      </c>
      <c r="K546" s="739" t="s">
        <v>749</v>
      </c>
      <c r="L546" s="138" t="s">
        <v>44</v>
      </c>
      <c r="M546" s="307"/>
      <c r="N546" s="283"/>
    </row>
    <row r="547" spans="1:14" s="2" customFormat="1" ht="15" customHeight="1" x14ac:dyDescent="0.3">
      <c r="A547" s="137">
        <v>45644</v>
      </c>
      <c r="B547" s="138" t="s">
        <v>156</v>
      </c>
      <c r="C547" s="138" t="s">
        <v>111</v>
      </c>
      <c r="D547" s="417" t="s">
        <v>186</v>
      </c>
      <c r="E547" s="142">
        <v>7000</v>
      </c>
      <c r="F547" s="282">
        <v>3866</v>
      </c>
      <c r="G547" s="261">
        <f t="shared" si="4"/>
        <v>1.8106570098292809</v>
      </c>
      <c r="H547" s="148" t="s">
        <v>187</v>
      </c>
      <c r="I547" s="139" t="s">
        <v>43</v>
      </c>
      <c r="J547" s="303" t="s">
        <v>551</v>
      </c>
      <c r="K547" s="739" t="s">
        <v>749</v>
      </c>
      <c r="L547" s="138" t="s">
        <v>44</v>
      </c>
      <c r="M547" s="307"/>
      <c r="N547" s="283"/>
    </row>
    <row r="548" spans="1:14" s="2" customFormat="1" ht="15" customHeight="1" x14ac:dyDescent="0.3">
      <c r="A548" s="137">
        <v>45644</v>
      </c>
      <c r="B548" s="138" t="s">
        <v>156</v>
      </c>
      <c r="C548" s="138" t="s">
        <v>111</v>
      </c>
      <c r="D548" s="417" t="s">
        <v>186</v>
      </c>
      <c r="E548" s="142">
        <v>5000</v>
      </c>
      <c r="F548" s="282">
        <v>3866</v>
      </c>
      <c r="G548" s="261">
        <f t="shared" si="4"/>
        <v>1.2933264355923435</v>
      </c>
      <c r="H548" s="148" t="s">
        <v>187</v>
      </c>
      <c r="I548" s="139" t="s">
        <v>43</v>
      </c>
      <c r="J548" s="303" t="s">
        <v>551</v>
      </c>
      <c r="K548" s="739" t="s">
        <v>749</v>
      </c>
      <c r="L548" s="138" t="s">
        <v>44</v>
      </c>
      <c r="M548" s="307"/>
      <c r="N548" s="283"/>
    </row>
    <row r="549" spans="1:14" s="2" customFormat="1" ht="15" customHeight="1" x14ac:dyDescent="0.3">
      <c r="A549" s="137">
        <v>45644</v>
      </c>
      <c r="B549" s="138" t="s">
        <v>156</v>
      </c>
      <c r="C549" s="138" t="s">
        <v>111</v>
      </c>
      <c r="D549" s="417" t="s">
        <v>186</v>
      </c>
      <c r="E549" s="142">
        <v>4000</v>
      </c>
      <c r="F549" s="282">
        <v>3866</v>
      </c>
      <c r="G549" s="261">
        <f t="shared" si="4"/>
        <v>1.0346611484738748</v>
      </c>
      <c r="H549" s="148" t="s">
        <v>187</v>
      </c>
      <c r="I549" s="139" t="s">
        <v>43</v>
      </c>
      <c r="J549" s="303" t="s">
        <v>551</v>
      </c>
      <c r="K549" s="739" t="s">
        <v>749</v>
      </c>
      <c r="L549" s="138" t="s">
        <v>44</v>
      </c>
      <c r="M549" s="307"/>
      <c r="N549" s="283"/>
    </row>
    <row r="550" spans="1:14" s="2" customFormat="1" ht="15" customHeight="1" x14ac:dyDescent="0.3">
      <c r="A550" s="137">
        <v>45644</v>
      </c>
      <c r="B550" s="138" t="s">
        <v>157</v>
      </c>
      <c r="C550" s="138" t="s">
        <v>157</v>
      </c>
      <c r="D550" s="417" t="s">
        <v>186</v>
      </c>
      <c r="E550" s="142">
        <v>20000</v>
      </c>
      <c r="F550" s="282">
        <v>3866</v>
      </c>
      <c r="G550" s="261">
        <f t="shared" si="4"/>
        <v>5.173305742369374</v>
      </c>
      <c r="H550" s="148" t="s">
        <v>187</v>
      </c>
      <c r="I550" s="139" t="s">
        <v>43</v>
      </c>
      <c r="J550" s="303" t="s">
        <v>551</v>
      </c>
      <c r="K550" s="739" t="s">
        <v>749</v>
      </c>
      <c r="L550" s="138" t="s">
        <v>44</v>
      </c>
      <c r="M550" s="307"/>
      <c r="N550" s="283"/>
    </row>
    <row r="551" spans="1:14" s="2" customFormat="1" ht="15" customHeight="1" x14ac:dyDescent="0.3">
      <c r="A551" s="137">
        <v>45644</v>
      </c>
      <c r="B551" s="138" t="s">
        <v>265</v>
      </c>
      <c r="C551" s="138" t="s">
        <v>162</v>
      </c>
      <c r="D551" s="417" t="s">
        <v>186</v>
      </c>
      <c r="E551" s="142">
        <v>60000</v>
      </c>
      <c r="F551" s="282">
        <v>3866</v>
      </c>
      <c r="G551" s="261">
        <f t="shared" si="4"/>
        <v>15.519917227108122</v>
      </c>
      <c r="H551" s="148" t="s">
        <v>187</v>
      </c>
      <c r="I551" s="139" t="s">
        <v>43</v>
      </c>
      <c r="J551" s="303" t="s">
        <v>589</v>
      </c>
      <c r="K551" s="739" t="s">
        <v>749</v>
      </c>
      <c r="L551" s="138" t="s">
        <v>44</v>
      </c>
      <c r="M551" s="307"/>
      <c r="N551" s="283"/>
    </row>
    <row r="552" spans="1:14" s="2" customFormat="1" ht="15" customHeight="1" x14ac:dyDescent="0.3">
      <c r="A552" s="137">
        <v>45644</v>
      </c>
      <c r="B552" s="138" t="s">
        <v>361</v>
      </c>
      <c r="C552" s="138" t="s">
        <v>162</v>
      </c>
      <c r="D552" s="417" t="s">
        <v>186</v>
      </c>
      <c r="E552" s="142">
        <v>10000</v>
      </c>
      <c r="F552" s="282">
        <v>3866</v>
      </c>
      <c r="G552" s="261">
        <f t="shared" si="4"/>
        <v>2.586652871184687</v>
      </c>
      <c r="H552" s="148" t="s">
        <v>187</v>
      </c>
      <c r="I552" s="139" t="s">
        <v>43</v>
      </c>
      <c r="J552" s="303" t="s">
        <v>590</v>
      </c>
      <c r="K552" s="739" t="s">
        <v>749</v>
      </c>
      <c r="L552" s="138" t="s">
        <v>44</v>
      </c>
      <c r="M552" s="307"/>
      <c r="N552" s="283"/>
    </row>
    <row r="553" spans="1:14" s="2" customFormat="1" ht="15" customHeight="1" x14ac:dyDescent="0.3">
      <c r="A553" s="137">
        <v>45644</v>
      </c>
      <c r="B553" s="138" t="s">
        <v>345</v>
      </c>
      <c r="C553" s="138" t="s">
        <v>162</v>
      </c>
      <c r="D553" s="417" t="s">
        <v>186</v>
      </c>
      <c r="E553" s="142">
        <v>30000</v>
      </c>
      <c r="F553" s="282">
        <v>3866</v>
      </c>
      <c r="G553" s="261">
        <f t="shared" si="4"/>
        <v>7.759958613554061</v>
      </c>
      <c r="H553" s="148" t="s">
        <v>187</v>
      </c>
      <c r="I553" s="139" t="s">
        <v>43</v>
      </c>
      <c r="J553" s="303" t="s">
        <v>591</v>
      </c>
      <c r="K553" s="739" t="s">
        <v>749</v>
      </c>
      <c r="L553" s="138" t="s">
        <v>44</v>
      </c>
      <c r="M553" s="307"/>
      <c r="N553" s="283"/>
    </row>
    <row r="554" spans="1:14" s="2" customFormat="1" ht="15" customHeight="1" x14ac:dyDescent="0.3">
      <c r="A554" s="137">
        <v>45644</v>
      </c>
      <c r="B554" s="138" t="s">
        <v>348</v>
      </c>
      <c r="C554" s="138" t="s">
        <v>162</v>
      </c>
      <c r="D554" s="417" t="s">
        <v>186</v>
      </c>
      <c r="E554" s="142">
        <v>10000</v>
      </c>
      <c r="F554" s="282">
        <v>3866</v>
      </c>
      <c r="G554" s="261">
        <f t="shared" si="4"/>
        <v>2.586652871184687</v>
      </c>
      <c r="H554" s="148" t="s">
        <v>187</v>
      </c>
      <c r="I554" s="139" t="s">
        <v>43</v>
      </c>
      <c r="J554" s="303" t="s">
        <v>592</v>
      </c>
      <c r="K554" s="739" t="s">
        <v>749</v>
      </c>
      <c r="L554" s="138" t="s">
        <v>44</v>
      </c>
      <c r="M554" s="307"/>
      <c r="N554" s="283"/>
    </row>
    <row r="555" spans="1:14" s="2" customFormat="1" ht="15" customHeight="1" x14ac:dyDescent="0.3">
      <c r="A555" s="400">
        <v>45645</v>
      </c>
      <c r="B555" s="408" t="s">
        <v>110</v>
      </c>
      <c r="C555" s="408" t="s">
        <v>111</v>
      </c>
      <c r="D555" s="645" t="s">
        <v>186</v>
      </c>
      <c r="E555" s="393">
        <v>25000</v>
      </c>
      <c r="F555" s="282">
        <v>3866</v>
      </c>
      <c r="G555" s="261">
        <f t="shared" si="4"/>
        <v>6.466632177961718</v>
      </c>
      <c r="H555" s="148" t="s">
        <v>400</v>
      </c>
      <c r="I555" s="139" t="s">
        <v>43</v>
      </c>
      <c r="J555" s="303" t="s">
        <v>640</v>
      </c>
      <c r="K555" s="739" t="s">
        <v>749</v>
      </c>
      <c r="L555" s="138" t="s">
        <v>44</v>
      </c>
      <c r="M555" s="307"/>
      <c r="N555" s="283"/>
    </row>
    <row r="556" spans="1:14" s="2" customFormat="1" ht="15" customHeight="1" x14ac:dyDescent="0.3">
      <c r="A556" s="400">
        <v>45645</v>
      </c>
      <c r="B556" s="408" t="s">
        <v>110</v>
      </c>
      <c r="C556" s="408" t="s">
        <v>111</v>
      </c>
      <c r="D556" s="645" t="s">
        <v>186</v>
      </c>
      <c r="E556" s="393">
        <v>5000</v>
      </c>
      <c r="F556" s="282">
        <v>3866</v>
      </c>
      <c r="G556" s="261">
        <f t="shared" si="4"/>
        <v>1.2933264355923435</v>
      </c>
      <c r="H556" s="148" t="s">
        <v>400</v>
      </c>
      <c r="I556" s="139" t="s">
        <v>43</v>
      </c>
      <c r="J556" s="303" t="s">
        <v>640</v>
      </c>
      <c r="K556" s="739" t="s">
        <v>749</v>
      </c>
      <c r="L556" s="138" t="s">
        <v>44</v>
      </c>
      <c r="M556" s="307"/>
      <c r="N556" s="283"/>
    </row>
    <row r="557" spans="1:14" s="2" customFormat="1" ht="15" customHeight="1" x14ac:dyDescent="0.3">
      <c r="A557" s="400">
        <v>45645</v>
      </c>
      <c r="B557" s="408" t="s">
        <v>110</v>
      </c>
      <c r="C557" s="408" t="s">
        <v>111</v>
      </c>
      <c r="D557" s="645" t="s">
        <v>186</v>
      </c>
      <c r="E557" s="393">
        <v>5000</v>
      </c>
      <c r="F557" s="282">
        <v>3866</v>
      </c>
      <c r="G557" s="261">
        <f t="shared" si="4"/>
        <v>1.2933264355923435</v>
      </c>
      <c r="H557" s="148" t="s">
        <v>400</v>
      </c>
      <c r="I557" s="139" t="s">
        <v>43</v>
      </c>
      <c r="J557" s="303" t="s">
        <v>640</v>
      </c>
      <c r="K557" s="739" t="s">
        <v>749</v>
      </c>
      <c r="L557" s="138" t="s">
        <v>44</v>
      </c>
      <c r="M557" s="307"/>
      <c r="N557" s="283"/>
    </row>
    <row r="558" spans="1:14" s="2" customFormat="1" ht="15" customHeight="1" x14ac:dyDescent="0.3">
      <c r="A558" s="400">
        <v>45645</v>
      </c>
      <c r="B558" s="408" t="s">
        <v>110</v>
      </c>
      <c r="C558" s="408" t="s">
        <v>111</v>
      </c>
      <c r="D558" s="645" t="s">
        <v>186</v>
      </c>
      <c r="E558" s="393">
        <v>20000</v>
      </c>
      <c r="F558" s="282">
        <v>3866</v>
      </c>
      <c r="G558" s="261">
        <f t="shared" si="4"/>
        <v>5.173305742369374</v>
      </c>
      <c r="H558" s="148" t="s">
        <v>400</v>
      </c>
      <c r="I558" s="139" t="s">
        <v>43</v>
      </c>
      <c r="J558" s="303" t="s">
        <v>640</v>
      </c>
      <c r="K558" s="739" t="s">
        <v>749</v>
      </c>
      <c r="L558" s="138" t="s">
        <v>44</v>
      </c>
      <c r="M558" s="307"/>
      <c r="N558" s="283"/>
    </row>
    <row r="559" spans="1:14" s="2" customFormat="1" ht="15" customHeight="1" x14ac:dyDescent="0.3">
      <c r="A559" s="400">
        <v>45645</v>
      </c>
      <c r="B559" s="408" t="s">
        <v>157</v>
      </c>
      <c r="C559" s="408" t="s">
        <v>157</v>
      </c>
      <c r="D559" s="645" t="s">
        <v>186</v>
      </c>
      <c r="E559" s="393">
        <v>22000</v>
      </c>
      <c r="F559" s="282">
        <v>3866</v>
      </c>
      <c r="G559" s="261">
        <f t="shared" si="4"/>
        <v>5.6906363166063114</v>
      </c>
      <c r="H559" s="148" t="s">
        <v>400</v>
      </c>
      <c r="I559" s="139" t="s">
        <v>43</v>
      </c>
      <c r="J559" s="303" t="s">
        <v>640</v>
      </c>
      <c r="K559" s="739" t="s">
        <v>749</v>
      </c>
      <c r="L559" s="138" t="s">
        <v>44</v>
      </c>
      <c r="M559" s="307"/>
      <c r="N559" s="283"/>
    </row>
    <row r="560" spans="1:14" s="2" customFormat="1" ht="15" customHeight="1" x14ac:dyDescent="0.3">
      <c r="A560" s="137">
        <v>45645</v>
      </c>
      <c r="B560" s="291" t="s">
        <v>156</v>
      </c>
      <c r="C560" s="291" t="s">
        <v>111</v>
      </c>
      <c r="D560" s="417" t="s">
        <v>186</v>
      </c>
      <c r="E560" s="142">
        <v>35000</v>
      </c>
      <c r="F560" s="282">
        <v>3866</v>
      </c>
      <c r="G560" s="261">
        <f t="shared" si="4"/>
        <v>9.053285049146405</v>
      </c>
      <c r="H560" s="148" t="s">
        <v>187</v>
      </c>
      <c r="I560" s="139" t="s">
        <v>43</v>
      </c>
      <c r="J560" s="303" t="s">
        <v>551</v>
      </c>
      <c r="K560" s="739" t="s">
        <v>749</v>
      </c>
      <c r="L560" s="138" t="s">
        <v>44</v>
      </c>
      <c r="M560" s="307"/>
      <c r="N560" s="283"/>
    </row>
    <row r="561" spans="1:14" s="2" customFormat="1" ht="15" customHeight="1" x14ac:dyDescent="0.3">
      <c r="A561" s="137">
        <v>45645</v>
      </c>
      <c r="B561" s="291" t="s">
        <v>156</v>
      </c>
      <c r="C561" s="291" t="s">
        <v>111</v>
      </c>
      <c r="D561" s="417" t="s">
        <v>186</v>
      </c>
      <c r="E561" s="142">
        <v>13000</v>
      </c>
      <c r="F561" s="282">
        <v>3866</v>
      </c>
      <c r="G561" s="261">
        <f t="shared" si="4"/>
        <v>3.3626487325400931</v>
      </c>
      <c r="H561" s="148" t="s">
        <v>187</v>
      </c>
      <c r="I561" s="139" t="s">
        <v>43</v>
      </c>
      <c r="J561" s="303" t="s">
        <v>551</v>
      </c>
      <c r="K561" s="739" t="s">
        <v>749</v>
      </c>
      <c r="L561" s="138" t="s">
        <v>44</v>
      </c>
      <c r="M561" s="307"/>
      <c r="N561" s="283"/>
    </row>
    <row r="562" spans="1:14" s="2" customFormat="1" ht="15" customHeight="1" x14ac:dyDescent="0.3">
      <c r="A562" s="137">
        <v>45645</v>
      </c>
      <c r="B562" s="291" t="s">
        <v>156</v>
      </c>
      <c r="C562" s="291" t="s">
        <v>111</v>
      </c>
      <c r="D562" s="417" t="s">
        <v>186</v>
      </c>
      <c r="E562" s="142">
        <v>8000</v>
      </c>
      <c r="F562" s="282">
        <v>3866</v>
      </c>
      <c r="G562" s="261">
        <f t="shared" si="4"/>
        <v>2.0693222969477496</v>
      </c>
      <c r="H562" s="148" t="s">
        <v>187</v>
      </c>
      <c r="I562" s="139" t="s">
        <v>43</v>
      </c>
      <c r="J562" s="303" t="s">
        <v>551</v>
      </c>
      <c r="K562" s="739" t="s">
        <v>749</v>
      </c>
      <c r="L562" s="138" t="s">
        <v>44</v>
      </c>
      <c r="M562" s="307"/>
      <c r="N562" s="283"/>
    </row>
    <row r="563" spans="1:14" s="2" customFormat="1" ht="15" customHeight="1" x14ac:dyDescent="0.3">
      <c r="A563" s="137">
        <v>45645</v>
      </c>
      <c r="B563" s="291" t="s">
        <v>156</v>
      </c>
      <c r="C563" s="291" t="s">
        <v>111</v>
      </c>
      <c r="D563" s="417" t="s">
        <v>186</v>
      </c>
      <c r="E563" s="142">
        <v>19000</v>
      </c>
      <c r="F563" s="282">
        <v>3866</v>
      </c>
      <c r="G563" s="261">
        <f t="shared" si="4"/>
        <v>4.9146404552509058</v>
      </c>
      <c r="H563" s="148" t="s">
        <v>187</v>
      </c>
      <c r="I563" s="139" t="s">
        <v>43</v>
      </c>
      <c r="J563" s="303" t="s">
        <v>551</v>
      </c>
      <c r="K563" s="739" t="s">
        <v>749</v>
      </c>
      <c r="L563" s="138" t="s">
        <v>44</v>
      </c>
      <c r="M563" s="307"/>
      <c r="N563" s="283"/>
    </row>
    <row r="564" spans="1:14" s="2" customFormat="1" ht="15" customHeight="1" x14ac:dyDescent="0.3">
      <c r="A564" s="668">
        <v>45645</v>
      </c>
      <c r="B564" s="291" t="s">
        <v>265</v>
      </c>
      <c r="C564" s="291" t="s">
        <v>162</v>
      </c>
      <c r="D564" s="417" t="s">
        <v>186</v>
      </c>
      <c r="E564" s="142">
        <v>60000</v>
      </c>
      <c r="F564" s="282">
        <v>3866</v>
      </c>
      <c r="G564" s="261">
        <f t="shared" si="4"/>
        <v>15.519917227108122</v>
      </c>
      <c r="H564" s="148" t="s">
        <v>187</v>
      </c>
      <c r="I564" s="139" t="s">
        <v>43</v>
      </c>
      <c r="J564" s="303" t="s">
        <v>593</v>
      </c>
      <c r="K564" s="739" t="s">
        <v>749</v>
      </c>
      <c r="L564" s="138" t="s">
        <v>44</v>
      </c>
      <c r="M564" s="307"/>
      <c r="N564" s="283"/>
    </row>
    <row r="565" spans="1:14" s="2" customFormat="1" ht="15" customHeight="1" x14ac:dyDescent="0.3">
      <c r="A565" s="668">
        <v>45645</v>
      </c>
      <c r="B565" s="291" t="s">
        <v>361</v>
      </c>
      <c r="C565" s="291" t="s">
        <v>162</v>
      </c>
      <c r="D565" s="417" t="s">
        <v>186</v>
      </c>
      <c r="E565" s="142">
        <v>12000</v>
      </c>
      <c r="F565" s="282">
        <v>3866</v>
      </c>
      <c r="G565" s="261">
        <f t="shared" si="4"/>
        <v>3.1039834454216244</v>
      </c>
      <c r="H565" s="148" t="s">
        <v>187</v>
      </c>
      <c r="I565" s="139" t="s">
        <v>43</v>
      </c>
      <c r="J565" s="303" t="s">
        <v>594</v>
      </c>
      <c r="K565" s="739" t="s">
        <v>749</v>
      </c>
      <c r="L565" s="138" t="s">
        <v>44</v>
      </c>
      <c r="M565" s="307"/>
      <c r="N565" s="283"/>
    </row>
    <row r="566" spans="1:14" s="2" customFormat="1" ht="15" customHeight="1" x14ac:dyDescent="0.3">
      <c r="A566" s="668">
        <v>45645</v>
      </c>
      <c r="B566" s="629" t="s">
        <v>345</v>
      </c>
      <c r="C566" s="291" t="s">
        <v>162</v>
      </c>
      <c r="D566" s="417" t="s">
        <v>186</v>
      </c>
      <c r="E566" s="142">
        <v>28000</v>
      </c>
      <c r="F566" s="282">
        <v>3866</v>
      </c>
      <c r="G566" s="261">
        <f t="shared" si="4"/>
        <v>7.2426280393171236</v>
      </c>
      <c r="H566" s="148" t="s">
        <v>187</v>
      </c>
      <c r="I566" s="139" t="s">
        <v>43</v>
      </c>
      <c r="J566" s="303" t="s">
        <v>595</v>
      </c>
      <c r="K566" s="739" t="s">
        <v>749</v>
      </c>
      <c r="L566" s="138" t="s">
        <v>44</v>
      </c>
      <c r="M566" s="307"/>
      <c r="N566" s="283"/>
    </row>
    <row r="567" spans="1:14" s="2" customFormat="1" ht="15" customHeight="1" x14ac:dyDescent="0.3">
      <c r="A567" s="668">
        <v>45645</v>
      </c>
      <c r="B567" s="629" t="s">
        <v>348</v>
      </c>
      <c r="C567" s="291" t="s">
        <v>162</v>
      </c>
      <c r="D567" s="417" t="s">
        <v>186</v>
      </c>
      <c r="E567" s="142">
        <v>10000</v>
      </c>
      <c r="F567" s="282">
        <v>3866</v>
      </c>
      <c r="G567" s="261">
        <f t="shared" si="4"/>
        <v>2.586652871184687</v>
      </c>
      <c r="H567" s="148" t="s">
        <v>187</v>
      </c>
      <c r="I567" s="139" t="s">
        <v>43</v>
      </c>
      <c r="J567" s="303" t="s">
        <v>596</v>
      </c>
      <c r="K567" s="739" t="s">
        <v>749</v>
      </c>
      <c r="L567" s="138" t="s">
        <v>44</v>
      </c>
      <c r="M567" s="307"/>
      <c r="N567" s="283"/>
    </row>
    <row r="568" spans="1:14" s="2" customFormat="1" ht="15" customHeight="1" x14ac:dyDescent="0.3">
      <c r="A568" s="137">
        <v>45645</v>
      </c>
      <c r="B568" s="138" t="s">
        <v>156</v>
      </c>
      <c r="C568" s="138" t="s">
        <v>111</v>
      </c>
      <c r="D568" s="417" t="s">
        <v>186</v>
      </c>
      <c r="E568" s="124">
        <v>20000</v>
      </c>
      <c r="F568" s="282">
        <v>3866</v>
      </c>
      <c r="G568" s="261">
        <f t="shared" si="4"/>
        <v>5.173305742369374</v>
      </c>
      <c r="H568" s="148" t="s">
        <v>168</v>
      </c>
      <c r="I568" s="139" t="s">
        <v>43</v>
      </c>
      <c r="J568" s="303" t="s">
        <v>550</v>
      </c>
      <c r="K568" s="739" t="s">
        <v>749</v>
      </c>
      <c r="L568" s="138" t="s">
        <v>44</v>
      </c>
      <c r="M568" s="307"/>
      <c r="N568" s="283"/>
    </row>
    <row r="569" spans="1:14" s="2" customFormat="1" ht="15" customHeight="1" x14ac:dyDescent="0.3">
      <c r="A569" s="137">
        <v>45645</v>
      </c>
      <c r="B569" s="138" t="s">
        <v>156</v>
      </c>
      <c r="C569" s="138" t="s">
        <v>111</v>
      </c>
      <c r="D569" s="417" t="s">
        <v>186</v>
      </c>
      <c r="E569" s="124">
        <v>10000</v>
      </c>
      <c r="F569" s="282">
        <v>3866</v>
      </c>
      <c r="G569" s="261">
        <f t="shared" si="4"/>
        <v>2.586652871184687</v>
      </c>
      <c r="H569" s="148" t="s">
        <v>168</v>
      </c>
      <c r="I569" s="139" t="s">
        <v>43</v>
      </c>
      <c r="J569" s="303" t="s">
        <v>550</v>
      </c>
      <c r="K569" s="739" t="s">
        <v>749</v>
      </c>
      <c r="L569" s="138" t="s">
        <v>44</v>
      </c>
      <c r="M569" s="307"/>
      <c r="N569" s="283"/>
    </row>
    <row r="570" spans="1:14" s="2" customFormat="1" ht="15" customHeight="1" x14ac:dyDescent="0.3">
      <c r="A570" s="137">
        <v>45645</v>
      </c>
      <c r="B570" s="138" t="s">
        <v>156</v>
      </c>
      <c r="C570" s="138" t="s">
        <v>111</v>
      </c>
      <c r="D570" s="417" t="s">
        <v>186</v>
      </c>
      <c r="E570" s="124">
        <v>10000</v>
      </c>
      <c r="F570" s="282">
        <v>3866</v>
      </c>
      <c r="G570" s="261">
        <f t="shared" si="4"/>
        <v>2.586652871184687</v>
      </c>
      <c r="H570" s="148" t="s">
        <v>168</v>
      </c>
      <c r="I570" s="139" t="s">
        <v>43</v>
      </c>
      <c r="J570" s="303" t="s">
        <v>550</v>
      </c>
      <c r="K570" s="739" t="s">
        <v>749</v>
      </c>
      <c r="L570" s="138" t="s">
        <v>44</v>
      </c>
      <c r="M570" s="307"/>
      <c r="N570" s="283"/>
    </row>
    <row r="571" spans="1:14" s="2" customFormat="1" ht="15" customHeight="1" x14ac:dyDescent="0.3">
      <c r="A571" s="137">
        <v>45645</v>
      </c>
      <c r="B571" s="138" t="s">
        <v>156</v>
      </c>
      <c r="C571" s="138" t="s">
        <v>111</v>
      </c>
      <c r="D571" s="417" t="s">
        <v>186</v>
      </c>
      <c r="E571" s="124">
        <v>15000</v>
      </c>
      <c r="F571" s="282">
        <v>3866</v>
      </c>
      <c r="G571" s="261">
        <f t="shared" si="4"/>
        <v>3.8799793067770305</v>
      </c>
      <c r="H571" s="148" t="s">
        <v>168</v>
      </c>
      <c r="I571" s="139" t="s">
        <v>43</v>
      </c>
      <c r="J571" s="303" t="s">
        <v>550</v>
      </c>
      <c r="K571" s="739" t="s">
        <v>749</v>
      </c>
      <c r="L571" s="138" t="s">
        <v>44</v>
      </c>
      <c r="M571" s="307"/>
      <c r="N571" s="283"/>
    </row>
    <row r="572" spans="1:14" s="2" customFormat="1" ht="15" customHeight="1" x14ac:dyDescent="0.3">
      <c r="A572" s="137">
        <v>45645</v>
      </c>
      <c r="B572" s="138" t="s">
        <v>156</v>
      </c>
      <c r="C572" s="138" t="s">
        <v>111</v>
      </c>
      <c r="D572" s="417" t="s">
        <v>186</v>
      </c>
      <c r="E572" s="124">
        <v>10000</v>
      </c>
      <c r="F572" s="282">
        <v>3866</v>
      </c>
      <c r="G572" s="261">
        <f t="shared" si="4"/>
        <v>2.586652871184687</v>
      </c>
      <c r="H572" s="148" t="s">
        <v>168</v>
      </c>
      <c r="I572" s="139" t="s">
        <v>43</v>
      </c>
      <c r="J572" s="303" t="s">
        <v>550</v>
      </c>
      <c r="K572" s="739" t="s">
        <v>749</v>
      </c>
      <c r="L572" s="138" t="s">
        <v>44</v>
      </c>
      <c r="M572" s="307"/>
      <c r="N572" s="283"/>
    </row>
    <row r="573" spans="1:14" s="2" customFormat="1" ht="15" customHeight="1" x14ac:dyDescent="0.3">
      <c r="A573" s="137">
        <v>45645</v>
      </c>
      <c r="B573" s="138" t="s">
        <v>157</v>
      </c>
      <c r="C573" s="138" t="s">
        <v>157</v>
      </c>
      <c r="D573" s="417" t="s">
        <v>186</v>
      </c>
      <c r="E573" s="124">
        <v>10000</v>
      </c>
      <c r="F573" s="282">
        <v>3866</v>
      </c>
      <c r="G573" s="261">
        <f t="shared" si="4"/>
        <v>2.586652871184687</v>
      </c>
      <c r="H573" s="148" t="s">
        <v>168</v>
      </c>
      <c r="I573" s="139" t="s">
        <v>43</v>
      </c>
      <c r="J573" s="303" t="s">
        <v>550</v>
      </c>
      <c r="K573" s="739" t="s">
        <v>749</v>
      </c>
      <c r="L573" s="138" t="s">
        <v>44</v>
      </c>
      <c r="M573" s="307"/>
      <c r="N573" s="283"/>
    </row>
    <row r="574" spans="1:14" s="2" customFormat="1" ht="15" customHeight="1" x14ac:dyDescent="0.3">
      <c r="A574" s="137">
        <v>45645</v>
      </c>
      <c r="B574" s="138" t="s">
        <v>265</v>
      </c>
      <c r="C574" s="138" t="s">
        <v>162</v>
      </c>
      <c r="D574" s="417" t="s">
        <v>186</v>
      </c>
      <c r="E574" s="124">
        <v>50000</v>
      </c>
      <c r="F574" s="282">
        <v>3866</v>
      </c>
      <c r="G574" s="261">
        <f t="shared" si="4"/>
        <v>12.933264355923436</v>
      </c>
      <c r="H574" s="148" t="s">
        <v>168</v>
      </c>
      <c r="I574" s="139" t="s">
        <v>43</v>
      </c>
      <c r="J574" s="303" t="s">
        <v>550</v>
      </c>
      <c r="K574" s="739" t="s">
        <v>749</v>
      </c>
      <c r="L574" s="138" t="s">
        <v>44</v>
      </c>
      <c r="M574" s="307"/>
      <c r="N574" s="283"/>
    </row>
    <row r="575" spans="1:14" s="2" customFormat="1" ht="15" customHeight="1" x14ac:dyDescent="0.3">
      <c r="A575" s="137">
        <v>45645</v>
      </c>
      <c r="B575" s="138" t="s">
        <v>361</v>
      </c>
      <c r="C575" s="138" t="s">
        <v>162</v>
      </c>
      <c r="D575" s="417" t="s">
        <v>186</v>
      </c>
      <c r="E575" s="124">
        <v>15000</v>
      </c>
      <c r="F575" s="282">
        <v>3866</v>
      </c>
      <c r="G575" s="261">
        <f t="shared" si="4"/>
        <v>3.8799793067770305</v>
      </c>
      <c r="H575" s="148" t="s">
        <v>168</v>
      </c>
      <c r="I575" s="139" t="s">
        <v>43</v>
      </c>
      <c r="J575" s="303" t="s">
        <v>550</v>
      </c>
      <c r="K575" s="739" t="s">
        <v>749</v>
      </c>
      <c r="L575" s="138" t="s">
        <v>44</v>
      </c>
      <c r="M575" s="307"/>
      <c r="N575" s="283"/>
    </row>
    <row r="576" spans="1:14" s="2" customFormat="1" ht="15" customHeight="1" x14ac:dyDescent="0.3">
      <c r="A576" s="137">
        <v>45645</v>
      </c>
      <c r="B576" s="138" t="s">
        <v>345</v>
      </c>
      <c r="C576" s="138" t="s">
        <v>162</v>
      </c>
      <c r="D576" s="417" t="s">
        <v>186</v>
      </c>
      <c r="E576" s="124">
        <v>25000</v>
      </c>
      <c r="F576" s="282">
        <v>3866</v>
      </c>
      <c r="G576" s="261">
        <f t="shared" si="4"/>
        <v>6.466632177961718</v>
      </c>
      <c r="H576" s="148" t="s">
        <v>168</v>
      </c>
      <c r="I576" s="139" t="s">
        <v>43</v>
      </c>
      <c r="J576" s="303" t="s">
        <v>550</v>
      </c>
      <c r="K576" s="739" t="s">
        <v>749</v>
      </c>
      <c r="L576" s="138" t="s">
        <v>44</v>
      </c>
      <c r="M576" s="307"/>
      <c r="N576" s="283"/>
    </row>
    <row r="577" spans="1:14" s="2" customFormat="1" ht="15" customHeight="1" x14ac:dyDescent="0.3">
      <c r="A577" s="137">
        <v>45645</v>
      </c>
      <c r="B577" s="138" t="s">
        <v>348</v>
      </c>
      <c r="C577" s="138" t="s">
        <v>162</v>
      </c>
      <c r="D577" s="417" t="s">
        <v>186</v>
      </c>
      <c r="E577" s="124">
        <v>10000</v>
      </c>
      <c r="F577" s="282">
        <v>3866</v>
      </c>
      <c r="G577" s="261">
        <f t="shared" si="4"/>
        <v>2.586652871184687</v>
      </c>
      <c r="H577" s="148" t="s">
        <v>168</v>
      </c>
      <c r="I577" s="139" t="s">
        <v>43</v>
      </c>
      <c r="J577" s="303" t="s">
        <v>550</v>
      </c>
      <c r="K577" s="739" t="s">
        <v>749</v>
      </c>
      <c r="L577" s="138" t="s">
        <v>44</v>
      </c>
      <c r="M577" s="307"/>
      <c r="N577" s="283"/>
    </row>
    <row r="578" spans="1:14" s="2" customFormat="1" ht="21" customHeight="1" x14ac:dyDescent="0.3">
      <c r="A578" s="137">
        <v>45645</v>
      </c>
      <c r="B578" s="138" t="s">
        <v>110</v>
      </c>
      <c r="C578" s="138" t="s">
        <v>111</v>
      </c>
      <c r="D578" s="139" t="s">
        <v>186</v>
      </c>
      <c r="E578" s="142">
        <v>20000</v>
      </c>
      <c r="F578" s="282">
        <v>3866</v>
      </c>
      <c r="G578" s="261">
        <f t="shared" si="4"/>
        <v>5.173305742369374</v>
      </c>
      <c r="H578" s="148" t="s">
        <v>188</v>
      </c>
      <c r="I578" s="139" t="s">
        <v>43</v>
      </c>
      <c r="J578" s="303" t="s">
        <v>533</v>
      </c>
      <c r="K578" s="739" t="s">
        <v>749</v>
      </c>
      <c r="L578" s="138" t="s">
        <v>44</v>
      </c>
      <c r="M578" s="307"/>
      <c r="N578" s="283"/>
    </row>
    <row r="579" spans="1:14" s="2" customFormat="1" ht="15" customHeight="1" x14ac:dyDescent="0.3">
      <c r="A579" s="137">
        <v>45645</v>
      </c>
      <c r="B579" s="138" t="s">
        <v>110</v>
      </c>
      <c r="C579" s="138" t="s">
        <v>111</v>
      </c>
      <c r="D579" s="139" t="s">
        <v>186</v>
      </c>
      <c r="E579" s="142">
        <v>20000</v>
      </c>
      <c r="F579" s="282">
        <v>3866</v>
      </c>
      <c r="G579" s="261">
        <f t="shared" si="4"/>
        <v>5.173305742369374</v>
      </c>
      <c r="H579" s="148" t="s">
        <v>188</v>
      </c>
      <c r="I579" s="139" t="s">
        <v>43</v>
      </c>
      <c r="J579" s="303" t="s">
        <v>533</v>
      </c>
      <c r="K579" s="739" t="s">
        <v>749</v>
      </c>
      <c r="L579" s="138" t="s">
        <v>44</v>
      </c>
      <c r="M579" s="307"/>
      <c r="N579" s="283"/>
    </row>
    <row r="580" spans="1:14" s="2" customFormat="1" ht="15" customHeight="1" x14ac:dyDescent="0.3">
      <c r="A580" s="137">
        <v>45645</v>
      </c>
      <c r="B580" s="138" t="s">
        <v>110</v>
      </c>
      <c r="C580" s="138" t="s">
        <v>111</v>
      </c>
      <c r="D580" s="139" t="s">
        <v>186</v>
      </c>
      <c r="E580" s="142">
        <v>25000</v>
      </c>
      <c r="F580" s="282">
        <v>3866</v>
      </c>
      <c r="G580" s="261">
        <f t="shared" si="4"/>
        <v>6.466632177961718</v>
      </c>
      <c r="H580" s="148" t="s">
        <v>188</v>
      </c>
      <c r="I580" s="139" t="s">
        <v>43</v>
      </c>
      <c r="J580" s="303" t="s">
        <v>533</v>
      </c>
      <c r="K580" s="739" t="s">
        <v>749</v>
      </c>
      <c r="L580" s="138" t="s">
        <v>44</v>
      </c>
      <c r="M580" s="307"/>
      <c r="N580" s="283"/>
    </row>
    <row r="581" spans="1:14" s="2" customFormat="1" ht="15" customHeight="1" x14ac:dyDescent="0.3">
      <c r="A581" s="137">
        <v>45645</v>
      </c>
      <c r="B581" s="138" t="s">
        <v>110</v>
      </c>
      <c r="C581" s="138" t="s">
        <v>111</v>
      </c>
      <c r="D581" s="139" t="s">
        <v>186</v>
      </c>
      <c r="E581" s="142">
        <v>25000</v>
      </c>
      <c r="F581" s="282">
        <v>3866</v>
      </c>
      <c r="G581" s="261">
        <f t="shared" si="4"/>
        <v>6.466632177961718</v>
      </c>
      <c r="H581" s="148" t="s">
        <v>188</v>
      </c>
      <c r="I581" s="139" t="s">
        <v>43</v>
      </c>
      <c r="J581" s="303" t="s">
        <v>533</v>
      </c>
      <c r="K581" s="739" t="s">
        <v>749</v>
      </c>
      <c r="L581" s="138" t="s">
        <v>44</v>
      </c>
      <c r="M581" s="307"/>
      <c r="N581" s="283"/>
    </row>
    <row r="582" spans="1:14" s="2" customFormat="1" ht="15" customHeight="1" x14ac:dyDescent="0.3">
      <c r="A582" s="137">
        <v>45645</v>
      </c>
      <c r="B582" s="138" t="s">
        <v>361</v>
      </c>
      <c r="C582" s="138" t="s">
        <v>162</v>
      </c>
      <c r="D582" s="139" t="s">
        <v>186</v>
      </c>
      <c r="E582" s="142">
        <v>20000</v>
      </c>
      <c r="F582" s="282">
        <v>3866</v>
      </c>
      <c r="G582" s="261">
        <f t="shared" si="4"/>
        <v>5.173305742369374</v>
      </c>
      <c r="H582" s="148" t="s">
        <v>188</v>
      </c>
      <c r="I582" s="139" t="s">
        <v>43</v>
      </c>
      <c r="J582" s="303" t="s">
        <v>533</v>
      </c>
      <c r="K582" s="739" t="s">
        <v>749</v>
      </c>
      <c r="L582" s="138" t="s">
        <v>44</v>
      </c>
      <c r="M582" s="307"/>
      <c r="N582" s="283"/>
    </row>
    <row r="583" spans="1:14" s="2" customFormat="1" ht="15" customHeight="1" x14ac:dyDescent="0.3">
      <c r="A583" s="137">
        <v>45645</v>
      </c>
      <c r="B583" s="138" t="s">
        <v>345</v>
      </c>
      <c r="C583" s="138" t="s">
        <v>162</v>
      </c>
      <c r="D583" s="139" t="s">
        <v>186</v>
      </c>
      <c r="E583" s="142">
        <v>20000</v>
      </c>
      <c r="F583" s="282">
        <v>3866</v>
      </c>
      <c r="G583" s="261">
        <f t="shared" si="4"/>
        <v>5.173305742369374</v>
      </c>
      <c r="H583" s="148" t="s">
        <v>188</v>
      </c>
      <c r="I583" s="139" t="s">
        <v>43</v>
      </c>
      <c r="J583" s="303" t="s">
        <v>533</v>
      </c>
      <c r="K583" s="739" t="s">
        <v>749</v>
      </c>
      <c r="L583" s="138" t="s">
        <v>44</v>
      </c>
      <c r="M583" s="307"/>
      <c r="N583" s="283"/>
    </row>
    <row r="584" spans="1:14" s="2" customFormat="1" ht="15" customHeight="1" x14ac:dyDescent="0.3">
      <c r="A584" s="137">
        <v>45645</v>
      </c>
      <c r="B584" s="138" t="s">
        <v>265</v>
      </c>
      <c r="C584" s="138" t="s">
        <v>162</v>
      </c>
      <c r="D584" s="139" t="s">
        <v>186</v>
      </c>
      <c r="E584" s="142">
        <v>60000</v>
      </c>
      <c r="F584" s="282">
        <v>3866</v>
      </c>
      <c r="G584" s="261">
        <f t="shared" si="4"/>
        <v>15.519917227108122</v>
      </c>
      <c r="H584" s="148" t="s">
        <v>188</v>
      </c>
      <c r="I584" s="139" t="s">
        <v>43</v>
      </c>
      <c r="J584" s="303" t="s">
        <v>533</v>
      </c>
      <c r="K584" s="739" t="s">
        <v>749</v>
      </c>
      <c r="L584" s="138" t="s">
        <v>44</v>
      </c>
      <c r="M584" s="307"/>
      <c r="N584" s="283"/>
    </row>
    <row r="585" spans="1:14" s="2" customFormat="1" ht="25.2" customHeight="1" x14ac:dyDescent="0.3">
      <c r="A585" s="137">
        <v>45645</v>
      </c>
      <c r="B585" s="138" t="s">
        <v>157</v>
      </c>
      <c r="C585" s="138" t="s">
        <v>157</v>
      </c>
      <c r="D585" s="139" t="s">
        <v>186</v>
      </c>
      <c r="E585" s="142">
        <v>12000</v>
      </c>
      <c r="F585" s="282">
        <v>3866</v>
      </c>
      <c r="G585" s="261">
        <f t="shared" si="4"/>
        <v>3.1039834454216244</v>
      </c>
      <c r="H585" s="148" t="s">
        <v>188</v>
      </c>
      <c r="I585" s="139" t="s">
        <v>43</v>
      </c>
      <c r="J585" s="303" t="s">
        <v>533</v>
      </c>
      <c r="K585" s="739" t="s">
        <v>749</v>
      </c>
      <c r="L585" s="138" t="s">
        <v>44</v>
      </c>
      <c r="M585" s="307"/>
      <c r="N585" s="283"/>
    </row>
    <row r="586" spans="1:14" s="2" customFormat="1" ht="25.2" customHeight="1" x14ac:dyDescent="0.3">
      <c r="A586" s="137">
        <v>45646</v>
      </c>
      <c r="B586" s="138" t="s">
        <v>110</v>
      </c>
      <c r="C586" s="138" t="s">
        <v>111</v>
      </c>
      <c r="D586" s="139" t="s">
        <v>186</v>
      </c>
      <c r="E586" s="142">
        <v>10000</v>
      </c>
      <c r="F586" s="282">
        <v>3866</v>
      </c>
      <c r="G586" s="261">
        <f t="shared" si="4"/>
        <v>2.586652871184687</v>
      </c>
      <c r="H586" s="148" t="s">
        <v>188</v>
      </c>
      <c r="I586" s="139" t="s">
        <v>43</v>
      </c>
      <c r="J586" s="303" t="s">
        <v>533</v>
      </c>
      <c r="K586" s="739" t="s">
        <v>749</v>
      </c>
      <c r="L586" s="138" t="s">
        <v>44</v>
      </c>
      <c r="M586" s="307"/>
      <c r="N586" s="283"/>
    </row>
    <row r="587" spans="1:14" s="2" customFormat="1" ht="18" customHeight="1" x14ac:dyDescent="0.3">
      <c r="A587" s="668">
        <v>45646</v>
      </c>
      <c r="B587" s="629" t="s">
        <v>734</v>
      </c>
      <c r="C587" s="629" t="s">
        <v>111</v>
      </c>
      <c r="D587" s="630" t="s">
        <v>186</v>
      </c>
      <c r="E587" s="142">
        <v>80000</v>
      </c>
      <c r="F587" s="282">
        <v>3866</v>
      </c>
      <c r="G587" s="261">
        <f t="shared" si="4"/>
        <v>20.693222969477496</v>
      </c>
      <c r="H587" s="148" t="s">
        <v>188</v>
      </c>
      <c r="I587" s="630" t="s">
        <v>43</v>
      </c>
      <c r="J587" s="303" t="s">
        <v>533</v>
      </c>
      <c r="K587" s="739" t="s">
        <v>749</v>
      </c>
      <c r="L587" s="138" t="s">
        <v>44</v>
      </c>
      <c r="M587" s="307"/>
      <c r="N587" s="283"/>
    </row>
    <row r="588" spans="1:14" s="2" customFormat="1" ht="15" customHeight="1" x14ac:dyDescent="0.3">
      <c r="A588" s="137">
        <v>45646</v>
      </c>
      <c r="B588" s="138" t="s">
        <v>110</v>
      </c>
      <c r="C588" s="138" t="s">
        <v>111</v>
      </c>
      <c r="D588" s="139" t="s">
        <v>186</v>
      </c>
      <c r="E588" s="142">
        <v>25000</v>
      </c>
      <c r="F588" s="282">
        <v>3866</v>
      </c>
      <c r="G588" s="261">
        <f t="shared" si="4"/>
        <v>6.466632177961718</v>
      </c>
      <c r="H588" s="148" t="s">
        <v>188</v>
      </c>
      <c r="I588" s="139" t="s">
        <v>43</v>
      </c>
      <c r="J588" s="303" t="s">
        <v>533</v>
      </c>
      <c r="K588" s="739" t="s">
        <v>749</v>
      </c>
      <c r="L588" s="138" t="s">
        <v>44</v>
      </c>
      <c r="M588" s="307"/>
      <c r="N588" s="283"/>
    </row>
    <row r="589" spans="1:14" s="2" customFormat="1" ht="15" customHeight="1" x14ac:dyDescent="0.3">
      <c r="A589" s="137">
        <v>45646</v>
      </c>
      <c r="B589" s="138" t="s">
        <v>156</v>
      </c>
      <c r="C589" s="138" t="s">
        <v>111</v>
      </c>
      <c r="D589" s="417" t="s">
        <v>186</v>
      </c>
      <c r="E589" s="124">
        <v>5000</v>
      </c>
      <c r="F589" s="282">
        <v>3866</v>
      </c>
      <c r="G589" s="261">
        <f t="shared" si="4"/>
        <v>1.2933264355923435</v>
      </c>
      <c r="H589" s="148" t="s">
        <v>168</v>
      </c>
      <c r="I589" s="139" t="s">
        <v>43</v>
      </c>
      <c r="J589" s="303" t="s">
        <v>550</v>
      </c>
      <c r="K589" s="739" t="s">
        <v>749</v>
      </c>
      <c r="L589" s="138" t="s">
        <v>44</v>
      </c>
      <c r="M589" s="307"/>
      <c r="N589" s="283"/>
    </row>
    <row r="590" spans="1:14" s="2" customFormat="1" ht="15" customHeight="1" x14ac:dyDescent="0.3">
      <c r="A590" s="137">
        <v>45646</v>
      </c>
      <c r="B590" s="138" t="s">
        <v>737</v>
      </c>
      <c r="C590" s="138" t="s">
        <v>111</v>
      </c>
      <c r="D590" s="417" t="s">
        <v>186</v>
      </c>
      <c r="E590" s="124">
        <v>40000</v>
      </c>
      <c r="F590" s="282">
        <v>3866</v>
      </c>
      <c r="G590" s="261">
        <f t="shared" si="4"/>
        <v>10.346611484738748</v>
      </c>
      <c r="H590" s="148" t="s">
        <v>168</v>
      </c>
      <c r="I590" s="139" t="s">
        <v>43</v>
      </c>
      <c r="J590" s="303" t="s">
        <v>550</v>
      </c>
      <c r="K590" s="739" t="s">
        <v>749</v>
      </c>
      <c r="L590" s="138" t="s">
        <v>44</v>
      </c>
      <c r="M590" s="307"/>
      <c r="N590" s="283"/>
    </row>
    <row r="591" spans="1:14" s="2" customFormat="1" ht="15" customHeight="1" x14ac:dyDescent="0.3">
      <c r="A591" s="137">
        <v>45646</v>
      </c>
      <c r="B591" s="138" t="s">
        <v>738</v>
      </c>
      <c r="C591" s="138" t="s">
        <v>111</v>
      </c>
      <c r="D591" s="417" t="s">
        <v>186</v>
      </c>
      <c r="E591" s="124">
        <v>30000</v>
      </c>
      <c r="F591" s="282">
        <v>3866</v>
      </c>
      <c r="G591" s="261">
        <f t="shared" si="4"/>
        <v>7.759958613554061</v>
      </c>
      <c r="H591" s="148" t="s">
        <v>168</v>
      </c>
      <c r="I591" s="139" t="s">
        <v>43</v>
      </c>
      <c r="J591" s="303" t="s">
        <v>579</v>
      </c>
      <c r="K591" s="739" t="s">
        <v>749</v>
      </c>
      <c r="L591" s="138" t="s">
        <v>44</v>
      </c>
      <c r="M591" s="307"/>
      <c r="N591" s="283"/>
    </row>
    <row r="592" spans="1:14" s="2" customFormat="1" ht="15" customHeight="1" x14ac:dyDescent="0.3">
      <c r="A592" s="137">
        <v>45646</v>
      </c>
      <c r="B592" s="138" t="s">
        <v>739</v>
      </c>
      <c r="C592" s="138" t="s">
        <v>111</v>
      </c>
      <c r="D592" s="417" t="s">
        <v>186</v>
      </c>
      <c r="E592" s="124">
        <v>30000</v>
      </c>
      <c r="F592" s="282">
        <v>3866</v>
      </c>
      <c r="G592" s="261">
        <f t="shared" si="4"/>
        <v>7.759958613554061</v>
      </c>
      <c r="H592" s="148" t="s">
        <v>168</v>
      </c>
      <c r="I592" s="139" t="s">
        <v>43</v>
      </c>
      <c r="J592" s="303" t="s">
        <v>550</v>
      </c>
      <c r="K592" s="739" t="s">
        <v>749</v>
      </c>
      <c r="L592" s="138" t="s">
        <v>44</v>
      </c>
      <c r="M592" s="307"/>
      <c r="N592" s="283"/>
    </row>
    <row r="593" spans="1:14" s="2" customFormat="1" ht="15" customHeight="1" x14ac:dyDescent="0.3">
      <c r="A593" s="137">
        <v>45646</v>
      </c>
      <c r="B593" s="138" t="s">
        <v>110</v>
      </c>
      <c r="C593" s="138" t="s">
        <v>111</v>
      </c>
      <c r="D593" s="417" t="s">
        <v>186</v>
      </c>
      <c r="E593" s="124">
        <v>25000</v>
      </c>
      <c r="F593" s="282">
        <v>3866</v>
      </c>
      <c r="G593" s="261">
        <f t="shared" si="4"/>
        <v>6.466632177961718</v>
      </c>
      <c r="H593" s="148" t="s">
        <v>168</v>
      </c>
      <c r="I593" s="139" t="s">
        <v>43</v>
      </c>
      <c r="J593" s="303" t="s">
        <v>550</v>
      </c>
      <c r="K593" s="739" t="s">
        <v>749</v>
      </c>
      <c r="L593" s="138" t="s">
        <v>44</v>
      </c>
      <c r="M593" s="307"/>
      <c r="N593" s="283"/>
    </row>
    <row r="594" spans="1:14" s="2" customFormat="1" ht="15" customHeight="1" x14ac:dyDescent="0.3">
      <c r="A594" s="137">
        <v>45646</v>
      </c>
      <c r="B594" s="138" t="s">
        <v>361</v>
      </c>
      <c r="C594" s="138" t="s">
        <v>162</v>
      </c>
      <c r="D594" s="417" t="s">
        <v>186</v>
      </c>
      <c r="E594" s="124">
        <v>15000</v>
      </c>
      <c r="F594" s="282">
        <v>3866</v>
      </c>
      <c r="G594" s="261">
        <f t="shared" si="4"/>
        <v>3.8799793067770305</v>
      </c>
      <c r="H594" s="148" t="s">
        <v>168</v>
      </c>
      <c r="I594" s="139" t="s">
        <v>43</v>
      </c>
      <c r="J594" s="303" t="s">
        <v>550</v>
      </c>
      <c r="K594" s="739" t="s">
        <v>749</v>
      </c>
      <c r="L594" s="138" t="s">
        <v>44</v>
      </c>
      <c r="M594" s="307"/>
      <c r="N594" s="283"/>
    </row>
    <row r="595" spans="1:14" s="2" customFormat="1" ht="15" customHeight="1" x14ac:dyDescent="0.3">
      <c r="A595" s="137">
        <v>45646</v>
      </c>
      <c r="B595" s="138" t="s">
        <v>345</v>
      </c>
      <c r="C595" s="138" t="s">
        <v>162</v>
      </c>
      <c r="D595" s="417" t="s">
        <v>186</v>
      </c>
      <c r="E595" s="124">
        <v>25000</v>
      </c>
      <c r="F595" s="282">
        <v>3866</v>
      </c>
      <c r="G595" s="261">
        <f t="shared" si="4"/>
        <v>6.466632177961718</v>
      </c>
      <c r="H595" s="148" t="s">
        <v>168</v>
      </c>
      <c r="I595" s="139" t="s">
        <v>43</v>
      </c>
      <c r="J595" s="303" t="s">
        <v>550</v>
      </c>
      <c r="K595" s="739" t="s">
        <v>749</v>
      </c>
      <c r="L595" s="138" t="s">
        <v>44</v>
      </c>
      <c r="M595" s="307"/>
      <c r="N595" s="283"/>
    </row>
    <row r="596" spans="1:14" s="2" customFormat="1" ht="15" customHeight="1" x14ac:dyDescent="0.3">
      <c r="A596" s="137">
        <v>45646</v>
      </c>
      <c r="B596" s="138" t="s">
        <v>348</v>
      </c>
      <c r="C596" s="138" t="s">
        <v>162</v>
      </c>
      <c r="D596" s="417" t="s">
        <v>186</v>
      </c>
      <c r="E596" s="124">
        <v>10000</v>
      </c>
      <c r="F596" s="282">
        <v>3866</v>
      </c>
      <c r="G596" s="261">
        <f t="shared" si="4"/>
        <v>2.586652871184687</v>
      </c>
      <c r="H596" s="148" t="s">
        <v>168</v>
      </c>
      <c r="I596" s="139" t="s">
        <v>43</v>
      </c>
      <c r="J596" s="303" t="s">
        <v>550</v>
      </c>
      <c r="K596" s="739" t="s">
        <v>749</v>
      </c>
      <c r="L596" s="138" t="s">
        <v>44</v>
      </c>
      <c r="M596" s="307"/>
      <c r="N596" s="283"/>
    </row>
    <row r="597" spans="1:14" s="2" customFormat="1" ht="15" customHeight="1" x14ac:dyDescent="0.3">
      <c r="A597" s="137">
        <v>45646</v>
      </c>
      <c r="B597" s="138" t="s">
        <v>576</v>
      </c>
      <c r="C597" s="138" t="s">
        <v>174</v>
      </c>
      <c r="D597" s="417" t="s">
        <v>186</v>
      </c>
      <c r="E597" s="124">
        <v>15000</v>
      </c>
      <c r="F597" s="282">
        <v>3866</v>
      </c>
      <c r="G597" s="261">
        <f t="shared" si="4"/>
        <v>3.8799793067770305</v>
      </c>
      <c r="H597" s="148" t="s">
        <v>168</v>
      </c>
      <c r="I597" s="139" t="s">
        <v>43</v>
      </c>
      <c r="J597" s="303" t="s">
        <v>726</v>
      </c>
      <c r="K597" s="739" t="s">
        <v>749</v>
      </c>
      <c r="L597" s="138" t="s">
        <v>44</v>
      </c>
      <c r="M597" s="307"/>
      <c r="N597" s="283"/>
    </row>
    <row r="598" spans="1:14" s="2" customFormat="1" ht="15" customHeight="1" x14ac:dyDescent="0.3">
      <c r="A598" s="668">
        <v>45646</v>
      </c>
      <c r="B598" s="149" t="s">
        <v>156</v>
      </c>
      <c r="C598" s="149" t="s">
        <v>111</v>
      </c>
      <c r="D598" s="417" t="s">
        <v>186</v>
      </c>
      <c r="E598" s="142">
        <v>25000</v>
      </c>
      <c r="F598" s="282">
        <v>3866</v>
      </c>
      <c r="G598" s="261">
        <f t="shared" si="4"/>
        <v>6.466632177961718</v>
      </c>
      <c r="H598" s="148" t="s">
        <v>187</v>
      </c>
      <c r="I598" s="139" t="s">
        <v>43</v>
      </c>
      <c r="J598" s="303" t="s">
        <v>551</v>
      </c>
      <c r="K598" s="739" t="s">
        <v>749</v>
      </c>
      <c r="L598" s="138" t="s">
        <v>44</v>
      </c>
      <c r="M598" s="307"/>
      <c r="N598" s="283"/>
    </row>
    <row r="599" spans="1:14" s="2" customFormat="1" ht="15" customHeight="1" x14ac:dyDescent="0.3">
      <c r="A599" s="668">
        <v>45646</v>
      </c>
      <c r="B599" s="149" t="s">
        <v>156</v>
      </c>
      <c r="C599" s="149" t="s">
        <v>111</v>
      </c>
      <c r="D599" s="417" t="s">
        <v>186</v>
      </c>
      <c r="E599" s="142">
        <v>6000</v>
      </c>
      <c r="F599" s="282">
        <v>3866</v>
      </c>
      <c r="G599" s="261">
        <f t="shared" si="4"/>
        <v>1.5519917227108122</v>
      </c>
      <c r="H599" s="148" t="s">
        <v>187</v>
      </c>
      <c r="I599" s="139" t="s">
        <v>43</v>
      </c>
      <c r="J599" s="303" t="s">
        <v>551</v>
      </c>
      <c r="K599" s="739" t="s">
        <v>749</v>
      </c>
      <c r="L599" s="138" t="s">
        <v>44</v>
      </c>
      <c r="M599" s="307"/>
      <c r="N599" s="283"/>
    </row>
    <row r="600" spans="1:14" s="2" customFormat="1" ht="15" customHeight="1" x14ac:dyDescent="0.3">
      <c r="A600" s="668">
        <v>45646</v>
      </c>
      <c r="B600" s="149" t="s">
        <v>156</v>
      </c>
      <c r="C600" s="149" t="s">
        <v>111</v>
      </c>
      <c r="D600" s="417" t="s">
        <v>186</v>
      </c>
      <c r="E600" s="142">
        <v>5000</v>
      </c>
      <c r="F600" s="282">
        <v>3866</v>
      </c>
      <c r="G600" s="261">
        <f t="shared" si="4"/>
        <v>1.2933264355923435</v>
      </c>
      <c r="H600" s="148" t="s">
        <v>187</v>
      </c>
      <c r="I600" s="139" t="s">
        <v>43</v>
      </c>
      <c r="J600" s="303" t="s">
        <v>551</v>
      </c>
      <c r="K600" s="739" t="s">
        <v>749</v>
      </c>
      <c r="L600" s="138" t="s">
        <v>44</v>
      </c>
      <c r="M600" s="307"/>
      <c r="N600" s="283"/>
    </row>
    <row r="601" spans="1:14" s="2" customFormat="1" ht="15" customHeight="1" x14ac:dyDescent="0.3">
      <c r="A601" s="668">
        <v>45646</v>
      </c>
      <c r="B601" s="149" t="s">
        <v>156</v>
      </c>
      <c r="C601" s="149" t="s">
        <v>111</v>
      </c>
      <c r="D601" s="417" t="s">
        <v>186</v>
      </c>
      <c r="E601" s="142">
        <v>16000</v>
      </c>
      <c r="F601" s="282">
        <v>3866</v>
      </c>
      <c r="G601" s="261">
        <f t="shared" si="4"/>
        <v>4.1386445938954992</v>
      </c>
      <c r="H601" s="148" t="s">
        <v>187</v>
      </c>
      <c r="I601" s="139" t="s">
        <v>43</v>
      </c>
      <c r="J601" s="303" t="s">
        <v>551</v>
      </c>
      <c r="K601" s="739" t="s">
        <v>749</v>
      </c>
      <c r="L601" s="138" t="s">
        <v>44</v>
      </c>
      <c r="M601" s="307"/>
      <c r="N601" s="283"/>
    </row>
    <row r="602" spans="1:14" s="2" customFormat="1" ht="15" customHeight="1" x14ac:dyDescent="0.3">
      <c r="A602" s="668">
        <v>45646</v>
      </c>
      <c r="B602" s="149" t="s">
        <v>157</v>
      </c>
      <c r="C602" s="149" t="s">
        <v>157</v>
      </c>
      <c r="D602" s="417" t="s">
        <v>186</v>
      </c>
      <c r="E602" s="142">
        <v>20000</v>
      </c>
      <c r="F602" s="282">
        <v>3866</v>
      </c>
      <c r="G602" s="261">
        <f t="shared" si="4"/>
        <v>5.173305742369374</v>
      </c>
      <c r="H602" s="148" t="s">
        <v>187</v>
      </c>
      <c r="I602" s="139" t="s">
        <v>43</v>
      </c>
      <c r="J602" s="303" t="s">
        <v>551</v>
      </c>
      <c r="K602" s="739" t="s">
        <v>749</v>
      </c>
      <c r="L602" s="138" t="s">
        <v>44</v>
      </c>
      <c r="M602" s="307"/>
      <c r="N602" s="283"/>
    </row>
    <row r="603" spans="1:14" s="2" customFormat="1" ht="15" customHeight="1" x14ac:dyDescent="0.3">
      <c r="A603" s="668">
        <v>45646</v>
      </c>
      <c r="B603" s="149" t="s">
        <v>361</v>
      </c>
      <c r="C603" s="629" t="s">
        <v>162</v>
      </c>
      <c r="D603" s="417" t="s">
        <v>186</v>
      </c>
      <c r="E603" s="142">
        <v>7000</v>
      </c>
      <c r="F603" s="282">
        <v>3866</v>
      </c>
      <c r="G603" s="261">
        <f t="shared" si="4"/>
        <v>1.8106570098292809</v>
      </c>
      <c r="H603" s="148" t="s">
        <v>187</v>
      </c>
      <c r="I603" s="139" t="s">
        <v>43</v>
      </c>
      <c r="J603" s="303" t="s">
        <v>597</v>
      </c>
      <c r="K603" s="739" t="s">
        <v>749</v>
      </c>
      <c r="L603" s="138" t="s">
        <v>44</v>
      </c>
      <c r="M603" s="307"/>
      <c r="N603" s="283"/>
    </row>
    <row r="604" spans="1:14" s="2" customFormat="1" ht="15" customHeight="1" x14ac:dyDescent="0.3">
      <c r="A604" s="668">
        <v>45646</v>
      </c>
      <c r="B604" s="629" t="s">
        <v>345</v>
      </c>
      <c r="C604" s="629" t="s">
        <v>162</v>
      </c>
      <c r="D604" s="417" t="s">
        <v>186</v>
      </c>
      <c r="E604" s="142">
        <v>10000</v>
      </c>
      <c r="F604" s="282">
        <v>3866</v>
      </c>
      <c r="G604" s="261">
        <f t="shared" si="4"/>
        <v>2.586652871184687</v>
      </c>
      <c r="H604" s="148" t="s">
        <v>187</v>
      </c>
      <c r="I604" s="139" t="s">
        <v>43</v>
      </c>
      <c r="J604" s="303" t="s">
        <v>598</v>
      </c>
      <c r="K604" s="739" t="s">
        <v>749</v>
      </c>
      <c r="L604" s="138" t="s">
        <v>44</v>
      </c>
      <c r="M604" s="307"/>
      <c r="N604" s="283"/>
    </row>
    <row r="605" spans="1:14" s="2" customFormat="1" ht="15" customHeight="1" x14ac:dyDescent="0.3">
      <c r="A605" s="668">
        <v>45646</v>
      </c>
      <c r="B605" s="629" t="s">
        <v>348</v>
      </c>
      <c r="C605" s="629" t="s">
        <v>162</v>
      </c>
      <c r="D605" s="417" t="s">
        <v>186</v>
      </c>
      <c r="E605" s="142">
        <v>33000</v>
      </c>
      <c r="F605" s="282">
        <v>3866</v>
      </c>
      <c r="G605" s="261">
        <f t="shared" si="4"/>
        <v>8.5359544749094667</v>
      </c>
      <c r="H605" s="148" t="s">
        <v>187</v>
      </c>
      <c r="I605" s="139" t="s">
        <v>43</v>
      </c>
      <c r="J605" s="303" t="s">
        <v>599</v>
      </c>
      <c r="K605" s="739" t="s">
        <v>749</v>
      </c>
      <c r="L605" s="138" t="s">
        <v>44</v>
      </c>
      <c r="M605" s="307"/>
      <c r="N605" s="283"/>
    </row>
    <row r="606" spans="1:14" s="2" customFormat="1" ht="15" customHeight="1" x14ac:dyDescent="0.3">
      <c r="A606" s="400">
        <v>45656</v>
      </c>
      <c r="B606" s="408" t="s">
        <v>110</v>
      </c>
      <c r="C606" s="408" t="s">
        <v>111</v>
      </c>
      <c r="D606" s="645" t="s">
        <v>109</v>
      </c>
      <c r="E606" s="393">
        <v>20000</v>
      </c>
      <c r="F606" s="282">
        <v>3866</v>
      </c>
      <c r="G606" s="261">
        <f t="shared" si="4"/>
        <v>5.173305742369374</v>
      </c>
      <c r="H606" s="148" t="s">
        <v>159</v>
      </c>
      <c r="I606" s="139" t="s">
        <v>43</v>
      </c>
      <c r="J606" s="303" t="s">
        <v>652</v>
      </c>
      <c r="K606" s="739" t="s">
        <v>749</v>
      </c>
      <c r="L606" s="138" t="s">
        <v>44</v>
      </c>
      <c r="M606" s="307"/>
      <c r="N606" s="283"/>
    </row>
    <row r="607" spans="1:14" s="2" customFormat="1" ht="15" customHeight="1" thickBot="1" x14ac:dyDescent="0.35">
      <c r="A607" s="400">
        <v>45656</v>
      </c>
      <c r="B607" s="408" t="s">
        <v>110</v>
      </c>
      <c r="C607" s="408" t="s">
        <v>111</v>
      </c>
      <c r="D607" s="645" t="s">
        <v>109</v>
      </c>
      <c r="E607" s="393">
        <v>22000</v>
      </c>
      <c r="F607" s="282">
        <v>3866</v>
      </c>
      <c r="G607" s="261">
        <f t="shared" si="4"/>
        <v>5.6906363166063114</v>
      </c>
      <c r="H607" s="148" t="s">
        <v>159</v>
      </c>
      <c r="I607" s="139" t="s">
        <v>43</v>
      </c>
      <c r="J607" s="361" t="s">
        <v>652</v>
      </c>
      <c r="K607" s="739" t="s">
        <v>749</v>
      </c>
      <c r="L607" s="138" t="s">
        <v>44</v>
      </c>
      <c r="M607" s="307"/>
      <c r="N607" s="283"/>
    </row>
    <row r="608" spans="1:14" ht="15" customHeight="1" thickBot="1" x14ac:dyDescent="0.35">
      <c r="E608" s="838">
        <f>SUM(E3:E607)</f>
        <v>29475140</v>
      </c>
      <c r="F608" s="839"/>
      <c r="G608" s="448">
        <f>SUM(G3:G607)</f>
        <v>7624.195550957048</v>
      </c>
    </row>
    <row r="609" spans="3:3" x14ac:dyDescent="0.3">
      <c r="C609" s="138"/>
    </row>
  </sheetData>
  <autoFilter ref="A2:N608" xr:uid="{00000000-0009-0000-0000-000002000000}">
    <filterColumn colId="0">
      <customFilters>
        <customFilter operator="notEqual" val=" "/>
      </customFilters>
    </filterColumn>
  </autoFilter>
  <sortState xmlns:xlrd2="http://schemas.microsoft.com/office/spreadsheetml/2017/richdata2" ref="A3:H800">
    <sortCondition sortBy="icon" ref="A133"/>
  </sortState>
  <mergeCells count="1">
    <mergeCell ref="A1:N1"/>
  </mergeCells>
  <phoneticPr fontId="74" type="noConversion"/>
  <pageMargins left="0.7" right="0.7" top="0.75" bottom="0.75" header="0.3" footer="0.3"/>
  <pageSetup paperSize="9" scale="85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0D49-36F1-401A-A8D6-9F895FFAE2B5}">
  <dimension ref="A3:D16"/>
  <sheetViews>
    <sheetView workbookViewId="0">
      <selection activeCell="D7" sqref="D7"/>
    </sheetView>
  </sheetViews>
  <sheetFormatPr defaultRowHeight="14.4" x14ac:dyDescent="0.3"/>
  <cols>
    <col min="1" max="1" width="13" bestFit="1" customWidth="1"/>
    <col min="2" max="2" width="30.21875" bestFit="1" customWidth="1"/>
    <col min="3" max="3" width="15.5546875" bestFit="1" customWidth="1"/>
    <col min="4" max="4" width="14.33203125" bestFit="1" customWidth="1"/>
  </cols>
  <sheetData>
    <row r="3" spans="1:4" ht="28.8" x14ac:dyDescent="0.3">
      <c r="A3" s="825" t="s">
        <v>101</v>
      </c>
      <c r="B3" s="824" t="s">
        <v>117</v>
      </c>
      <c r="C3" s="824" t="s">
        <v>118</v>
      </c>
    </row>
    <row r="4" spans="1:4" x14ac:dyDescent="0.3">
      <c r="A4" s="826" t="s">
        <v>62</v>
      </c>
      <c r="B4" s="824">
        <v>905000</v>
      </c>
      <c r="C4" s="824"/>
      <c r="D4" s="820">
        <f>GETPIVOTDATA("Sum of spent in national currency (Ugx)",$A$3,"Name","Airtime")-GETPIVOTDATA("Sum of Received",$A$3,"Name","Airtime")</f>
        <v>905000</v>
      </c>
    </row>
    <row r="5" spans="1:4" x14ac:dyDescent="0.3">
      <c r="A5" s="826" t="s">
        <v>188</v>
      </c>
      <c r="B5" s="824">
        <v>2204000</v>
      </c>
      <c r="C5" s="824">
        <v>3000</v>
      </c>
      <c r="D5" s="820">
        <f>GETPIVOTDATA("Sum of spent in national currency (Ugx)",$A$3,"Name","i04")-GETPIVOTDATA("Sum of Received",$A$3,"Name","i04")</f>
        <v>2201000</v>
      </c>
    </row>
    <row r="6" spans="1:4" x14ac:dyDescent="0.3">
      <c r="A6" s="826" t="s">
        <v>400</v>
      </c>
      <c r="B6" s="824">
        <v>690000</v>
      </c>
      <c r="C6" s="824">
        <v>5000</v>
      </c>
      <c r="D6" s="820">
        <f>GETPIVOTDATA("Sum of spent in national currency (Ugx)",$A$3,"Name","i22")-GETPIVOTDATA("Sum of Received",$A$3,"Name","i22")</f>
        <v>685000</v>
      </c>
    </row>
    <row r="7" spans="1:4" x14ac:dyDescent="0.3">
      <c r="A7" s="826" t="s">
        <v>169</v>
      </c>
      <c r="B7" s="824">
        <v>790000</v>
      </c>
      <c r="C7" s="824">
        <v>45000</v>
      </c>
      <c r="D7" s="820">
        <f>GETPIVOTDATA("Sum of spent in national currency (Ugx)",$A$3,"Name","i41")-GETPIVOTDATA("Sum of Received",$A$3,"Name","i41")</f>
        <v>745000</v>
      </c>
    </row>
    <row r="8" spans="1:4" x14ac:dyDescent="0.3">
      <c r="A8" s="826" t="s">
        <v>461</v>
      </c>
      <c r="B8" s="824">
        <v>181000</v>
      </c>
      <c r="C8" s="824"/>
      <c r="D8" s="820">
        <f>GETPIVOTDATA("Sum of spent in national currency (Ugx)",$A$3,"Name","i43")-GETPIVOTDATA("Sum of Received",$A$3,"Name","i43")</f>
        <v>181000</v>
      </c>
    </row>
    <row r="9" spans="1:4" x14ac:dyDescent="0.3">
      <c r="A9" s="826" t="s">
        <v>187</v>
      </c>
      <c r="B9" s="824">
        <v>1755000</v>
      </c>
      <c r="C9" s="824">
        <v>15000</v>
      </c>
      <c r="D9" s="820">
        <f>GETPIVOTDATA("Sum of spent in national currency (Ugx)",$A$3,"Name","i69")-GETPIVOTDATA("Sum of Received",$A$3,"Name","i69")</f>
        <v>1740000</v>
      </c>
    </row>
    <row r="10" spans="1:4" x14ac:dyDescent="0.3">
      <c r="A10" s="826" t="s">
        <v>168</v>
      </c>
      <c r="B10" s="824">
        <v>2252000</v>
      </c>
      <c r="C10" s="824"/>
      <c r="D10" s="820">
        <f>GETPIVOTDATA("Sum of spent in national currency (Ugx)",$A$3,"Name","i93")-GETPIVOTDATA("Sum of Received",$A$3,"Name","i93")</f>
        <v>2252000</v>
      </c>
    </row>
    <row r="11" spans="1:4" x14ac:dyDescent="0.3">
      <c r="A11" s="826" t="s">
        <v>41</v>
      </c>
      <c r="B11" s="824">
        <v>8366040</v>
      </c>
      <c r="C11" s="824">
        <v>315000</v>
      </c>
      <c r="D11" s="820">
        <f>GETPIVOTDATA("Sum of spent in national currency (Ugx)",$A$3,"Name","Lydia")-GETPIVOTDATA("Sum of Received",$A$3,"Name","Lydia")</f>
        <v>8051040</v>
      </c>
    </row>
    <row r="12" spans="1:4" x14ac:dyDescent="0.3">
      <c r="A12" s="826" t="s">
        <v>158</v>
      </c>
      <c r="B12" s="824">
        <v>468500</v>
      </c>
      <c r="C12" s="824"/>
      <c r="D12" s="820">
        <f>GETPIVOTDATA("Sum of spent in national currency (Ugx)",$A$3,"Name","Mary")-GETPIVOTDATA("Sum of Received",$A$3,"Name","Mary")</f>
        <v>468500</v>
      </c>
    </row>
    <row r="13" spans="1:4" x14ac:dyDescent="0.3">
      <c r="A13" s="826" t="s">
        <v>159</v>
      </c>
      <c r="B13" s="824">
        <v>606000</v>
      </c>
      <c r="C13" s="824">
        <v>25000</v>
      </c>
      <c r="D13" s="820">
        <f>GETPIVOTDATA("Sum of spent in national currency (Ugx)",$A$3,"Name","Raff")-GETPIVOTDATA("Sum of Received",$A$3,"Name","Raff")</f>
        <v>581000</v>
      </c>
    </row>
    <row r="14" spans="1:4" x14ac:dyDescent="0.3">
      <c r="A14" s="826" t="s">
        <v>102</v>
      </c>
      <c r="B14" s="824"/>
      <c r="C14" s="824">
        <v>16740000</v>
      </c>
    </row>
    <row r="15" spans="1:4" x14ac:dyDescent="0.3">
      <c r="A15" s="826" t="s">
        <v>103</v>
      </c>
      <c r="B15" s="824">
        <v>18217540</v>
      </c>
      <c r="C15" s="824">
        <v>17148000</v>
      </c>
    </row>
    <row r="16" spans="1:4" x14ac:dyDescent="0.3">
      <c r="A16" s="818"/>
      <c r="B16" s="818"/>
      <c r="C16" s="819">
        <f>GETPIVOTDATA("Sum of Received",$A$3,"Name","i04")+GETPIVOTDATA("Sum of Received",$A$3,"Name","i22")+GETPIVOTDATA("Sum of Received",$A$3,"Name","i41")+GETPIVOTDATA("Sum of Received",$A$3,"Name","i69")+GETPIVOTDATA("Sum of Received",$A$3,"Name","Lydia")+GETPIVOTDATA("Sum of Received",$A$3,"Name","Raff")</f>
        <v>408000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AC1309"/>
  <sheetViews>
    <sheetView zoomScale="89" zoomScaleNormal="89" workbookViewId="0">
      <pane xSplit="1" ySplit="2" topLeftCell="B6" activePane="bottomRight" state="frozen"/>
      <selection activeCell="H319" sqref="H319"/>
      <selection pane="topRight" activeCell="H319" sqref="H319"/>
      <selection pane="bottomLeft" activeCell="H319" sqref="H319"/>
      <selection pane="bottomRight" activeCell="F68" sqref="F68"/>
    </sheetView>
  </sheetViews>
  <sheetFormatPr defaultColWidth="10.88671875" defaultRowHeight="14.4" x14ac:dyDescent="0.3"/>
  <cols>
    <col min="1" max="1" width="17.6640625" style="25" customWidth="1"/>
    <col min="2" max="2" width="39.109375" style="25" bestFit="1" customWidth="1"/>
    <col min="3" max="3" width="18.44140625" style="25" bestFit="1" customWidth="1"/>
    <col min="4" max="4" width="14.6640625" style="25" customWidth="1"/>
    <col min="5" max="5" width="14.44140625" style="62" customWidth="1"/>
    <col min="6" max="6" width="19.21875" style="62" customWidth="1"/>
    <col min="7" max="7" width="21.109375" style="62" customWidth="1"/>
    <col min="8" max="9" width="21.109375" style="25" customWidth="1"/>
    <col min="10" max="10" width="26.109375" style="25" customWidth="1"/>
    <col min="11" max="11" width="10.88671875" style="25"/>
    <col min="12" max="12" width="13.44140625" style="25" customWidth="1"/>
    <col min="13" max="13" width="14.88671875" style="25" customWidth="1"/>
    <col min="14" max="14" width="28" style="25" customWidth="1"/>
    <col min="15" max="16384" width="10.88671875" style="25"/>
  </cols>
  <sheetData>
    <row r="1" spans="1:14" s="2" customFormat="1" ht="21" customHeight="1" x14ac:dyDescent="0.3">
      <c r="A1" s="841" t="s">
        <v>177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</row>
    <row r="2" spans="1:14" s="2" customFormat="1" ht="45.75" customHeight="1" x14ac:dyDescent="0.3">
      <c r="A2" s="425" t="s">
        <v>0</v>
      </c>
      <c r="B2" s="426" t="s">
        <v>5</v>
      </c>
      <c r="C2" s="426" t="s">
        <v>10</v>
      </c>
      <c r="D2" s="817" t="s">
        <v>8</v>
      </c>
      <c r="E2" s="427" t="s">
        <v>54</v>
      </c>
      <c r="F2" s="427" t="s">
        <v>34</v>
      </c>
      <c r="G2" s="428" t="s">
        <v>40</v>
      </c>
      <c r="H2" s="428" t="s">
        <v>2</v>
      </c>
      <c r="I2" s="428" t="s">
        <v>3</v>
      </c>
      <c r="J2" s="426" t="s">
        <v>9</v>
      </c>
      <c r="K2" s="426" t="s">
        <v>1</v>
      </c>
      <c r="L2" s="426" t="s">
        <v>4</v>
      </c>
      <c r="M2" s="429" t="s">
        <v>12</v>
      </c>
      <c r="N2" s="430" t="s">
        <v>11</v>
      </c>
    </row>
    <row r="3" spans="1:14" s="11" customFormat="1" hidden="1" x14ac:dyDescent="0.3">
      <c r="A3" s="778">
        <v>45627</v>
      </c>
      <c r="B3" s="763" t="s">
        <v>740</v>
      </c>
      <c r="C3" s="763"/>
      <c r="D3" s="829"/>
      <c r="E3" s="830"/>
      <c r="F3" s="742"/>
      <c r="G3" s="742">
        <v>10190366</v>
      </c>
      <c r="H3" s="127"/>
      <c r="I3" s="423" t="s">
        <v>18</v>
      </c>
      <c r="J3" s="831"/>
      <c r="K3" s="423"/>
      <c r="L3" s="423" t="s">
        <v>56</v>
      </c>
      <c r="M3" s="832"/>
      <c r="N3" s="832"/>
    </row>
    <row r="4" spans="1:14" s="11" customFormat="1" hidden="1" x14ac:dyDescent="0.3">
      <c r="A4" s="137">
        <v>45628</v>
      </c>
      <c r="B4" s="138" t="s">
        <v>155</v>
      </c>
      <c r="C4" s="138" t="s">
        <v>47</v>
      </c>
      <c r="D4" s="139" t="s">
        <v>109</v>
      </c>
      <c r="E4" s="799">
        <v>70000</v>
      </c>
      <c r="F4" s="799"/>
      <c r="G4" s="124">
        <f>G3-E4+F4</f>
        <v>10120366</v>
      </c>
      <c r="H4" s="127" t="s">
        <v>159</v>
      </c>
      <c r="I4" s="127" t="s">
        <v>18</v>
      </c>
      <c r="J4" s="664" t="s">
        <v>189</v>
      </c>
      <c r="K4" s="423"/>
      <c r="L4" s="127" t="s">
        <v>56</v>
      </c>
      <c r="M4" s="127"/>
      <c r="N4" s="127"/>
    </row>
    <row r="5" spans="1:14" s="11" customFormat="1" hidden="1" x14ac:dyDescent="0.3">
      <c r="A5" s="137">
        <v>45628</v>
      </c>
      <c r="B5" s="138" t="s">
        <v>155</v>
      </c>
      <c r="C5" s="138" t="s">
        <v>47</v>
      </c>
      <c r="D5" s="139" t="s">
        <v>186</v>
      </c>
      <c r="E5" s="800">
        <v>44000</v>
      </c>
      <c r="F5" s="799"/>
      <c r="G5" s="124">
        <f t="shared" ref="G5:G73" si="0">G4-E5+F5</f>
        <v>10076366</v>
      </c>
      <c r="H5" s="421" t="s">
        <v>187</v>
      </c>
      <c r="I5" s="423" t="s">
        <v>18</v>
      </c>
      <c r="J5" s="303" t="s">
        <v>190</v>
      </c>
      <c r="K5" s="423"/>
      <c r="L5" s="423" t="s">
        <v>56</v>
      </c>
      <c r="M5" s="424"/>
      <c r="N5" s="423"/>
    </row>
    <row r="6" spans="1:14" s="11" customFormat="1" x14ac:dyDescent="0.3">
      <c r="A6" s="137">
        <v>45628</v>
      </c>
      <c r="B6" s="138" t="s">
        <v>155</v>
      </c>
      <c r="C6" s="138" t="s">
        <v>47</v>
      </c>
      <c r="D6" s="139" t="s">
        <v>186</v>
      </c>
      <c r="E6" s="800">
        <v>34000</v>
      </c>
      <c r="F6" s="801"/>
      <c r="G6" s="124">
        <f t="shared" si="0"/>
        <v>10042366</v>
      </c>
      <c r="H6" s="422" t="s">
        <v>188</v>
      </c>
      <c r="I6" s="423" t="s">
        <v>18</v>
      </c>
      <c r="J6" s="303" t="s">
        <v>191</v>
      </c>
      <c r="K6" s="423"/>
      <c r="L6" s="423" t="s">
        <v>56</v>
      </c>
      <c r="M6" s="424"/>
      <c r="N6" s="423"/>
    </row>
    <row r="7" spans="1:14" s="11" customFormat="1" hidden="1" x14ac:dyDescent="0.3">
      <c r="A7" s="137">
        <v>45628</v>
      </c>
      <c r="B7" s="138" t="s">
        <v>155</v>
      </c>
      <c r="C7" s="138" t="s">
        <v>47</v>
      </c>
      <c r="D7" s="139" t="s">
        <v>186</v>
      </c>
      <c r="E7" s="800">
        <v>50000</v>
      </c>
      <c r="F7" s="801"/>
      <c r="G7" s="124">
        <f t="shared" si="0"/>
        <v>9992366</v>
      </c>
      <c r="H7" s="422" t="s">
        <v>168</v>
      </c>
      <c r="I7" s="423" t="s">
        <v>18</v>
      </c>
      <c r="J7" s="303" t="s">
        <v>192</v>
      </c>
      <c r="K7" s="423"/>
      <c r="L7" s="423" t="s">
        <v>56</v>
      </c>
      <c r="M7" s="424"/>
      <c r="N7" s="423"/>
    </row>
    <row r="8" spans="1:14" s="368" customFormat="1" x14ac:dyDescent="0.3">
      <c r="A8" s="137">
        <v>45628</v>
      </c>
      <c r="B8" s="138" t="s">
        <v>155</v>
      </c>
      <c r="C8" s="138" t="s">
        <v>47</v>
      </c>
      <c r="D8" s="139" t="s">
        <v>186</v>
      </c>
      <c r="E8" s="800">
        <v>765000</v>
      </c>
      <c r="F8" s="801"/>
      <c r="G8" s="124">
        <f t="shared" si="0"/>
        <v>9227366</v>
      </c>
      <c r="H8" s="422" t="s">
        <v>188</v>
      </c>
      <c r="I8" s="423" t="s">
        <v>18</v>
      </c>
      <c r="J8" s="303" t="s">
        <v>193</v>
      </c>
      <c r="K8" s="423"/>
      <c r="L8" s="423" t="s">
        <v>56</v>
      </c>
      <c r="M8" s="424"/>
      <c r="N8" s="423"/>
    </row>
    <row r="9" spans="1:14" s="368" customFormat="1" hidden="1" x14ac:dyDescent="0.3">
      <c r="A9" s="137">
        <v>45628</v>
      </c>
      <c r="B9" s="138" t="s">
        <v>155</v>
      </c>
      <c r="C9" s="138" t="s">
        <v>47</v>
      </c>
      <c r="D9" s="139" t="s">
        <v>186</v>
      </c>
      <c r="E9" s="800">
        <v>813000</v>
      </c>
      <c r="F9" s="801"/>
      <c r="G9" s="124">
        <f t="shared" si="0"/>
        <v>8414366</v>
      </c>
      <c r="H9" s="422" t="s">
        <v>168</v>
      </c>
      <c r="I9" s="423" t="s">
        <v>18</v>
      </c>
      <c r="J9" s="665" t="s">
        <v>194</v>
      </c>
      <c r="K9" s="423"/>
      <c r="L9" s="423" t="s">
        <v>56</v>
      </c>
      <c r="M9" s="424"/>
      <c r="N9" s="423"/>
    </row>
    <row r="10" spans="1:14" s="368" customFormat="1" hidden="1" x14ac:dyDescent="0.3">
      <c r="A10" s="137">
        <v>45628</v>
      </c>
      <c r="B10" s="138" t="s">
        <v>155</v>
      </c>
      <c r="C10" s="138" t="s">
        <v>47</v>
      </c>
      <c r="D10" s="139" t="s">
        <v>186</v>
      </c>
      <c r="E10" s="800">
        <v>670000</v>
      </c>
      <c r="F10" s="801"/>
      <c r="G10" s="124">
        <f t="shared" si="0"/>
        <v>7744366</v>
      </c>
      <c r="H10" s="422" t="s">
        <v>169</v>
      </c>
      <c r="I10" s="423" t="s">
        <v>18</v>
      </c>
      <c r="J10" s="664" t="s">
        <v>197</v>
      </c>
      <c r="K10" s="423"/>
      <c r="L10" s="423" t="s">
        <v>56</v>
      </c>
      <c r="M10" s="424"/>
      <c r="N10" s="423"/>
    </row>
    <row r="11" spans="1:14" s="368" customFormat="1" hidden="1" x14ac:dyDescent="0.3">
      <c r="A11" s="137">
        <v>45628</v>
      </c>
      <c r="B11" s="138" t="s">
        <v>155</v>
      </c>
      <c r="C11" s="138" t="s">
        <v>47</v>
      </c>
      <c r="D11" s="139" t="s">
        <v>14</v>
      </c>
      <c r="E11" s="800">
        <v>60000</v>
      </c>
      <c r="F11" s="801"/>
      <c r="G11" s="124">
        <f t="shared" si="0"/>
        <v>7684366</v>
      </c>
      <c r="H11" s="422" t="s">
        <v>41</v>
      </c>
      <c r="I11" s="423" t="s">
        <v>18</v>
      </c>
      <c r="J11" s="303" t="s">
        <v>196</v>
      </c>
      <c r="K11" s="423"/>
      <c r="L11" s="423" t="s">
        <v>56</v>
      </c>
      <c r="M11" s="424"/>
      <c r="N11" s="423"/>
    </row>
    <row r="12" spans="1:14" s="11" customFormat="1" hidden="1" x14ac:dyDescent="0.3">
      <c r="A12" s="137">
        <v>45628</v>
      </c>
      <c r="B12" s="138" t="s">
        <v>155</v>
      </c>
      <c r="C12" s="138" t="s">
        <v>47</v>
      </c>
      <c r="D12" s="139" t="s">
        <v>186</v>
      </c>
      <c r="E12" s="800">
        <v>40000</v>
      </c>
      <c r="F12" s="801"/>
      <c r="G12" s="124">
        <f t="shared" si="0"/>
        <v>7644366</v>
      </c>
      <c r="H12" s="422" t="s">
        <v>169</v>
      </c>
      <c r="I12" s="423" t="s">
        <v>18</v>
      </c>
      <c r="J12" s="664" t="s">
        <v>195</v>
      </c>
      <c r="K12" s="423"/>
      <c r="L12" s="423" t="s">
        <v>56</v>
      </c>
      <c r="M12" s="424"/>
      <c r="N12" s="423"/>
    </row>
    <row r="13" spans="1:14" s="11" customFormat="1" hidden="1" x14ac:dyDescent="0.3">
      <c r="A13" s="137">
        <v>45629</v>
      </c>
      <c r="B13" s="138" t="s">
        <v>155</v>
      </c>
      <c r="C13" s="138" t="s">
        <v>47</v>
      </c>
      <c r="D13" s="139" t="s">
        <v>109</v>
      </c>
      <c r="E13" s="800">
        <v>70000</v>
      </c>
      <c r="F13" s="801"/>
      <c r="G13" s="124">
        <f t="shared" si="0"/>
        <v>7574366</v>
      </c>
      <c r="H13" s="422" t="s">
        <v>159</v>
      </c>
      <c r="I13" s="423" t="s">
        <v>18</v>
      </c>
      <c r="J13" s="303" t="s">
        <v>200</v>
      </c>
      <c r="K13" s="423"/>
      <c r="L13" s="423" t="s">
        <v>56</v>
      </c>
      <c r="M13" s="424"/>
      <c r="N13" s="423"/>
    </row>
    <row r="14" spans="1:14" s="11" customFormat="1" hidden="1" x14ac:dyDescent="0.3">
      <c r="A14" s="137">
        <v>45629</v>
      </c>
      <c r="B14" s="138" t="s">
        <v>155</v>
      </c>
      <c r="C14" s="138" t="s">
        <v>47</v>
      </c>
      <c r="D14" s="139" t="s">
        <v>14</v>
      </c>
      <c r="E14" s="800">
        <v>660000</v>
      </c>
      <c r="F14" s="801"/>
      <c r="G14" s="124">
        <f t="shared" si="0"/>
        <v>6914366</v>
      </c>
      <c r="H14" s="422" t="s">
        <v>41</v>
      </c>
      <c r="I14" s="423" t="s">
        <v>18</v>
      </c>
      <c r="J14" s="664" t="s">
        <v>206</v>
      </c>
      <c r="K14" s="423"/>
      <c r="L14" s="423" t="s">
        <v>56</v>
      </c>
      <c r="M14" s="424"/>
      <c r="N14" s="423"/>
    </row>
    <row r="15" spans="1:14" s="11" customFormat="1" hidden="1" x14ac:dyDescent="0.3">
      <c r="A15" s="137">
        <v>45629</v>
      </c>
      <c r="B15" s="138" t="s">
        <v>155</v>
      </c>
      <c r="C15" s="138" t="s">
        <v>47</v>
      </c>
      <c r="D15" s="139" t="s">
        <v>186</v>
      </c>
      <c r="E15" s="800">
        <v>110000</v>
      </c>
      <c r="F15" s="801"/>
      <c r="G15" s="124">
        <f t="shared" si="0"/>
        <v>6804366</v>
      </c>
      <c r="H15" s="422" t="s">
        <v>187</v>
      </c>
      <c r="I15" s="423" t="s">
        <v>18</v>
      </c>
      <c r="J15" s="303" t="s">
        <v>204</v>
      </c>
      <c r="K15" s="423"/>
      <c r="L15" s="423" t="s">
        <v>56</v>
      </c>
      <c r="M15" s="424"/>
      <c r="N15" s="423"/>
    </row>
    <row r="16" spans="1:14" s="11" customFormat="1" hidden="1" x14ac:dyDescent="0.3">
      <c r="A16" s="137">
        <v>45629</v>
      </c>
      <c r="B16" s="138" t="s">
        <v>155</v>
      </c>
      <c r="C16" s="138" t="s">
        <v>47</v>
      </c>
      <c r="D16" s="139" t="s">
        <v>14</v>
      </c>
      <c r="E16" s="800">
        <v>100000</v>
      </c>
      <c r="F16" s="801"/>
      <c r="G16" s="124">
        <f t="shared" si="0"/>
        <v>6704366</v>
      </c>
      <c r="H16" s="422" t="s">
        <v>41</v>
      </c>
      <c r="I16" s="423" t="s">
        <v>18</v>
      </c>
      <c r="J16" s="664" t="s">
        <v>207</v>
      </c>
      <c r="K16" s="423"/>
      <c r="L16" s="423" t="s">
        <v>56</v>
      </c>
      <c r="M16" s="424"/>
      <c r="N16" s="423"/>
    </row>
    <row r="17" spans="1:14" s="368" customFormat="1" hidden="1" x14ac:dyDescent="0.3">
      <c r="A17" s="137">
        <v>45630</v>
      </c>
      <c r="B17" s="138" t="s">
        <v>155</v>
      </c>
      <c r="C17" s="138" t="s">
        <v>47</v>
      </c>
      <c r="D17" s="139" t="s">
        <v>186</v>
      </c>
      <c r="E17" s="800">
        <v>99000</v>
      </c>
      <c r="F17" s="801"/>
      <c r="G17" s="124">
        <f t="shared" si="0"/>
        <v>6605366</v>
      </c>
      <c r="H17" s="422" t="s">
        <v>187</v>
      </c>
      <c r="I17" s="423" t="s">
        <v>18</v>
      </c>
      <c r="J17" s="303" t="s">
        <v>217</v>
      </c>
      <c r="K17" s="423"/>
      <c r="L17" s="423" t="s">
        <v>56</v>
      </c>
      <c r="M17" s="424"/>
      <c r="N17" s="423"/>
    </row>
    <row r="18" spans="1:14" s="11" customFormat="1" hidden="1" x14ac:dyDescent="0.3">
      <c r="A18" s="137">
        <v>45630</v>
      </c>
      <c r="B18" s="138" t="s">
        <v>155</v>
      </c>
      <c r="C18" s="138" t="s">
        <v>47</v>
      </c>
      <c r="D18" s="139" t="s">
        <v>186</v>
      </c>
      <c r="E18" s="800">
        <v>50000</v>
      </c>
      <c r="F18" s="801"/>
      <c r="G18" s="124">
        <f t="shared" si="0"/>
        <v>6555366</v>
      </c>
      <c r="H18" s="422" t="s">
        <v>159</v>
      </c>
      <c r="I18" s="423" t="s">
        <v>18</v>
      </c>
      <c r="J18" s="303" t="s">
        <v>218</v>
      </c>
      <c r="K18" s="423"/>
      <c r="L18" s="423" t="s">
        <v>56</v>
      </c>
      <c r="M18" s="424"/>
      <c r="N18" s="423"/>
    </row>
    <row r="19" spans="1:14" s="11" customFormat="1" hidden="1" x14ac:dyDescent="0.3">
      <c r="A19" s="137">
        <v>45630</v>
      </c>
      <c r="B19" s="138" t="s">
        <v>155</v>
      </c>
      <c r="C19" s="138" t="s">
        <v>47</v>
      </c>
      <c r="D19" s="139" t="s">
        <v>14</v>
      </c>
      <c r="E19" s="800">
        <v>29000</v>
      </c>
      <c r="F19" s="801"/>
      <c r="G19" s="124">
        <f t="shared" si="0"/>
        <v>6526366</v>
      </c>
      <c r="H19" s="422" t="s">
        <v>41</v>
      </c>
      <c r="I19" s="423" t="s">
        <v>18</v>
      </c>
      <c r="J19" s="664" t="s">
        <v>219</v>
      </c>
      <c r="K19" s="423"/>
      <c r="L19" s="423" t="s">
        <v>56</v>
      </c>
      <c r="M19" s="424"/>
      <c r="N19" s="423"/>
    </row>
    <row r="20" spans="1:14" s="368" customFormat="1" hidden="1" x14ac:dyDescent="0.3">
      <c r="A20" s="137">
        <v>45630</v>
      </c>
      <c r="B20" s="138" t="s">
        <v>155</v>
      </c>
      <c r="C20" s="138" t="s">
        <v>47</v>
      </c>
      <c r="D20" s="139" t="s">
        <v>14</v>
      </c>
      <c r="E20" s="800">
        <v>250000</v>
      </c>
      <c r="F20" s="801"/>
      <c r="G20" s="124">
        <f t="shared" si="0"/>
        <v>6276366</v>
      </c>
      <c r="H20" s="422" t="s">
        <v>62</v>
      </c>
      <c r="I20" s="423" t="s">
        <v>18</v>
      </c>
      <c r="J20" s="303" t="s">
        <v>220</v>
      </c>
      <c r="K20" s="423"/>
      <c r="L20" s="423" t="s">
        <v>56</v>
      </c>
      <c r="M20" s="424"/>
      <c r="N20" s="423"/>
    </row>
    <row r="21" spans="1:14" s="11" customFormat="1" hidden="1" x14ac:dyDescent="0.3">
      <c r="A21" s="137">
        <v>45630</v>
      </c>
      <c r="B21" s="138" t="s">
        <v>155</v>
      </c>
      <c r="C21" s="138" t="s">
        <v>47</v>
      </c>
      <c r="D21" s="139" t="s">
        <v>14</v>
      </c>
      <c r="E21" s="800">
        <v>12000</v>
      </c>
      <c r="F21" s="801"/>
      <c r="G21" s="124">
        <f t="shared" si="0"/>
        <v>6264366</v>
      </c>
      <c r="H21" s="422" t="s">
        <v>158</v>
      </c>
      <c r="I21" s="423" t="s">
        <v>18</v>
      </c>
      <c r="J21" s="303" t="s">
        <v>221</v>
      </c>
      <c r="K21" s="423"/>
      <c r="L21" s="423" t="s">
        <v>56</v>
      </c>
      <c r="M21" s="424"/>
      <c r="N21" s="423"/>
    </row>
    <row r="22" spans="1:14" s="11" customFormat="1" hidden="1" x14ac:dyDescent="0.3">
      <c r="A22" s="137">
        <v>45630</v>
      </c>
      <c r="B22" s="138" t="s">
        <v>155</v>
      </c>
      <c r="C22" s="138" t="s">
        <v>47</v>
      </c>
      <c r="D22" s="139" t="s">
        <v>14</v>
      </c>
      <c r="E22" s="800">
        <v>85000</v>
      </c>
      <c r="F22" s="801"/>
      <c r="G22" s="124">
        <f t="shared" si="0"/>
        <v>6179366</v>
      </c>
      <c r="H22" s="422" t="s">
        <v>158</v>
      </c>
      <c r="I22" s="423" t="s">
        <v>18</v>
      </c>
      <c r="J22" s="303" t="s">
        <v>222</v>
      </c>
      <c r="K22" s="423"/>
      <c r="L22" s="423" t="s">
        <v>56</v>
      </c>
      <c r="M22" s="424"/>
      <c r="N22" s="423"/>
    </row>
    <row r="23" spans="1:14" s="11" customFormat="1" hidden="1" x14ac:dyDescent="0.3">
      <c r="A23" s="137">
        <v>45630</v>
      </c>
      <c r="B23" s="138" t="s">
        <v>262</v>
      </c>
      <c r="C23" s="138" t="s">
        <v>47</v>
      </c>
      <c r="D23" s="417" t="s">
        <v>186</v>
      </c>
      <c r="E23" s="800"/>
      <c r="F23" s="801">
        <v>4000</v>
      </c>
      <c r="G23" s="124">
        <f t="shared" si="0"/>
        <v>6183366</v>
      </c>
      <c r="H23" s="422" t="s">
        <v>187</v>
      </c>
      <c r="I23" s="423" t="s">
        <v>18</v>
      </c>
      <c r="J23" s="303" t="s">
        <v>217</v>
      </c>
      <c r="K23" s="423"/>
      <c r="L23" s="423" t="s">
        <v>56</v>
      </c>
      <c r="M23" s="424"/>
      <c r="N23" s="423"/>
    </row>
    <row r="24" spans="1:14" s="368" customFormat="1" hidden="1" x14ac:dyDescent="0.3">
      <c r="A24" s="137">
        <v>45631</v>
      </c>
      <c r="B24" s="138" t="s">
        <v>155</v>
      </c>
      <c r="C24" s="138" t="s">
        <v>47</v>
      </c>
      <c r="D24" s="139" t="s">
        <v>14</v>
      </c>
      <c r="E24" s="800">
        <v>23000</v>
      </c>
      <c r="F24" s="801"/>
      <c r="G24" s="124">
        <f t="shared" si="0"/>
        <v>6160366</v>
      </c>
      <c r="H24" s="361" t="s">
        <v>41</v>
      </c>
      <c r="I24" s="423" t="s">
        <v>18</v>
      </c>
      <c r="J24" s="664" t="s">
        <v>247</v>
      </c>
      <c r="K24" s="423"/>
      <c r="L24" s="423" t="s">
        <v>56</v>
      </c>
      <c r="M24" s="424"/>
      <c r="N24" s="423"/>
    </row>
    <row r="25" spans="1:14" s="11" customFormat="1" hidden="1" x14ac:dyDescent="0.3">
      <c r="A25" s="137">
        <v>45631</v>
      </c>
      <c r="B25" s="138" t="s">
        <v>155</v>
      </c>
      <c r="C25" s="138" t="s">
        <v>47</v>
      </c>
      <c r="D25" s="139" t="s">
        <v>186</v>
      </c>
      <c r="E25" s="800">
        <v>87000</v>
      </c>
      <c r="F25" s="801"/>
      <c r="G25" s="124">
        <f t="shared" si="0"/>
        <v>6073366</v>
      </c>
      <c r="H25" s="303" t="s">
        <v>187</v>
      </c>
      <c r="I25" s="423" t="s">
        <v>18</v>
      </c>
      <c r="J25" s="303" t="s">
        <v>223</v>
      </c>
      <c r="K25" s="423"/>
      <c r="L25" s="423" t="s">
        <v>56</v>
      </c>
      <c r="M25" s="424"/>
      <c r="N25" s="423"/>
    </row>
    <row r="26" spans="1:14" s="411" customFormat="1" hidden="1" x14ac:dyDescent="0.3">
      <c r="A26" s="137">
        <v>45631</v>
      </c>
      <c r="B26" s="291" t="s">
        <v>155</v>
      </c>
      <c r="C26" s="291" t="s">
        <v>47</v>
      </c>
      <c r="D26" s="417" t="s">
        <v>109</v>
      </c>
      <c r="E26" s="799">
        <v>70000</v>
      </c>
      <c r="F26" s="801"/>
      <c r="G26" s="124">
        <f t="shared" si="0"/>
        <v>6003366</v>
      </c>
      <c r="H26" s="303" t="s">
        <v>159</v>
      </c>
      <c r="I26" s="127" t="s">
        <v>18</v>
      </c>
      <c r="J26" s="303" t="s">
        <v>246</v>
      </c>
      <c r="K26" s="127"/>
      <c r="L26" s="127" t="s">
        <v>56</v>
      </c>
      <c r="M26" s="421"/>
      <c r="N26" s="127"/>
    </row>
    <row r="27" spans="1:14" s="11" customFormat="1" hidden="1" x14ac:dyDescent="0.3">
      <c r="A27" s="137">
        <v>45631</v>
      </c>
      <c r="B27" s="138" t="s">
        <v>155</v>
      </c>
      <c r="C27" s="138" t="s">
        <v>47</v>
      </c>
      <c r="D27" s="139" t="s">
        <v>14</v>
      </c>
      <c r="E27" s="800">
        <v>140000</v>
      </c>
      <c r="F27" s="801"/>
      <c r="G27" s="124">
        <f t="shared" si="0"/>
        <v>5863366</v>
      </c>
      <c r="H27" s="303" t="s">
        <v>41</v>
      </c>
      <c r="I27" s="423" t="s">
        <v>18</v>
      </c>
      <c r="J27" s="664" t="s">
        <v>248</v>
      </c>
      <c r="K27" s="423"/>
      <c r="L27" s="423" t="s">
        <v>56</v>
      </c>
      <c r="M27" s="424"/>
      <c r="N27" s="423"/>
    </row>
    <row r="28" spans="1:14" s="11" customFormat="1" hidden="1" x14ac:dyDescent="0.3">
      <c r="A28" s="137">
        <v>45631</v>
      </c>
      <c r="B28" s="138" t="s">
        <v>155</v>
      </c>
      <c r="C28" s="138" t="s">
        <v>47</v>
      </c>
      <c r="D28" s="139" t="s">
        <v>14</v>
      </c>
      <c r="E28" s="800">
        <v>20000</v>
      </c>
      <c r="F28" s="801"/>
      <c r="G28" s="124">
        <f t="shared" si="0"/>
        <v>5843366</v>
      </c>
      <c r="H28" s="303" t="s">
        <v>41</v>
      </c>
      <c r="I28" s="423" t="s">
        <v>18</v>
      </c>
      <c r="J28" s="664" t="s">
        <v>384</v>
      </c>
      <c r="K28" s="423"/>
      <c r="L28" s="423" t="s">
        <v>56</v>
      </c>
      <c r="M28" s="424"/>
      <c r="N28" s="423"/>
    </row>
    <row r="29" spans="1:14" s="11" customFormat="1" hidden="1" x14ac:dyDescent="0.3">
      <c r="A29" s="367">
        <v>45631</v>
      </c>
      <c r="B29" s="138" t="s">
        <v>155</v>
      </c>
      <c r="C29" s="138" t="s">
        <v>47</v>
      </c>
      <c r="D29" s="139" t="s">
        <v>14</v>
      </c>
      <c r="E29" s="800">
        <v>90000</v>
      </c>
      <c r="F29" s="801"/>
      <c r="G29" s="124">
        <f t="shared" si="0"/>
        <v>5753366</v>
      </c>
      <c r="H29" s="303" t="s">
        <v>41</v>
      </c>
      <c r="I29" s="423" t="s">
        <v>18</v>
      </c>
      <c r="J29" s="664" t="s">
        <v>251</v>
      </c>
      <c r="K29" s="423"/>
      <c r="L29" s="423" t="s">
        <v>56</v>
      </c>
      <c r="M29" s="424"/>
      <c r="N29" s="423"/>
    </row>
    <row r="30" spans="1:14" s="11" customFormat="1" hidden="1" x14ac:dyDescent="0.3">
      <c r="A30" s="137">
        <v>45631</v>
      </c>
      <c r="B30" s="138" t="s">
        <v>256</v>
      </c>
      <c r="C30" s="138" t="s">
        <v>47</v>
      </c>
      <c r="D30" s="417" t="s">
        <v>186</v>
      </c>
      <c r="E30" s="800"/>
      <c r="F30" s="801">
        <v>2000</v>
      </c>
      <c r="G30" s="124">
        <f t="shared" si="0"/>
        <v>5755366</v>
      </c>
      <c r="H30" s="303" t="s">
        <v>187</v>
      </c>
      <c r="I30" s="423" t="s">
        <v>18</v>
      </c>
      <c r="J30" s="303" t="s">
        <v>223</v>
      </c>
      <c r="K30" s="423"/>
      <c r="L30" s="423" t="s">
        <v>56</v>
      </c>
      <c r="M30" s="424"/>
      <c r="N30" s="423"/>
    </row>
    <row r="31" spans="1:14" s="11" customFormat="1" hidden="1" x14ac:dyDescent="0.3">
      <c r="A31" s="400">
        <v>45631</v>
      </c>
      <c r="B31" s="408" t="s">
        <v>385</v>
      </c>
      <c r="C31" s="408" t="s">
        <v>47</v>
      </c>
      <c r="D31" s="645" t="s">
        <v>109</v>
      </c>
      <c r="E31" s="800"/>
      <c r="F31" s="801">
        <v>5000</v>
      </c>
      <c r="G31" s="124">
        <f t="shared" si="0"/>
        <v>5760366</v>
      </c>
      <c r="H31" s="303" t="s">
        <v>159</v>
      </c>
      <c r="I31" s="423" t="s">
        <v>18</v>
      </c>
      <c r="J31" s="303" t="s">
        <v>246</v>
      </c>
      <c r="K31" s="423"/>
      <c r="L31" s="423" t="s">
        <v>56</v>
      </c>
      <c r="M31" s="424"/>
      <c r="N31" s="423"/>
    </row>
    <row r="32" spans="1:14" s="11" customFormat="1" hidden="1" x14ac:dyDescent="0.3">
      <c r="A32" s="400">
        <v>45632</v>
      </c>
      <c r="B32" s="291" t="s">
        <v>155</v>
      </c>
      <c r="C32" s="291" t="s">
        <v>47</v>
      </c>
      <c r="D32" s="417" t="s">
        <v>186</v>
      </c>
      <c r="E32" s="800">
        <v>81000</v>
      </c>
      <c r="F32" s="801"/>
      <c r="G32" s="124">
        <f t="shared" si="0"/>
        <v>5679366</v>
      </c>
      <c r="H32" s="422" t="s">
        <v>187</v>
      </c>
      <c r="I32" s="423" t="s">
        <v>18</v>
      </c>
      <c r="J32" s="303" t="s">
        <v>388</v>
      </c>
      <c r="K32" s="423"/>
      <c r="L32" s="423" t="s">
        <v>56</v>
      </c>
      <c r="M32" s="424"/>
      <c r="N32" s="423"/>
    </row>
    <row r="33" spans="1:29" s="11" customFormat="1" hidden="1" x14ac:dyDescent="0.3">
      <c r="A33" s="137">
        <v>45632</v>
      </c>
      <c r="B33" s="138" t="s">
        <v>155</v>
      </c>
      <c r="C33" s="138" t="s">
        <v>47</v>
      </c>
      <c r="D33" s="139" t="s">
        <v>109</v>
      </c>
      <c r="E33" s="800">
        <v>87000</v>
      </c>
      <c r="F33" s="801"/>
      <c r="G33" s="124">
        <f t="shared" si="0"/>
        <v>5592366</v>
      </c>
      <c r="H33" s="422" t="s">
        <v>461</v>
      </c>
      <c r="I33" s="423" t="s">
        <v>18</v>
      </c>
      <c r="J33" s="303" t="s">
        <v>389</v>
      </c>
      <c r="K33" s="423"/>
      <c r="L33" s="423" t="s">
        <v>56</v>
      </c>
      <c r="M33" s="424"/>
      <c r="N33" s="423"/>
    </row>
    <row r="34" spans="1:29" s="368" customFormat="1" hidden="1" x14ac:dyDescent="0.3">
      <c r="A34" s="137">
        <v>45635</v>
      </c>
      <c r="B34" s="138" t="s">
        <v>155</v>
      </c>
      <c r="C34" s="138" t="s">
        <v>47</v>
      </c>
      <c r="D34" s="139" t="s">
        <v>14</v>
      </c>
      <c r="E34" s="800">
        <v>20000</v>
      </c>
      <c r="F34" s="801"/>
      <c r="G34" s="124">
        <f t="shared" si="0"/>
        <v>5572366</v>
      </c>
      <c r="H34" s="422" t="s">
        <v>41</v>
      </c>
      <c r="I34" s="423" t="s">
        <v>18</v>
      </c>
      <c r="J34" s="664" t="s">
        <v>398</v>
      </c>
      <c r="K34" s="423"/>
      <c r="L34" s="423" t="s">
        <v>56</v>
      </c>
      <c r="M34" s="424"/>
      <c r="N34" s="423"/>
    </row>
    <row r="35" spans="1:29" s="764" customFormat="1" hidden="1" x14ac:dyDescent="0.3">
      <c r="A35" s="137">
        <v>45635</v>
      </c>
      <c r="B35" s="138" t="s">
        <v>155</v>
      </c>
      <c r="C35" s="138" t="s">
        <v>47</v>
      </c>
      <c r="D35" s="139" t="s">
        <v>14</v>
      </c>
      <c r="E35" s="800">
        <v>1550000</v>
      </c>
      <c r="F35" s="801"/>
      <c r="G35" s="124">
        <f t="shared" si="0"/>
        <v>4022366</v>
      </c>
      <c r="H35" s="422" t="s">
        <v>41</v>
      </c>
      <c r="I35" s="423" t="s">
        <v>18</v>
      </c>
      <c r="J35" s="664" t="s">
        <v>251</v>
      </c>
      <c r="K35" s="423"/>
      <c r="L35" s="423" t="s">
        <v>56</v>
      </c>
      <c r="M35" s="424"/>
      <c r="N35" s="423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</row>
    <row r="36" spans="1:29" s="11" customFormat="1" hidden="1" x14ac:dyDescent="0.3">
      <c r="A36" s="137">
        <v>45635</v>
      </c>
      <c r="B36" s="138" t="s">
        <v>155</v>
      </c>
      <c r="C36" s="138" t="s">
        <v>47</v>
      </c>
      <c r="D36" s="139" t="s">
        <v>14</v>
      </c>
      <c r="E36" s="800">
        <v>225000</v>
      </c>
      <c r="F36" s="801"/>
      <c r="G36" s="124">
        <f t="shared" si="0"/>
        <v>3797366</v>
      </c>
      <c r="H36" s="422" t="s">
        <v>62</v>
      </c>
      <c r="I36" s="423" t="s">
        <v>18</v>
      </c>
      <c r="J36" s="303" t="s">
        <v>399</v>
      </c>
      <c r="K36" s="423"/>
      <c r="L36" s="423" t="s">
        <v>56</v>
      </c>
      <c r="M36" s="424"/>
      <c r="N36" s="423"/>
    </row>
    <row r="37" spans="1:29" s="11" customFormat="1" hidden="1" x14ac:dyDescent="0.3">
      <c r="A37" s="137">
        <v>45635</v>
      </c>
      <c r="B37" s="138" t="s">
        <v>155</v>
      </c>
      <c r="C37" s="138" t="s">
        <v>47</v>
      </c>
      <c r="D37" s="139" t="s">
        <v>186</v>
      </c>
      <c r="E37" s="800">
        <v>55000</v>
      </c>
      <c r="F37" s="801"/>
      <c r="G37" s="124">
        <f t="shared" si="0"/>
        <v>3742366</v>
      </c>
      <c r="H37" s="422" t="s">
        <v>400</v>
      </c>
      <c r="I37" s="423" t="s">
        <v>18</v>
      </c>
      <c r="J37" s="664" t="s">
        <v>401</v>
      </c>
      <c r="K37" s="423"/>
      <c r="L37" s="423" t="s">
        <v>56</v>
      </c>
      <c r="M37" s="424"/>
      <c r="N37" s="423"/>
    </row>
    <row r="38" spans="1:29" s="11" customFormat="1" x14ac:dyDescent="0.3">
      <c r="A38" s="137">
        <v>45635</v>
      </c>
      <c r="B38" s="138" t="s">
        <v>155</v>
      </c>
      <c r="C38" s="138" t="s">
        <v>47</v>
      </c>
      <c r="D38" s="139" t="s">
        <v>186</v>
      </c>
      <c r="E38" s="800">
        <v>75000</v>
      </c>
      <c r="F38" s="801"/>
      <c r="G38" s="124">
        <f t="shared" si="0"/>
        <v>3667366</v>
      </c>
      <c r="H38" s="422" t="s">
        <v>188</v>
      </c>
      <c r="I38" s="423" t="s">
        <v>18</v>
      </c>
      <c r="J38" s="303" t="s">
        <v>402</v>
      </c>
      <c r="K38" s="423"/>
      <c r="L38" s="423" t="s">
        <v>56</v>
      </c>
      <c r="M38" s="424"/>
      <c r="N38" s="423"/>
    </row>
    <row r="39" spans="1:29" s="11" customFormat="1" hidden="1" x14ac:dyDescent="0.3">
      <c r="A39" s="137">
        <v>45635</v>
      </c>
      <c r="B39" s="138" t="s">
        <v>155</v>
      </c>
      <c r="C39" s="138" t="s">
        <v>47</v>
      </c>
      <c r="D39" s="139" t="s">
        <v>186</v>
      </c>
      <c r="E39" s="800">
        <v>81000</v>
      </c>
      <c r="F39" s="801"/>
      <c r="G39" s="124">
        <f t="shared" si="0"/>
        <v>3586366</v>
      </c>
      <c r="H39" s="422" t="s">
        <v>187</v>
      </c>
      <c r="I39" s="423" t="s">
        <v>18</v>
      </c>
      <c r="J39" s="303" t="s">
        <v>403</v>
      </c>
      <c r="K39" s="423"/>
      <c r="L39" s="423" t="s">
        <v>56</v>
      </c>
      <c r="M39" s="424"/>
      <c r="N39" s="423"/>
    </row>
    <row r="40" spans="1:29" s="11" customFormat="1" hidden="1" x14ac:dyDescent="0.3">
      <c r="A40" s="137">
        <v>45635</v>
      </c>
      <c r="B40" s="138" t="s">
        <v>155</v>
      </c>
      <c r="C40" s="138" t="s">
        <v>47</v>
      </c>
      <c r="D40" s="139" t="s">
        <v>186</v>
      </c>
      <c r="E40" s="800">
        <v>40000</v>
      </c>
      <c r="F40" s="801"/>
      <c r="G40" s="124">
        <f t="shared" si="0"/>
        <v>3546366</v>
      </c>
      <c r="H40" s="422" t="s">
        <v>169</v>
      </c>
      <c r="I40" s="423" t="s">
        <v>18</v>
      </c>
      <c r="J40" s="664" t="s">
        <v>404</v>
      </c>
      <c r="K40" s="423"/>
      <c r="L40" s="423" t="s">
        <v>56</v>
      </c>
      <c r="M40" s="424"/>
      <c r="N40" s="423"/>
    </row>
    <row r="41" spans="1:29" s="11" customFormat="1" hidden="1" x14ac:dyDescent="0.3">
      <c r="A41" s="137">
        <v>45635</v>
      </c>
      <c r="B41" s="138" t="s">
        <v>155</v>
      </c>
      <c r="C41" s="138" t="s">
        <v>47</v>
      </c>
      <c r="D41" s="139" t="s">
        <v>109</v>
      </c>
      <c r="E41" s="800">
        <v>50000</v>
      </c>
      <c r="F41" s="801"/>
      <c r="G41" s="124">
        <f t="shared" si="0"/>
        <v>3496366</v>
      </c>
      <c r="H41" s="422" t="s">
        <v>159</v>
      </c>
      <c r="I41" s="423" t="s">
        <v>18</v>
      </c>
      <c r="J41" s="303" t="s">
        <v>396</v>
      </c>
      <c r="K41" s="423"/>
      <c r="L41" s="423" t="s">
        <v>56</v>
      </c>
      <c r="M41" s="424"/>
      <c r="N41" s="423"/>
    </row>
    <row r="42" spans="1:29" s="11" customFormat="1" hidden="1" x14ac:dyDescent="0.3">
      <c r="A42" s="137">
        <v>45635</v>
      </c>
      <c r="B42" s="138" t="s">
        <v>155</v>
      </c>
      <c r="C42" s="138" t="s">
        <v>47</v>
      </c>
      <c r="D42" s="139" t="s">
        <v>186</v>
      </c>
      <c r="E42" s="800">
        <v>45000</v>
      </c>
      <c r="F42" s="801"/>
      <c r="G42" s="124">
        <f t="shared" si="0"/>
        <v>3451366</v>
      </c>
      <c r="H42" s="422" t="s">
        <v>168</v>
      </c>
      <c r="I42" s="423" t="s">
        <v>18</v>
      </c>
      <c r="J42" s="665" t="s">
        <v>407</v>
      </c>
      <c r="K42" s="423"/>
      <c r="L42" s="423" t="s">
        <v>56</v>
      </c>
      <c r="M42" s="424"/>
      <c r="N42" s="423"/>
    </row>
    <row r="43" spans="1:29" s="11" customFormat="1" hidden="1" x14ac:dyDescent="0.3">
      <c r="A43" s="137">
        <v>45635</v>
      </c>
      <c r="B43" s="138" t="s">
        <v>155</v>
      </c>
      <c r="C43" s="138" t="s">
        <v>47</v>
      </c>
      <c r="D43" s="139" t="s">
        <v>14</v>
      </c>
      <c r="E43" s="800">
        <v>23500</v>
      </c>
      <c r="F43" s="801"/>
      <c r="G43" s="124">
        <f t="shared" si="0"/>
        <v>3427866</v>
      </c>
      <c r="H43" s="422" t="s">
        <v>158</v>
      </c>
      <c r="I43" s="423" t="s">
        <v>18</v>
      </c>
      <c r="J43" s="303" t="s">
        <v>405</v>
      </c>
      <c r="K43" s="423"/>
      <c r="L43" s="423" t="s">
        <v>56</v>
      </c>
      <c r="M43" s="424"/>
      <c r="N43" s="423"/>
    </row>
    <row r="44" spans="1:29" s="11" customFormat="1" hidden="1" x14ac:dyDescent="0.3">
      <c r="A44" s="400">
        <v>45635</v>
      </c>
      <c r="B44" s="126" t="s">
        <v>155</v>
      </c>
      <c r="C44" s="126" t="s">
        <v>47</v>
      </c>
      <c r="D44" s="126" t="s">
        <v>14</v>
      </c>
      <c r="E44" s="800">
        <v>48000</v>
      </c>
      <c r="F44" s="801"/>
      <c r="G44" s="124">
        <f t="shared" si="0"/>
        <v>3379866</v>
      </c>
      <c r="H44" s="422" t="s">
        <v>158</v>
      </c>
      <c r="I44" s="423" t="s">
        <v>18</v>
      </c>
      <c r="J44" s="303" t="s">
        <v>406</v>
      </c>
      <c r="K44" s="423"/>
      <c r="L44" s="423" t="s">
        <v>56</v>
      </c>
      <c r="M44" s="424"/>
      <c r="N44" s="423"/>
    </row>
    <row r="45" spans="1:29" s="11" customFormat="1" hidden="1" x14ac:dyDescent="0.3">
      <c r="A45" s="644">
        <v>45635</v>
      </c>
      <c r="B45" s="408" t="s">
        <v>146</v>
      </c>
      <c r="C45" s="408" t="s">
        <v>47</v>
      </c>
      <c r="D45" s="645" t="s">
        <v>186</v>
      </c>
      <c r="E45" s="800"/>
      <c r="F45" s="801">
        <v>5000</v>
      </c>
      <c r="G45" s="124">
        <f t="shared" si="0"/>
        <v>3384866</v>
      </c>
      <c r="H45" s="422" t="s">
        <v>400</v>
      </c>
      <c r="I45" s="423" t="s">
        <v>18</v>
      </c>
      <c r="J45" s="664" t="s">
        <v>401</v>
      </c>
      <c r="K45" s="423"/>
      <c r="L45" s="423" t="s">
        <v>56</v>
      </c>
      <c r="M45" s="424"/>
      <c r="N45" s="423"/>
    </row>
    <row r="46" spans="1:29" s="11" customFormat="1" hidden="1" x14ac:dyDescent="0.3">
      <c r="A46" s="400">
        <v>45636</v>
      </c>
      <c r="B46" s="408" t="s">
        <v>155</v>
      </c>
      <c r="C46" s="408" t="s">
        <v>47</v>
      </c>
      <c r="D46" s="645" t="s">
        <v>186</v>
      </c>
      <c r="E46" s="800">
        <v>103000</v>
      </c>
      <c r="F46" s="801"/>
      <c r="G46" s="124">
        <f t="shared" si="0"/>
        <v>3281866</v>
      </c>
      <c r="H46" s="422" t="s">
        <v>168</v>
      </c>
      <c r="I46" s="423" t="s">
        <v>18</v>
      </c>
      <c r="J46" s="665" t="s">
        <v>430</v>
      </c>
      <c r="K46" s="423"/>
      <c r="L46" s="423" t="s">
        <v>56</v>
      </c>
      <c r="M46" s="424"/>
      <c r="N46" s="423"/>
    </row>
    <row r="47" spans="1:29" s="11" customFormat="1" hidden="1" x14ac:dyDescent="0.3">
      <c r="A47" s="137">
        <v>45636</v>
      </c>
      <c r="B47" s="138" t="s">
        <v>155</v>
      </c>
      <c r="C47" s="138" t="s">
        <v>47</v>
      </c>
      <c r="D47" s="139" t="s">
        <v>109</v>
      </c>
      <c r="E47" s="800">
        <v>74000</v>
      </c>
      <c r="F47" s="801"/>
      <c r="G47" s="124">
        <f t="shared" si="0"/>
        <v>3207866</v>
      </c>
      <c r="H47" s="422" t="s">
        <v>461</v>
      </c>
      <c r="I47" s="423" t="s">
        <v>18</v>
      </c>
      <c r="J47" s="303" t="s">
        <v>432</v>
      </c>
      <c r="K47" s="423"/>
      <c r="L47" s="423" t="s">
        <v>56</v>
      </c>
      <c r="M47" s="424"/>
      <c r="N47" s="423"/>
    </row>
    <row r="48" spans="1:29" s="11" customFormat="1" hidden="1" x14ac:dyDescent="0.3">
      <c r="A48" s="367">
        <v>45636</v>
      </c>
      <c r="B48" s="138" t="s">
        <v>155</v>
      </c>
      <c r="C48" s="138" t="s">
        <v>47</v>
      </c>
      <c r="D48" s="139" t="s">
        <v>14</v>
      </c>
      <c r="E48" s="800">
        <v>60000</v>
      </c>
      <c r="F48" s="801"/>
      <c r="G48" s="124">
        <f t="shared" si="0"/>
        <v>3147866</v>
      </c>
      <c r="H48" s="422" t="s">
        <v>41</v>
      </c>
      <c r="I48" s="423" t="s">
        <v>18</v>
      </c>
      <c r="J48" s="303" t="s">
        <v>434</v>
      </c>
      <c r="K48" s="423"/>
      <c r="L48" s="423" t="s">
        <v>56</v>
      </c>
      <c r="M48" s="424"/>
      <c r="N48" s="423"/>
    </row>
    <row r="49" spans="1:14" s="11" customFormat="1" hidden="1" x14ac:dyDescent="0.3">
      <c r="A49" s="137">
        <v>45636</v>
      </c>
      <c r="B49" s="138" t="s">
        <v>155</v>
      </c>
      <c r="C49" s="138" t="s">
        <v>47</v>
      </c>
      <c r="D49" s="139" t="s">
        <v>186</v>
      </c>
      <c r="E49" s="800">
        <v>80000</v>
      </c>
      <c r="F49" s="801"/>
      <c r="G49" s="124">
        <f t="shared" si="0"/>
        <v>3067866</v>
      </c>
      <c r="H49" s="422" t="s">
        <v>400</v>
      </c>
      <c r="I49" s="423" t="s">
        <v>18</v>
      </c>
      <c r="J49" s="664" t="s">
        <v>431</v>
      </c>
      <c r="K49" s="423"/>
      <c r="L49" s="423" t="s">
        <v>56</v>
      </c>
      <c r="M49" s="424"/>
      <c r="N49" s="423"/>
    </row>
    <row r="50" spans="1:14" s="368" customFormat="1" hidden="1" x14ac:dyDescent="0.3">
      <c r="A50" s="137">
        <v>45636</v>
      </c>
      <c r="B50" s="138" t="s">
        <v>155</v>
      </c>
      <c r="C50" s="138" t="s">
        <v>47</v>
      </c>
      <c r="D50" s="139" t="s">
        <v>14</v>
      </c>
      <c r="E50" s="800">
        <v>22000</v>
      </c>
      <c r="F50" s="801"/>
      <c r="G50" s="124">
        <f t="shared" si="0"/>
        <v>3045866</v>
      </c>
      <c r="H50" s="422" t="s">
        <v>41</v>
      </c>
      <c r="I50" s="423" t="s">
        <v>18</v>
      </c>
      <c r="J50" s="303" t="s">
        <v>433</v>
      </c>
      <c r="K50" s="423"/>
      <c r="L50" s="423" t="s">
        <v>56</v>
      </c>
      <c r="M50" s="424"/>
      <c r="N50" s="423"/>
    </row>
    <row r="51" spans="1:14" s="368" customFormat="1" x14ac:dyDescent="0.3">
      <c r="A51" s="137">
        <v>45636</v>
      </c>
      <c r="B51" s="138" t="s">
        <v>155</v>
      </c>
      <c r="C51" s="138" t="s">
        <v>47</v>
      </c>
      <c r="D51" s="139" t="s">
        <v>186</v>
      </c>
      <c r="E51" s="800">
        <v>63000</v>
      </c>
      <c r="F51" s="801"/>
      <c r="G51" s="124">
        <f t="shared" si="0"/>
        <v>2982866</v>
      </c>
      <c r="H51" s="422" t="s">
        <v>188</v>
      </c>
      <c r="I51" s="423" t="s">
        <v>18</v>
      </c>
      <c r="J51" s="303" t="s">
        <v>435</v>
      </c>
      <c r="K51" s="423"/>
      <c r="L51" s="423" t="s">
        <v>56</v>
      </c>
      <c r="M51" s="424"/>
      <c r="N51" s="423"/>
    </row>
    <row r="52" spans="1:14" s="368" customFormat="1" hidden="1" x14ac:dyDescent="0.3">
      <c r="A52" s="137">
        <v>45636</v>
      </c>
      <c r="B52" s="138" t="s">
        <v>155</v>
      </c>
      <c r="C52" s="138" t="s">
        <v>47</v>
      </c>
      <c r="D52" s="139" t="s">
        <v>186</v>
      </c>
      <c r="E52" s="800">
        <v>40000</v>
      </c>
      <c r="F52" s="801"/>
      <c r="G52" s="124">
        <f t="shared" si="0"/>
        <v>2942866</v>
      </c>
      <c r="H52" s="422" t="s">
        <v>169</v>
      </c>
      <c r="I52" s="423" t="s">
        <v>18</v>
      </c>
      <c r="J52" s="664" t="s">
        <v>415</v>
      </c>
      <c r="K52" s="423"/>
      <c r="L52" s="423" t="s">
        <v>56</v>
      </c>
      <c r="M52" s="424"/>
      <c r="N52" s="423"/>
    </row>
    <row r="53" spans="1:14" s="368" customFormat="1" hidden="1" x14ac:dyDescent="0.3">
      <c r="A53" s="137">
        <v>45636</v>
      </c>
      <c r="B53" s="138" t="s">
        <v>634</v>
      </c>
      <c r="C53" s="138" t="s">
        <v>47</v>
      </c>
      <c r="D53" s="417" t="s">
        <v>186</v>
      </c>
      <c r="E53" s="800"/>
      <c r="F53" s="801">
        <v>45000</v>
      </c>
      <c r="G53" s="124">
        <f t="shared" si="0"/>
        <v>2987866</v>
      </c>
      <c r="H53" s="422" t="s">
        <v>169</v>
      </c>
      <c r="I53" s="423" t="s">
        <v>18</v>
      </c>
      <c r="J53" s="664" t="s">
        <v>415</v>
      </c>
      <c r="K53" s="423"/>
      <c r="L53" s="423" t="s">
        <v>56</v>
      </c>
      <c r="M53" s="424"/>
      <c r="N53" s="423"/>
    </row>
    <row r="54" spans="1:14" s="11" customFormat="1" hidden="1" x14ac:dyDescent="0.3">
      <c r="A54" s="137">
        <v>45636</v>
      </c>
      <c r="B54" s="138" t="s">
        <v>155</v>
      </c>
      <c r="C54" s="138" t="s">
        <v>47</v>
      </c>
      <c r="D54" s="139" t="s">
        <v>186</v>
      </c>
      <c r="E54" s="800">
        <v>36000</v>
      </c>
      <c r="F54" s="801"/>
      <c r="G54" s="124">
        <f t="shared" si="0"/>
        <v>2951866</v>
      </c>
      <c r="H54" s="422" t="s">
        <v>187</v>
      </c>
      <c r="I54" s="423" t="s">
        <v>18</v>
      </c>
      <c r="J54" s="303" t="s">
        <v>436</v>
      </c>
      <c r="K54" s="423"/>
      <c r="L54" s="423" t="s">
        <v>56</v>
      </c>
      <c r="M54" s="424"/>
      <c r="N54" s="423"/>
    </row>
    <row r="55" spans="1:14" s="780" customFormat="1" hidden="1" x14ac:dyDescent="0.3">
      <c r="A55" s="771">
        <v>45636</v>
      </c>
      <c r="B55" s="739" t="s">
        <v>437</v>
      </c>
      <c r="C55" s="739" t="s">
        <v>165</v>
      </c>
      <c r="D55" s="772" t="s">
        <v>14</v>
      </c>
      <c r="E55" s="802"/>
      <c r="F55" s="803">
        <v>4600000</v>
      </c>
      <c r="G55" s="124">
        <f t="shared" si="0"/>
        <v>7551866</v>
      </c>
      <c r="H55" s="777"/>
      <c r="I55" s="778" t="s">
        <v>18</v>
      </c>
      <c r="J55" s="791" t="s">
        <v>741</v>
      </c>
      <c r="K55" s="778"/>
      <c r="L55" s="778" t="s">
        <v>56</v>
      </c>
      <c r="M55" s="779"/>
      <c r="N55" s="778"/>
    </row>
    <row r="56" spans="1:14" s="11" customFormat="1" hidden="1" x14ac:dyDescent="0.3">
      <c r="A56" s="137">
        <v>45636</v>
      </c>
      <c r="B56" s="138" t="s">
        <v>155</v>
      </c>
      <c r="C56" s="138" t="s">
        <v>47</v>
      </c>
      <c r="D56" s="139" t="s">
        <v>14</v>
      </c>
      <c r="E56" s="800">
        <v>3650000</v>
      </c>
      <c r="F56" s="801"/>
      <c r="G56" s="124">
        <f t="shared" si="0"/>
        <v>3901866</v>
      </c>
      <c r="H56" s="422" t="s">
        <v>41</v>
      </c>
      <c r="I56" s="423" t="s">
        <v>18</v>
      </c>
      <c r="J56" s="303" t="s">
        <v>458</v>
      </c>
      <c r="K56" s="423"/>
      <c r="L56" s="423" t="s">
        <v>56</v>
      </c>
      <c r="M56" s="424"/>
      <c r="N56" s="423"/>
    </row>
    <row r="57" spans="1:14" s="11" customFormat="1" hidden="1" x14ac:dyDescent="0.3">
      <c r="A57" s="137">
        <v>45636</v>
      </c>
      <c r="B57" s="408" t="s">
        <v>146</v>
      </c>
      <c r="C57" s="408" t="s">
        <v>47</v>
      </c>
      <c r="D57" s="645" t="s">
        <v>186</v>
      </c>
      <c r="E57" s="800"/>
      <c r="F57" s="801">
        <v>20000</v>
      </c>
      <c r="G57" s="124">
        <f t="shared" si="0"/>
        <v>3921866</v>
      </c>
      <c r="H57" s="422" t="s">
        <v>159</v>
      </c>
      <c r="I57" s="423" t="s">
        <v>18</v>
      </c>
      <c r="J57" s="303" t="s">
        <v>432</v>
      </c>
      <c r="K57" s="423"/>
      <c r="L57" s="423" t="s">
        <v>56</v>
      </c>
      <c r="M57" s="424"/>
      <c r="N57" s="423"/>
    </row>
    <row r="58" spans="1:14" s="11" customFormat="1" hidden="1" x14ac:dyDescent="0.3">
      <c r="A58" s="137">
        <v>45636</v>
      </c>
      <c r="B58" s="138" t="s">
        <v>155</v>
      </c>
      <c r="C58" s="138" t="s">
        <v>47</v>
      </c>
      <c r="D58" s="139" t="s">
        <v>14</v>
      </c>
      <c r="E58" s="800">
        <v>1234500</v>
      </c>
      <c r="F58" s="801"/>
      <c r="G58" s="124">
        <f t="shared" si="0"/>
        <v>2687366</v>
      </c>
      <c r="H58" s="422" t="s">
        <v>41</v>
      </c>
      <c r="I58" s="423" t="s">
        <v>18</v>
      </c>
      <c r="J58" s="303" t="s">
        <v>483</v>
      </c>
      <c r="K58" s="423"/>
      <c r="L58" s="423" t="s">
        <v>56</v>
      </c>
      <c r="M58" s="424"/>
      <c r="N58" s="423"/>
    </row>
    <row r="59" spans="1:14" s="11" customFormat="1" hidden="1" x14ac:dyDescent="0.3">
      <c r="A59" s="137">
        <v>45637</v>
      </c>
      <c r="B59" s="291" t="s">
        <v>146</v>
      </c>
      <c r="C59" s="291" t="s">
        <v>47</v>
      </c>
      <c r="D59" s="417" t="s">
        <v>14</v>
      </c>
      <c r="E59" s="800"/>
      <c r="F59" s="801">
        <v>303000</v>
      </c>
      <c r="G59" s="124">
        <f t="shared" si="0"/>
        <v>2990366</v>
      </c>
      <c r="H59" s="422" t="s">
        <v>41</v>
      </c>
      <c r="I59" s="423" t="s">
        <v>18</v>
      </c>
      <c r="J59" s="303" t="s">
        <v>458</v>
      </c>
      <c r="K59" s="423"/>
      <c r="L59" s="423" t="s">
        <v>56</v>
      </c>
      <c r="M59" s="424"/>
      <c r="N59" s="423"/>
    </row>
    <row r="60" spans="1:14" s="368" customFormat="1" hidden="1" x14ac:dyDescent="0.3">
      <c r="A60" s="137">
        <v>45638</v>
      </c>
      <c r="B60" s="138" t="s">
        <v>155</v>
      </c>
      <c r="C60" s="138" t="s">
        <v>47</v>
      </c>
      <c r="D60" s="139" t="s">
        <v>14</v>
      </c>
      <c r="E60" s="800">
        <v>13000</v>
      </c>
      <c r="F60" s="801"/>
      <c r="G60" s="124">
        <f t="shared" si="0"/>
        <v>2977366</v>
      </c>
      <c r="H60" s="422" t="s">
        <v>41</v>
      </c>
      <c r="I60" s="423" t="s">
        <v>18</v>
      </c>
      <c r="J60" s="303" t="s">
        <v>484</v>
      </c>
      <c r="K60" s="423"/>
      <c r="L60" s="423" t="s">
        <v>56</v>
      </c>
      <c r="M60" s="424"/>
      <c r="N60" s="423"/>
    </row>
    <row r="61" spans="1:14" s="11" customFormat="1" hidden="1" x14ac:dyDescent="0.3">
      <c r="A61" s="137">
        <v>45638</v>
      </c>
      <c r="B61" s="138" t="s">
        <v>155</v>
      </c>
      <c r="C61" s="138" t="s">
        <v>47</v>
      </c>
      <c r="D61" s="139" t="s">
        <v>186</v>
      </c>
      <c r="E61" s="800">
        <v>125000</v>
      </c>
      <c r="F61" s="801"/>
      <c r="G61" s="124">
        <f t="shared" si="0"/>
        <v>2852366</v>
      </c>
      <c r="H61" s="422" t="s">
        <v>187</v>
      </c>
      <c r="I61" s="423" t="s">
        <v>18</v>
      </c>
      <c r="J61" s="303" t="s">
        <v>457</v>
      </c>
      <c r="K61" s="423"/>
      <c r="L61" s="423" t="s">
        <v>56</v>
      </c>
      <c r="M61" s="424"/>
      <c r="N61" s="423"/>
    </row>
    <row r="62" spans="1:14" s="11" customFormat="1" hidden="1" x14ac:dyDescent="0.3">
      <c r="A62" s="137">
        <v>45638</v>
      </c>
      <c r="B62" s="138" t="s">
        <v>155</v>
      </c>
      <c r="C62" s="138" t="s">
        <v>47</v>
      </c>
      <c r="D62" s="139" t="s">
        <v>186</v>
      </c>
      <c r="E62" s="800">
        <v>136000</v>
      </c>
      <c r="F62" s="801"/>
      <c r="G62" s="124">
        <f t="shared" si="0"/>
        <v>2716366</v>
      </c>
      <c r="H62" s="422" t="s">
        <v>168</v>
      </c>
      <c r="I62" s="423" t="s">
        <v>18</v>
      </c>
      <c r="J62" s="665" t="s">
        <v>438</v>
      </c>
      <c r="K62" s="423"/>
      <c r="L62" s="423" t="s">
        <v>56</v>
      </c>
      <c r="M62" s="424"/>
      <c r="N62" s="423"/>
    </row>
    <row r="63" spans="1:14" s="11" customFormat="1" hidden="1" x14ac:dyDescent="0.3">
      <c r="A63" s="137">
        <v>45638</v>
      </c>
      <c r="B63" s="138" t="s">
        <v>155</v>
      </c>
      <c r="C63" s="138" t="s">
        <v>47</v>
      </c>
      <c r="D63" s="139" t="s">
        <v>109</v>
      </c>
      <c r="E63" s="800">
        <v>112000</v>
      </c>
      <c r="F63" s="801"/>
      <c r="G63" s="124">
        <f t="shared" si="0"/>
        <v>2604366</v>
      </c>
      <c r="H63" s="422" t="s">
        <v>159</v>
      </c>
      <c r="I63" s="423" t="s">
        <v>18</v>
      </c>
      <c r="J63" s="303" t="s">
        <v>443</v>
      </c>
      <c r="K63" s="423"/>
      <c r="L63" s="423" t="s">
        <v>56</v>
      </c>
      <c r="M63" s="424"/>
      <c r="N63" s="423"/>
    </row>
    <row r="64" spans="1:14" s="11" customFormat="1" ht="18" customHeight="1" x14ac:dyDescent="0.3">
      <c r="A64" s="137">
        <v>45638</v>
      </c>
      <c r="B64" s="291" t="s">
        <v>155</v>
      </c>
      <c r="C64" s="291" t="s">
        <v>47</v>
      </c>
      <c r="D64" s="417" t="s">
        <v>186</v>
      </c>
      <c r="E64" s="800">
        <v>111000</v>
      </c>
      <c r="F64" s="801"/>
      <c r="G64" s="124">
        <f t="shared" si="0"/>
        <v>2493366</v>
      </c>
      <c r="H64" s="422" t="s">
        <v>188</v>
      </c>
      <c r="I64" s="423" t="s">
        <v>18</v>
      </c>
      <c r="J64" s="303" t="s">
        <v>459</v>
      </c>
      <c r="K64" s="423"/>
      <c r="L64" s="423" t="s">
        <v>56</v>
      </c>
      <c r="M64" s="424"/>
      <c r="N64" s="423"/>
    </row>
    <row r="65" spans="1:14" s="780" customFormat="1" ht="18" hidden="1" customHeight="1" x14ac:dyDescent="0.3">
      <c r="A65" s="771">
        <v>45638</v>
      </c>
      <c r="B65" s="739" t="s">
        <v>460</v>
      </c>
      <c r="C65" s="739" t="s">
        <v>165</v>
      </c>
      <c r="D65" s="772" t="s">
        <v>14</v>
      </c>
      <c r="E65" s="802"/>
      <c r="F65" s="803">
        <v>12140000</v>
      </c>
      <c r="G65" s="124">
        <f t="shared" si="0"/>
        <v>14633366</v>
      </c>
      <c r="H65" s="777"/>
      <c r="I65" s="778" t="s">
        <v>18</v>
      </c>
      <c r="J65" s="791" t="s">
        <v>742</v>
      </c>
      <c r="K65" s="778"/>
      <c r="L65" s="778" t="s">
        <v>56</v>
      </c>
      <c r="M65" s="779"/>
      <c r="N65" s="778"/>
    </row>
    <row r="66" spans="1:14" s="11" customFormat="1" ht="18" hidden="1" customHeight="1" x14ac:dyDescent="0.3">
      <c r="A66" s="137">
        <v>45638</v>
      </c>
      <c r="B66" s="138" t="s">
        <v>155</v>
      </c>
      <c r="C66" s="138" t="s">
        <v>47</v>
      </c>
      <c r="D66" s="139" t="s">
        <v>186</v>
      </c>
      <c r="E66" s="800">
        <v>77000</v>
      </c>
      <c r="F66" s="801"/>
      <c r="G66" s="124">
        <f t="shared" si="0"/>
        <v>14556366</v>
      </c>
      <c r="H66" s="422" t="s">
        <v>400</v>
      </c>
      <c r="I66" s="423" t="s">
        <v>18</v>
      </c>
      <c r="J66" s="664" t="s">
        <v>454</v>
      </c>
      <c r="K66" s="423"/>
      <c r="L66" s="423" t="s">
        <v>56</v>
      </c>
      <c r="M66" s="424"/>
      <c r="N66" s="423"/>
    </row>
    <row r="67" spans="1:14" s="11" customFormat="1" ht="18" hidden="1" customHeight="1" x14ac:dyDescent="0.3">
      <c r="A67" s="137">
        <v>45638</v>
      </c>
      <c r="B67" s="138" t="s">
        <v>462</v>
      </c>
      <c r="C67" s="138" t="s">
        <v>47</v>
      </c>
      <c r="D67" s="417" t="s">
        <v>186</v>
      </c>
      <c r="E67" s="800">
        <v>7000</v>
      </c>
      <c r="F67" s="801"/>
      <c r="G67" s="124">
        <f t="shared" si="0"/>
        <v>14549366</v>
      </c>
      <c r="H67" s="422" t="s">
        <v>187</v>
      </c>
      <c r="I67" s="423" t="s">
        <v>18</v>
      </c>
      <c r="J67" s="303" t="s">
        <v>457</v>
      </c>
      <c r="K67" s="423"/>
      <c r="L67" s="423" t="s">
        <v>56</v>
      </c>
      <c r="M67" s="424"/>
      <c r="N67" s="423"/>
    </row>
    <row r="68" spans="1:14" s="11" customFormat="1" ht="18" customHeight="1" x14ac:dyDescent="0.3">
      <c r="A68" s="137">
        <v>45638</v>
      </c>
      <c r="B68" s="291" t="s">
        <v>146</v>
      </c>
      <c r="C68" s="291" t="s">
        <v>47</v>
      </c>
      <c r="D68" s="139" t="s">
        <v>186</v>
      </c>
      <c r="E68" s="800"/>
      <c r="F68" s="801">
        <v>3000</v>
      </c>
      <c r="G68" s="124">
        <f t="shared" si="0"/>
        <v>14552366</v>
      </c>
      <c r="H68" s="422" t="s">
        <v>188</v>
      </c>
      <c r="I68" s="423" t="s">
        <v>18</v>
      </c>
      <c r="J68" s="303" t="s">
        <v>459</v>
      </c>
      <c r="K68" s="423"/>
      <c r="L68" s="423" t="s">
        <v>56</v>
      </c>
      <c r="M68" s="424"/>
      <c r="N68" s="423"/>
    </row>
    <row r="69" spans="1:14" s="11" customFormat="1" ht="18" hidden="1" customHeight="1" x14ac:dyDescent="0.3">
      <c r="A69" s="137">
        <v>45638</v>
      </c>
      <c r="B69" s="291" t="s">
        <v>508</v>
      </c>
      <c r="C69" s="291" t="s">
        <v>47</v>
      </c>
      <c r="D69" s="417" t="s">
        <v>14</v>
      </c>
      <c r="E69" s="800">
        <v>175540</v>
      </c>
      <c r="F69" s="801"/>
      <c r="G69" s="124">
        <f t="shared" si="0"/>
        <v>14376826</v>
      </c>
      <c r="H69" s="422" t="s">
        <v>41</v>
      </c>
      <c r="I69" s="423" t="s">
        <v>18</v>
      </c>
      <c r="J69" s="303" t="s">
        <v>483</v>
      </c>
      <c r="K69" s="423"/>
      <c r="L69" s="423" t="s">
        <v>56</v>
      </c>
      <c r="M69" s="424"/>
      <c r="N69" s="423"/>
    </row>
    <row r="70" spans="1:14" s="11" customFormat="1" ht="18" hidden="1" customHeight="1" x14ac:dyDescent="0.3">
      <c r="A70" s="367">
        <v>45639</v>
      </c>
      <c r="B70" s="138" t="s">
        <v>155</v>
      </c>
      <c r="C70" s="138" t="s">
        <v>47</v>
      </c>
      <c r="D70" s="139" t="s">
        <v>14</v>
      </c>
      <c r="E70" s="800">
        <v>300000</v>
      </c>
      <c r="F70" s="801"/>
      <c r="G70" s="124">
        <f t="shared" si="0"/>
        <v>14076826</v>
      </c>
      <c r="H70" s="422" t="s">
        <v>158</v>
      </c>
      <c r="I70" s="423" t="s">
        <v>18</v>
      </c>
      <c r="J70" s="303" t="s">
        <v>478</v>
      </c>
      <c r="K70" s="423"/>
      <c r="L70" s="423" t="s">
        <v>56</v>
      </c>
      <c r="M70" s="424"/>
      <c r="N70" s="423"/>
    </row>
    <row r="71" spans="1:14" s="11" customFormat="1" ht="18" hidden="1" customHeight="1" x14ac:dyDescent="0.3">
      <c r="A71" s="367">
        <v>45639</v>
      </c>
      <c r="B71" s="138" t="s">
        <v>155</v>
      </c>
      <c r="C71" s="138" t="s">
        <v>47</v>
      </c>
      <c r="D71" s="139" t="s">
        <v>186</v>
      </c>
      <c r="E71" s="800">
        <v>84000</v>
      </c>
      <c r="F71" s="801"/>
      <c r="G71" s="124">
        <f t="shared" si="0"/>
        <v>13992826</v>
      </c>
      <c r="H71" s="422" t="s">
        <v>187</v>
      </c>
      <c r="I71" s="423" t="s">
        <v>18</v>
      </c>
      <c r="J71" s="303" t="s">
        <v>479</v>
      </c>
      <c r="K71" s="423"/>
      <c r="L71" s="423" t="s">
        <v>56</v>
      </c>
      <c r="M71" s="424"/>
      <c r="N71" s="423"/>
    </row>
    <row r="72" spans="1:14" s="11" customFormat="1" ht="18" hidden="1" customHeight="1" x14ac:dyDescent="0.3">
      <c r="A72" s="367">
        <v>45639</v>
      </c>
      <c r="B72" s="138" t="s">
        <v>155</v>
      </c>
      <c r="C72" s="138" t="s">
        <v>47</v>
      </c>
      <c r="D72" s="139" t="s">
        <v>109</v>
      </c>
      <c r="E72" s="800">
        <v>50000</v>
      </c>
      <c r="F72" s="801"/>
      <c r="G72" s="124">
        <f t="shared" si="0"/>
        <v>13942826</v>
      </c>
      <c r="H72" s="422" t="s">
        <v>159</v>
      </c>
      <c r="I72" s="423" t="s">
        <v>18</v>
      </c>
      <c r="J72" s="303" t="s">
        <v>480</v>
      </c>
      <c r="K72" s="423"/>
      <c r="L72" s="423" t="s">
        <v>56</v>
      </c>
      <c r="M72" s="424"/>
      <c r="N72" s="423"/>
    </row>
    <row r="73" spans="1:14" s="11" customFormat="1" ht="18" hidden="1" customHeight="1" x14ac:dyDescent="0.3">
      <c r="A73" s="367">
        <v>45639</v>
      </c>
      <c r="B73" s="138" t="s">
        <v>155</v>
      </c>
      <c r="C73" s="138" t="s">
        <v>47</v>
      </c>
      <c r="D73" s="139" t="s">
        <v>186</v>
      </c>
      <c r="E73" s="800">
        <v>100000</v>
      </c>
      <c r="F73" s="801"/>
      <c r="G73" s="124">
        <f t="shared" si="0"/>
        <v>13842826</v>
      </c>
      <c r="H73" s="422" t="s">
        <v>168</v>
      </c>
      <c r="I73" s="423" t="s">
        <v>18</v>
      </c>
      <c r="J73" s="665" t="s">
        <v>481</v>
      </c>
      <c r="K73" s="423"/>
      <c r="L73" s="423" t="s">
        <v>56</v>
      </c>
      <c r="M73" s="424"/>
      <c r="N73" s="423"/>
    </row>
    <row r="74" spans="1:14" s="11" customFormat="1" ht="18" customHeight="1" x14ac:dyDescent="0.3">
      <c r="A74" s="367">
        <v>45639</v>
      </c>
      <c r="B74" s="138" t="s">
        <v>155</v>
      </c>
      <c r="C74" s="138" t="s">
        <v>47</v>
      </c>
      <c r="D74" s="139" t="s">
        <v>186</v>
      </c>
      <c r="E74" s="800">
        <v>81000</v>
      </c>
      <c r="F74" s="801"/>
      <c r="G74" s="124">
        <f t="shared" ref="G74:G95" si="1">G73-E74+F74</f>
        <v>13761826</v>
      </c>
      <c r="H74" s="422" t="s">
        <v>188</v>
      </c>
      <c r="I74" s="423" t="s">
        <v>18</v>
      </c>
      <c r="J74" s="303" t="s">
        <v>472</v>
      </c>
      <c r="K74" s="423"/>
      <c r="L74" s="423" t="s">
        <v>56</v>
      </c>
      <c r="M74" s="424"/>
      <c r="N74" s="423"/>
    </row>
    <row r="75" spans="1:14" s="11" customFormat="1" ht="18" hidden="1" customHeight="1" x14ac:dyDescent="0.3">
      <c r="A75" s="367">
        <v>45639</v>
      </c>
      <c r="B75" s="138" t="s">
        <v>155</v>
      </c>
      <c r="C75" s="138" t="s">
        <v>47</v>
      </c>
      <c r="D75" s="139" t="s">
        <v>186</v>
      </c>
      <c r="E75" s="800">
        <v>91000</v>
      </c>
      <c r="F75" s="801"/>
      <c r="G75" s="124">
        <f t="shared" si="1"/>
        <v>13670826</v>
      </c>
      <c r="H75" s="422" t="s">
        <v>400</v>
      </c>
      <c r="I75" s="423" t="s">
        <v>18</v>
      </c>
      <c r="J75" s="664" t="s">
        <v>482</v>
      </c>
      <c r="K75" s="423"/>
      <c r="L75" s="423" t="s">
        <v>56</v>
      </c>
      <c r="M75" s="424"/>
      <c r="N75" s="423"/>
    </row>
    <row r="76" spans="1:14" s="11" customFormat="1" ht="18" hidden="1" customHeight="1" x14ac:dyDescent="0.3">
      <c r="A76" s="367">
        <v>45639</v>
      </c>
      <c r="B76" s="138" t="s">
        <v>155</v>
      </c>
      <c r="C76" s="138" t="s">
        <v>47</v>
      </c>
      <c r="D76" s="139" t="s">
        <v>14</v>
      </c>
      <c r="E76" s="800">
        <v>500000</v>
      </c>
      <c r="F76" s="801"/>
      <c r="G76" s="124">
        <f t="shared" si="1"/>
        <v>13170826</v>
      </c>
      <c r="H76" s="422" t="s">
        <v>41</v>
      </c>
      <c r="I76" s="423" t="s">
        <v>18</v>
      </c>
      <c r="J76" s="303" t="s">
        <v>485</v>
      </c>
      <c r="K76" s="423"/>
      <c r="L76" s="423" t="s">
        <v>56</v>
      </c>
      <c r="M76" s="424"/>
      <c r="N76" s="423"/>
    </row>
    <row r="77" spans="1:14" s="11" customFormat="1" ht="18" hidden="1" customHeight="1" x14ac:dyDescent="0.3">
      <c r="A77" s="137">
        <v>45640</v>
      </c>
      <c r="B77" s="138" t="s">
        <v>155</v>
      </c>
      <c r="C77" s="138" t="s">
        <v>47</v>
      </c>
      <c r="D77" s="139" t="s">
        <v>186</v>
      </c>
      <c r="E77" s="800">
        <v>36000</v>
      </c>
      <c r="F77" s="801"/>
      <c r="G77" s="124">
        <f t="shared" si="1"/>
        <v>13134826</v>
      </c>
      <c r="H77" s="422" t="s">
        <v>187</v>
      </c>
      <c r="I77" s="423" t="s">
        <v>18</v>
      </c>
      <c r="J77" s="303" t="s">
        <v>544</v>
      </c>
      <c r="K77" s="423"/>
      <c r="L77" s="423" t="s">
        <v>56</v>
      </c>
      <c r="M77" s="564"/>
      <c r="N77" s="423"/>
    </row>
    <row r="78" spans="1:14" s="11" customFormat="1" ht="18" hidden="1" customHeight="1" x14ac:dyDescent="0.3">
      <c r="A78" s="137">
        <v>45640</v>
      </c>
      <c r="B78" s="138" t="s">
        <v>155</v>
      </c>
      <c r="C78" s="138" t="s">
        <v>47</v>
      </c>
      <c r="D78" s="139" t="s">
        <v>186</v>
      </c>
      <c r="E78" s="800">
        <v>50000</v>
      </c>
      <c r="F78" s="801"/>
      <c r="G78" s="124">
        <f t="shared" si="1"/>
        <v>13084826</v>
      </c>
      <c r="H78" s="422" t="s">
        <v>159</v>
      </c>
      <c r="I78" s="423" t="s">
        <v>18</v>
      </c>
      <c r="J78" s="303" t="s">
        <v>545</v>
      </c>
      <c r="K78" s="423"/>
      <c r="L78" s="423" t="s">
        <v>56</v>
      </c>
      <c r="M78" s="564"/>
      <c r="N78" s="423"/>
    </row>
    <row r="79" spans="1:14" s="11" customFormat="1" ht="18" hidden="1" customHeight="1" x14ac:dyDescent="0.3">
      <c r="A79" s="400">
        <v>45640</v>
      </c>
      <c r="B79" s="138" t="s">
        <v>155</v>
      </c>
      <c r="C79" s="408" t="s">
        <v>47</v>
      </c>
      <c r="D79" s="645" t="s">
        <v>186</v>
      </c>
      <c r="E79" s="800">
        <v>50000</v>
      </c>
      <c r="F79" s="801"/>
      <c r="G79" s="124">
        <f t="shared" si="1"/>
        <v>13034826</v>
      </c>
      <c r="H79" s="422" t="s">
        <v>168</v>
      </c>
      <c r="I79" s="423" t="s">
        <v>18</v>
      </c>
      <c r="J79" s="665" t="s">
        <v>546</v>
      </c>
      <c r="K79" s="423"/>
      <c r="L79" s="423" t="s">
        <v>56</v>
      </c>
      <c r="M79" s="564"/>
      <c r="N79" s="423"/>
    </row>
    <row r="80" spans="1:14" s="11" customFormat="1" hidden="1" x14ac:dyDescent="0.3">
      <c r="A80" s="137">
        <v>45640</v>
      </c>
      <c r="B80" s="138" t="s">
        <v>155</v>
      </c>
      <c r="C80" s="291" t="s">
        <v>47</v>
      </c>
      <c r="D80" s="417" t="s">
        <v>186</v>
      </c>
      <c r="E80" s="800">
        <v>38000</v>
      </c>
      <c r="F80" s="801"/>
      <c r="G80" s="124">
        <f t="shared" si="1"/>
        <v>12996826</v>
      </c>
      <c r="H80" s="422" t="s">
        <v>400</v>
      </c>
      <c r="I80" s="423" t="s">
        <v>18</v>
      </c>
      <c r="J80" s="664" t="s">
        <v>526</v>
      </c>
      <c r="K80" s="423"/>
      <c r="L80" s="423" t="s">
        <v>56</v>
      </c>
      <c r="M80" s="424"/>
      <c r="N80" s="423"/>
    </row>
    <row r="81" spans="1:14" s="11" customFormat="1" x14ac:dyDescent="0.3">
      <c r="A81" s="367">
        <v>45640</v>
      </c>
      <c r="B81" s="138" t="s">
        <v>155</v>
      </c>
      <c r="C81" s="138" t="s">
        <v>47</v>
      </c>
      <c r="D81" s="139" t="s">
        <v>186</v>
      </c>
      <c r="E81" s="800">
        <v>35000</v>
      </c>
      <c r="F81" s="801"/>
      <c r="G81" s="124">
        <f t="shared" si="1"/>
        <v>12961826</v>
      </c>
      <c r="H81" s="422" t="s">
        <v>188</v>
      </c>
      <c r="I81" s="423" t="s">
        <v>18</v>
      </c>
      <c r="J81" s="303" t="s">
        <v>532</v>
      </c>
      <c r="K81" s="423"/>
      <c r="L81" s="423" t="s">
        <v>56</v>
      </c>
      <c r="M81" s="424"/>
      <c r="N81" s="423"/>
    </row>
    <row r="82" spans="1:14" s="11" customFormat="1" hidden="1" x14ac:dyDescent="0.3">
      <c r="A82" s="137">
        <v>45640</v>
      </c>
      <c r="B82" s="291" t="s">
        <v>146</v>
      </c>
      <c r="C82" s="291" t="s">
        <v>47</v>
      </c>
      <c r="D82" s="417" t="s">
        <v>14</v>
      </c>
      <c r="E82" s="800"/>
      <c r="F82" s="801">
        <v>12000</v>
      </c>
      <c r="G82" s="124">
        <f t="shared" si="1"/>
        <v>12973826</v>
      </c>
      <c r="H82" s="422" t="s">
        <v>41</v>
      </c>
      <c r="I82" s="423" t="s">
        <v>18</v>
      </c>
      <c r="J82" s="303" t="s">
        <v>547</v>
      </c>
      <c r="K82" s="423"/>
      <c r="L82" s="423" t="s">
        <v>56</v>
      </c>
      <c r="M82" s="424"/>
      <c r="N82" s="423"/>
    </row>
    <row r="83" spans="1:14" s="368" customFormat="1" hidden="1" x14ac:dyDescent="0.3">
      <c r="A83" s="367">
        <v>45640</v>
      </c>
      <c r="B83" s="138" t="s">
        <v>155</v>
      </c>
      <c r="C83" s="138" t="s">
        <v>47</v>
      </c>
      <c r="D83" s="139" t="s">
        <v>14</v>
      </c>
      <c r="E83" s="800">
        <v>19000</v>
      </c>
      <c r="F83" s="801"/>
      <c r="G83" s="124">
        <f t="shared" si="1"/>
        <v>12954826</v>
      </c>
      <c r="H83" s="422" t="s">
        <v>41</v>
      </c>
      <c r="I83" s="423" t="s">
        <v>18</v>
      </c>
      <c r="J83" s="303" t="s">
        <v>547</v>
      </c>
      <c r="K83" s="423"/>
      <c r="L83" s="423" t="s">
        <v>56</v>
      </c>
      <c r="M83" s="424"/>
      <c r="N83" s="423"/>
    </row>
    <row r="84" spans="1:14" s="368" customFormat="1" hidden="1" x14ac:dyDescent="0.3">
      <c r="A84" s="367">
        <v>45640</v>
      </c>
      <c r="B84" s="138" t="s">
        <v>155</v>
      </c>
      <c r="C84" s="138" t="s">
        <v>47</v>
      </c>
      <c r="D84" s="139" t="s">
        <v>14</v>
      </c>
      <c r="E84" s="800">
        <v>430000</v>
      </c>
      <c r="F84" s="801"/>
      <c r="G84" s="124">
        <f t="shared" si="1"/>
        <v>12524826</v>
      </c>
      <c r="H84" s="422" t="s">
        <v>62</v>
      </c>
      <c r="I84" s="423" t="s">
        <v>18</v>
      </c>
      <c r="J84" s="303" t="s">
        <v>548</v>
      </c>
      <c r="K84" s="423"/>
      <c r="L84" s="423" t="s">
        <v>56</v>
      </c>
      <c r="M84" s="424"/>
      <c r="N84" s="423"/>
    </row>
    <row r="85" spans="1:14" s="11" customFormat="1" x14ac:dyDescent="0.3">
      <c r="A85" s="367">
        <v>45641</v>
      </c>
      <c r="B85" s="138" t="s">
        <v>155</v>
      </c>
      <c r="C85" s="138" t="s">
        <v>47</v>
      </c>
      <c r="D85" s="139" t="s">
        <v>186</v>
      </c>
      <c r="E85" s="800">
        <v>1040000</v>
      </c>
      <c r="F85" s="801"/>
      <c r="G85" s="124">
        <f t="shared" si="1"/>
        <v>11484826</v>
      </c>
      <c r="H85" s="422" t="s">
        <v>188</v>
      </c>
      <c r="I85" s="423" t="s">
        <v>18</v>
      </c>
      <c r="J85" s="303" t="s">
        <v>533</v>
      </c>
      <c r="K85" s="423"/>
      <c r="L85" s="423" t="s">
        <v>56</v>
      </c>
      <c r="M85" s="424"/>
      <c r="N85" s="423"/>
    </row>
    <row r="86" spans="1:14" s="11" customFormat="1" hidden="1" x14ac:dyDescent="0.3">
      <c r="A86" s="400">
        <v>45641</v>
      </c>
      <c r="B86" s="138" t="s">
        <v>155</v>
      </c>
      <c r="C86" s="408" t="s">
        <v>47</v>
      </c>
      <c r="D86" s="645" t="s">
        <v>186</v>
      </c>
      <c r="E86" s="799">
        <v>955000</v>
      </c>
      <c r="F86" s="801"/>
      <c r="G86" s="124">
        <f t="shared" si="1"/>
        <v>10529826</v>
      </c>
      <c r="H86" s="422" t="s">
        <v>168</v>
      </c>
      <c r="I86" s="423" t="s">
        <v>18</v>
      </c>
      <c r="J86" s="665" t="s">
        <v>550</v>
      </c>
      <c r="K86" s="423"/>
      <c r="L86" s="423" t="s">
        <v>56</v>
      </c>
      <c r="M86" s="424"/>
      <c r="N86" s="423"/>
    </row>
    <row r="87" spans="1:14" s="11" customFormat="1" hidden="1" x14ac:dyDescent="0.3">
      <c r="A87" s="137">
        <v>45641</v>
      </c>
      <c r="B87" s="138" t="s">
        <v>155</v>
      </c>
      <c r="C87" s="138" t="s">
        <v>47</v>
      </c>
      <c r="D87" s="139" t="s">
        <v>186</v>
      </c>
      <c r="E87" s="799">
        <v>965000</v>
      </c>
      <c r="F87" s="801"/>
      <c r="G87" s="124">
        <f t="shared" si="1"/>
        <v>9564826</v>
      </c>
      <c r="H87" s="422" t="s">
        <v>187</v>
      </c>
      <c r="I87" s="423" t="s">
        <v>18</v>
      </c>
      <c r="J87" s="303" t="s">
        <v>551</v>
      </c>
      <c r="K87" s="423"/>
      <c r="L87" s="423" t="s">
        <v>56</v>
      </c>
      <c r="M87" s="424"/>
      <c r="N87" s="423"/>
    </row>
    <row r="88" spans="1:14" s="11" customFormat="1" hidden="1" x14ac:dyDescent="0.3">
      <c r="A88" s="137">
        <v>45642</v>
      </c>
      <c r="B88" s="138" t="s">
        <v>155</v>
      </c>
      <c r="C88" s="138" t="s">
        <v>47</v>
      </c>
      <c r="D88" s="139" t="s">
        <v>186</v>
      </c>
      <c r="E88" s="799">
        <v>90000</v>
      </c>
      <c r="F88" s="801"/>
      <c r="G88" s="124">
        <f t="shared" si="1"/>
        <v>9474826</v>
      </c>
      <c r="H88" s="422" t="s">
        <v>400</v>
      </c>
      <c r="I88" s="423" t="s">
        <v>18</v>
      </c>
      <c r="J88" s="664" t="s">
        <v>552</v>
      </c>
      <c r="K88" s="423"/>
      <c r="L88" s="423" t="s">
        <v>56</v>
      </c>
      <c r="M88" s="424"/>
      <c r="N88" s="423"/>
    </row>
    <row r="89" spans="1:14" s="11" customFormat="1" hidden="1" x14ac:dyDescent="0.3">
      <c r="A89" s="137">
        <v>45643</v>
      </c>
      <c r="B89" s="138" t="s">
        <v>155</v>
      </c>
      <c r="C89" s="138" t="s">
        <v>47</v>
      </c>
      <c r="D89" s="139" t="s">
        <v>186</v>
      </c>
      <c r="E89" s="799">
        <v>94000</v>
      </c>
      <c r="F89" s="801"/>
      <c r="G89" s="124">
        <f t="shared" si="1"/>
        <v>9380826</v>
      </c>
      <c r="H89" s="422" t="s">
        <v>400</v>
      </c>
      <c r="I89" s="423" t="s">
        <v>18</v>
      </c>
      <c r="J89" s="664" t="s">
        <v>639</v>
      </c>
      <c r="K89" s="423"/>
      <c r="L89" s="423" t="s">
        <v>56</v>
      </c>
      <c r="M89" s="424"/>
      <c r="N89" s="423"/>
    </row>
    <row r="90" spans="1:14" s="11" customFormat="1" hidden="1" x14ac:dyDescent="0.3">
      <c r="A90" s="367">
        <v>45643</v>
      </c>
      <c r="B90" s="138" t="s">
        <v>155</v>
      </c>
      <c r="C90" s="138" t="s">
        <v>47</v>
      </c>
      <c r="D90" s="139" t="s">
        <v>186</v>
      </c>
      <c r="E90" s="799">
        <v>57500</v>
      </c>
      <c r="F90" s="801"/>
      <c r="G90" s="124">
        <f t="shared" si="1"/>
        <v>9323326</v>
      </c>
      <c r="H90" s="422" t="s">
        <v>159</v>
      </c>
      <c r="I90" s="423" t="s">
        <v>18</v>
      </c>
      <c r="J90" s="303" t="s">
        <v>635</v>
      </c>
      <c r="K90" s="423"/>
      <c r="L90" s="423" t="s">
        <v>56</v>
      </c>
      <c r="M90" s="424"/>
      <c r="N90" s="423"/>
    </row>
    <row r="91" spans="1:14" s="11" customFormat="1" hidden="1" x14ac:dyDescent="0.3">
      <c r="A91" s="367">
        <v>45644</v>
      </c>
      <c r="B91" s="138" t="s">
        <v>155</v>
      </c>
      <c r="C91" s="138" t="s">
        <v>47</v>
      </c>
      <c r="D91" s="139" t="s">
        <v>186</v>
      </c>
      <c r="E91" s="799">
        <v>85000</v>
      </c>
      <c r="F91" s="801"/>
      <c r="G91" s="124">
        <f t="shared" si="1"/>
        <v>9238326</v>
      </c>
      <c r="H91" s="422" t="s">
        <v>400</v>
      </c>
      <c r="I91" s="423" t="s">
        <v>18</v>
      </c>
      <c r="J91" s="664" t="s">
        <v>640</v>
      </c>
      <c r="K91" s="423"/>
      <c r="L91" s="423" t="s">
        <v>56</v>
      </c>
      <c r="M91" s="424"/>
      <c r="N91" s="423"/>
    </row>
    <row r="92" spans="1:14" s="11" customFormat="1" hidden="1" x14ac:dyDescent="0.3">
      <c r="A92" s="668">
        <v>45645</v>
      </c>
      <c r="B92" s="149" t="s">
        <v>256</v>
      </c>
      <c r="C92" s="149" t="s">
        <v>47</v>
      </c>
      <c r="D92" s="417" t="s">
        <v>186</v>
      </c>
      <c r="E92" s="799"/>
      <c r="F92" s="801">
        <v>9000</v>
      </c>
      <c r="G92" s="124">
        <f t="shared" si="1"/>
        <v>9247326</v>
      </c>
      <c r="H92" s="422" t="s">
        <v>187</v>
      </c>
      <c r="I92" s="423" t="s">
        <v>18</v>
      </c>
      <c r="J92" s="303" t="s">
        <v>659</v>
      </c>
      <c r="K92" s="423"/>
      <c r="L92" s="423" t="s">
        <v>56</v>
      </c>
      <c r="M92" s="424"/>
      <c r="N92" s="423"/>
    </row>
    <row r="93" spans="1:14" s="11" customFormat="1" hidden="1" x14ac:dyDescent="0.3">
      <c r="A93" s="668">
        <v>45645</v>
      </c>
      <c r="B93" s="149" t="s">
        <v>155</v>
      </c>
      <c r="C93" s="149" t="s">
        <v>47</v>
      </c>
      <c r="D93" s="417" t="s">
        <v>186</v>
      </c>
      <c r="E93" s="799">
        <v>80000</v>
      </c>
      <c r="F93" s="801"/>
      <c r="G93" s="124">
        <f t="shared" si="1"/>
        <v>9167326</v>
      </c>
      <c r="H93" s="422" t="s">
        <v>400</v>
      </c>
      <c r="I93" s="423" t="s">
        <v>18</v>
      </c>
      <c r="J93" s="664" t="s">
        <v>655</v>
      </c>
      <c r="K93" s="423"/>
      <c r="L93" s="423" t="s">
        <v>56</v>
      </c>
      <c r="M93" s="424"/>
      <c r="N93" s="423"/>
    </row>
    <row r="94" spans="1:14" s="11" customFormat="1" hidden="1" x14ac:dyDescent="0.3">
      <c r="A94" s="668">
        <v>45656</v>
      </c>
      <c r="B94" s="629" t="s">
        <v>641</v>
      </c>
      <c r="C94" s="629" t="s">
        <v>47</v>
      </c>
      <c r="D94" s="139" t="s">
        <v>109</v>
      </c>
      <c r="E94" s="799">
        <v>26500</v>
      </c>
      <c r="F94" s="801"/>
      <c r="G94" s="124">
        <f t="shared" si="1"/>
        <v>9140826</v>
      </c>
      <c r="H94" s="422" t="s">
        <v>159</v>
      </c>
      <c r="I94" s="423" t="s">
        <v>18</v>
      </c>
      <c r="J94" s="665"/>
      <c r="K94" s="423"/>
      <c r="L94" s="423" t="s">
        <v>56</v>
      </c>
      <c r="M94" s="424"/>
      <c r="N94" s="423"/>
    </row>
    <row r="95" spans="1:14" s="368" customFormat="1" hidden="1" x14ac:dyDescent="0.3">
      <c r="A95" s="400">
        <v>45656</v>
      </c>
      <c r="B95" s="408" t="s">
        <v>641</v>
      </c>
      <c r="C95" s="408" t="s">
        <v>47</v>
      </c>
      <c r="D95" s="645" t="s">
        <v>109</v>
      </c>
      <c r="E95" s="799">
        <v>20000</v>
      </c>
      <c r="F95" s="801"/>
      <c r="G95" s="124">
        <f t="shared" si="1"/>
        <v>9120826</v>
      </c>
      <c r="H95" s="422" t="s">
        <v>461</v>
      </c>
      <c r="I95" s="423" t="s">
        <v>18</v>
      </c>
      <c r="J95" s="303" t="s">
        <v>652</v>
      </c>
      <c r="K95" s="423"/>
      <c r="L95" s="423" t="s">
        <v>56</v>
      </c>
      <c r="M95" s="424"/>
      <c r="N95" s="423"/>
    </row>
    <row r="96" spans="1:14" ht="15" hidden="1" thickBot="1" x14ac:dyDescent="0.35">
      <c r="A96" s="620"/>
      <c r="B96" s="620"/>
      <c r="C96" s="620"/>
      <c r="D96" s="623"/>
      <c r="E96" s="626">
        <f>SUM(E3:E95)</f>
        <v>18217540</v>
      </c>
      <c r="F96" s="627">
        <f>SUM(F3:F95)+G3</f>
        <v>27338366</v>
      </c>
      <c r="G96" s="628">
        <f>F96-E96</f>
        <v>9120826</v>
      </c>
      <c r="H96" s="624"/>
      <c r="I96" s="620"/>
      <c r="J96" s="620"/>
      <c r="K96" s="620"/>
      <c r="L96" s="620"/>
      <c r="M96" s="620"/>
      <c r="N96" s="620"/>
    </row>
    <row r="97" spans="1:14" x14ac:dyDescent="0.3">
      <c r="A97" s="620"/>
      <c r="B97" s="620"/>
      <c r="C97" s="620"/>
      <c r="D97" s="620"/>
      <c r="E97" s="625"/>
      <c r="F97" s="625"/>
      <c r="G97" s="625"/>
      <c r="H97" s="620"/>
      <c r="I97" s="620"/>
      <c r="J97" s="620"/>
      <c r="K97" s="620"/>
      <c r="L97" s="620"/>
      <c r="M97" s="620"/>
      <c r="N97" s="620"/>
    </row>
    <row r="98" spans="1:14" x14ac:dyDescent="0.3">
      <c r="A98" s="620"/>
      <c r="B98" s="620"/>
      <c r="C98" s="620"/>
      <c r="D98" s="620"/>
      <c r="E98" s="24"/>
      <c r="F98" s="24"/>
      <c r="G98" s="24"/>
      <c r="H98" s="620"/>
      <c r="I98" s="620"/>
      <c r="J98" s="620"/>
      <c r="K98" s="620"/>
      <c r="L98" s="620"/>
      <c r="M98" s="620"/>
      <c r="N98" s="620"/>
    </row>
    <row r="99" spans="1:14" x14ac:dyDescent="0.3">
      <c r="A99" s="620"/>
      <c r="B99" s="620"/>
      <c r="C99" s="620"/>
      <c r="D99" s="620"/>
      <c r="E99" s="24"/>
      <c r="F99" s="24"/>
      <c r="G99" s="24"/>
      <c r="H99" s="620"/>
      <c r="I99" s="620"/>
      <c r="J99" s="620"/>
      <c r="K99" s="620"/>
      <c r="L99" s="620"/>
      <c r="M99" s="620"/>
      <c r="N99" s="620"/>
    </row>
    <row r="100" spans="1:14" x14ac:dyDescent="0.3">
      <c r="A100" s="620"/>
      <c r="B100" s="620"/>
      <c r="C100" s="620"/>
      <c r="D100" s="620"/>
      <c r="E100" s="24"/>
      <c r="F100" s="24"/>
      <c r="G100" s="24"/>
      <c r="H100" s="620"/>
      <c r="I100" s="620"/>
      <c r="J100" s="620"/>
      <c r="K100" s="620"/>
      <c r="L100" s="620"/>
      <c r="M100" s="620"/>
      <c r="N100" s="620"/>
    </row>
    <row r="101" spans="1:14" x14ac:dyDescent="0.3">
      <c r="A101" s="620"/>
      <c r="B101" s="620"/>
      <c r="C101" s="620"/>
      <c r="D101" s="620"/>
      <c r="E101" s="24"/>
      <c r="F101" s="24"/>
      <c r="G101" s="24"/>
      <c r="H101" s="620"/>
      <c r="I101" s="620"/>
      <c r="J101" s="620"/>
      <c r="K101" s="620"/>
      <c r="L101" s="620"/>
      <c r="M101" s="620"/>
      <c r="N101" s="620"/>
    </row>
    <row r="102" spans="1:14" x14ac:dyDescent="0.3">
      <c r="A102" s="620"/>
      <c r="B102" s="620"/>
      <c r="C102" s="620"/>
      <c r="D102" s="620"/>
      <c r="E102" s="24"/>
      <c r="F102" s="24"/>
      <c r="G102" s="24"/>
      <c r="H102" s="620"/>
      <c r="I102" s="620"/>
      <c r="J102" s="620"/>
      <c r="K102" s="620"/>
      <c r="L102" s="620"/>
      <c r="M102" s="620"/>
      <c r="N102" s="620"/>
    </row>
    <row r="103" spans="1:14" x14ac:dyDescent="0.3">
      <c r="A103" s="620"/>
      <c r="B103" s="620"/>
      <c r="C103" s="620"/>
      <c r="D103" s="620"/>
      <c r="E103" s="24"/>
      <c r="F103" s="24"/>
      <c r="G103" s="24"/>
      <c r="H103" s="620"/>
      <c r="I103" s="620"/>
      <c r="J103" s="620"/>
      <c r="K103" s="620"/>
      <c r="L103" s="620"/>
      <c r="M103" s="620"/>
      <c r="N103" s="620"/>
    </row>
    <row r="104" spans="1:14" x14ac:dyDescent="0.3">
      <c r="A104" s="620"/>
      <c r="B104" s="620"/>
      <c r="C104" s="620"/>
      <c r="D104" s="620"/>
      <c r="E104" s="24"/>
      <c r="F104" s="24"/>
      <c r="G104" s="24"/>
      <c r="H104" s="620"/>
      <c r="I104" s="620"/>
      <c r="J104" s="620"/>
      <c r="K104" s="620"/>
      <c r="L104" s="620"/>
      <c r="M104" s="620"/>
      <c r="N104" s="620"/>
    </row>
    <row r="105" spans="1:14" x14ac:dyDescent="0.3">
      <c r="A105" s="620"/>
      <c r="B105" s="620"/>
      <c r="C105" s="620"/>
      <c r="D105" s="620"/>
      <c r="E105" s="24"/>
      <c r="F105" s="24"/>
      <c r="G105" s="24"/>
      <c r="H105" s="620"/>
      <c r="I105" s="620"/>
      <c r="J105" s="620"/>
      <c r="K105" s="620"/>
      <c r="L105" s="620"/>
      <c r="M105" s="620"/>
      <c r="N105" s="620"/>
    </row>
    <row r="106" spans="1:14" x14ac:dyDescent="0.3">
      <c r="A106" s="620"/>
      <c r="B106" s="620"/>
      <c r="C106" s="620"/>
      <c r="D106" s="620"/>
      <c r="E106" s="24"/>
      <c r="F106" s="24"/>
      <c r="G106" s="24"/>
      <c r="H106" s="620"/>
      <c r="I106" s="620"/>
      <c r="J106" s="620"/>
      <c r="K106" s="620"/>
      <c r="L106" s="620"/>
      <c r="M106" s="620"/>
      <c r="N106" s="620"/>
    </row>
    <row r="107" spans="1:14" x14ac:dyDescent="0.3">
      <c r="A107" s="620"/>
      <c r="B107" s="620"/>
      <c r="C107" s="620"/>
      <c r="D107" s="620"/>
      <c r="E107" s="24"/>
      <c r="F107" s="24"/>
      <c r="G107" s="24"/>
      <c r="H107" s="620"/>
      <c r="I107" s="620"/>
      <c r="J107" s="620"/>
      <c r="K107" s="620"/>
      <c r="L107" s="620"/>
      <c r="M107" s="620"/>
      <c r="N107" s="620"/>
    </row>
    <row r="108" spans="1:14" x14ac:dyDescent="0.3">
      <c r="A108" s="620"/>
      <c r="B108" s="620"/>
      <c r="C108" s="620"/>
      <c r="D108" s="620"/>
      <c r="E108" s="24"/>
      <c r="F108" s="24"/>
      <c r="G108" s="24"/>
      <c r="H108" s="620"/>
      <c r="I108" s="620"/>
      <c r="J108" s="620"/>
      <c r="K108" s="620"/>
      <c r="L108" s="620"/>
      <c r="M108" s="620"/>
      <c r="N108" s="620"/>
    </row>
    <row r="109" spans="1:14" x14ac:dyDescent="0.3">
      <c r="A109" s="620"/>
      <c r="B109" s="620"/>
      <c r="C109" s="620"/>
      <c r="D109" s="620"/>
      <c r="E109" s="24"/>
      <c r="F109" s="24"/>
      <c r="G109" s="24"/>
      <c r="H109" s="620"/>
      <c r="I109" s="620"/>
      <c r="J109" s="620"/>
      <c r="K109" s="620"/>
      <c r="L109" s="620"/>
      <c r="M109" s="620"/>
      <c r="N109" s="620"/>
    </row>
    <row r="110" spans="1:14" x14ac:dyDescent="0.3">
      <c r="A110" s="620"/>
      <c r="B110" s="620"/>
      <c r="C110" s="620"/>
      <c r="D110" s="620"/>
      <c r="E110" s="24"/>
      <c r="F110" s="24"/>
      <c r="G110" s="24"/>
      <c r="H110" s="620"/>
      <c r="I110" s="620"/>
      <c r="J110" s="620"/>
      <c r="K110" s="620"/>
      <c r="L110" s="620"/>
      <c r="M110" s="620"/>
      <c r="N110" s="620"/>
    </row>
    <row r="111" spans="1:14" x14ac:dyDescent="0.3">
      <c r="A111" s="620"/>
      <c r="B111" s="620"/>
      <c r="C111" s="620"/>
      <c r="D111" s="620"/>
      <c r="E111" s="24"/>
      <c r="F111" s="24"/>
      <c r="G111" s="24"/>
      <c r="H111" s="620"/>
      <c r="I111" s="620"/>
      <c r="J111" s="620"/>
      <c r="K111" s="620"/>
      <c r="L111" s="620"/>
      <c r="M111" s="620"/>
      <c r="N111" s="620"/>
    </row>
    <row r="112" spans="1:14" x14ac:dyDescent="0.3">
      <c r="A112" s="620"/>
      <c r="B112" s="620"/>
      <c r="C112" s="620"/>
      <c r="D112" s="620"/>
      <c r="E112" s="24"/>
      <c r="F112" s="24"/>
      <c r="G112" s="24"/>
      <c r="H112" s="620"/>
      <c r="I112" s="620"/>
      <c r="J112" s="620"/>
      <c r="K112" s="620"/>
      <c r="L112" s="620"/>
      <c r="M112" s="620"/>
      <c r="N112" s="620"/>
    </row>
    <row r="113" spans="1:14" x14ac:dyDescent="0.3">
      <c r="A113" s="620"/>
      <c r="B113" s="620"/>
      <c r="C113" s="620"/>
      <c r="D113" s="620"/>
      <c r="E113" s="24"/>
      <c r="F113" s="24"/>
      <c r="G113" s="24"/>
      <c r="H113" s="620"/>
      <c r="I113" s="620"/>
      <c r="J113" s="620"/>
      <c r="K113" s="620"/>
      <c r="L113" s="620"/>
      <c r="M113" s="620"/>
      <c r="N113" s="620"/>
    </row>
    <row r="114" spans="1:14" x14ac:dyDescent="0.3">
      <c r="A114" s="620"/>
      <c r="B114" s="620"/>
      <c r="C114" s="620"/>
      <c r="D114" s="620"/>
      <c r="E114" s="24"/>
      <c r="F114" s="24"/>
      <c r="G114" s="24"/>
      <c r="H114" s="620"/>
      <c r="I114" s="620"/>
      <c r="J114" s="620"/>
      <c r="K114" s="620"/>
      <c r="L114" s="620"/>
      <c r="M114" s="620"/>
      <c r="N114" s="620"/>
    </row>
    <row r="115" spans="1:14" x14ac:dyDescent="0.3">
      <c r="A115" s="620"/>
      <c r="B115" s="620"/>
      <c r="C115" s="620"/>
      <c r="D115" s="620"/>
      <c r="E115" s="24"/>
      <c r="F115" s="24"/>
      <c r="G115" s="24"/>
      <c r="H115" s="620"/>
      <c r="I115" s="620"/>
      <c r="J115" s="620"/>
      <c r="K115" s="620"/>
      <c r="L115" s="620"/>
      <c r="M115" s="620"/>
      <c r="N115" s="620"/>
    </row>
    <row r="116" spans="1:14" x14ac:dyDescent="0.3">
      <c r="A116" s="620"/>
      <c r="B116" s="620"/>
      <c r="C116" s="620"/>
      <c r="D116" s="620"/>
      <c r="E116" s="24"/>
      <c r="F116" s="24"/>
      <c r="G116" s="24"/>
      <c r="H116" s="620"/>
      <c r="I116" s="620"/>
      <c r="J116" s="620"/>
      <c r="K116" s="620"/>
      <c r="L116" s="620"/>
      <c r="M116" s="620"/>
      <c r="N116" s="620"/>
    </row>
    <row r="117" spans="1:14" x14ac:dyDescent="0.3">
      <c r="A117" s="620"/>
      <c r="B117" s="620"/>
      <c r="C117" s="620"/>
      <c r="D117" s="620"/>
      <c r="E117" s="24"/>
      <c r="F117" s="24"/>
      <c r="G117" s="24"/>
      <c r="H117" s="620"/>
      <c r="I117" s="620"/>
      <c r="J117" s="620"/>
      <c r="K117" s="620"/>
      <c r="L117" s="620"/>
      <c r="M117" s="620"/>
      <c r="N117" s="620"/>
    </row>
    <row r="118" spans="1:14" x14ac:dyDescent="0.3">
      <c r="A118" s="620"/>
      <c r="B118" s="620"/>
      <c r="C118" s="620"/>
      <c r="D118" s="620"/>
      <c r="E118" s="24"/>
      <c r="F118" s="24"/>
      <c r="G118" s="24"/>
      <c r="H118" s="620"/>
      <c r="I118" s="620"/>
      <c r="J118" s="620"/>
      <c r="K118" s="620"/>
      <c r="L118" s="620"/>
      <c r="M118" s="620"/>
      <c r="N118" s="620"/>
    </row>
    <row r="119" spans="1:14" x14ac:dyDescent="0.3">
      <c r="A119" s="620"/>
      <c r="B119" s="620"/>
      <c r="C119" s="620"/>
      <c r="D119" s="620"/>
      <c r="E119" s="24"/>
      <c r="F119" s="24"/>
      <c r="G119" s="24"/>
      <c r="H119" s="620"/>
      <c r="I119" s="620"/>
      <c r="J119" s="620"/>
      <c r="K119" s="620"/>
      <c r="L119" s="620"/>
      <c r="M119" s="620"/>
      <c r="N119" s="620"/>
    </row>
    <row r="120" spans="1:14" x14ac:dyDescent="0.3">
      <c r="A120" s="620"/>
      <c r="B120" s="620"/>
      <c r="C120" s="620"/>
      <c r="D120" s="620"/>
      <c r="E120" s="24"/>
      <c r="F120" s="24"/>
      <c r="G120" s="24"/>
      <c r="H120" s="620"/>
      <c r="I120" s="620"/>
      <c r="J120" s="620"/>
      <c r="K120" s="620"/>
      <c r="L120" s="620"/>
      <c r="M120" s="620"/>
      <c r="N120" s="620"/>
    </row>
    <row r="121" spans="1:14" x14ac:dyDescent="0.3">
      <c r="A121" s="620"/>
      <c r="B121" s="620"/>
      <c r="C121" s="620"/>
      <c r="D121" s="620"/>
      <c r="E121" s="24"/>
      <c r="F121" s="24"/>
      <c r="G121" s="24"/>
      <c r="H121" s="620"/>
      <c r="I121" s="620"/>
      <c r="J121" s="620"/>
      <c r="K121" s="620"/>
      <c r="L121" s="620"/>
      <c r="M121" s="620"/>
      <c r="N121" s="620"/>
    </row>
    <row r="122" spans="1:14" x14ac:dyDescent="0.3">
      <c r="A122" s="620"/>
      <c r="B122" s="620"/>
      <c r="C122" s="620"/>
      <c r="D122" s="620"/>
      <c r="E122" s="24"/>
      <c r="F122" s="24"/>
      <c r="G122" s="24"/>
      <c r="H122" s="620"/>
      <c r="I122" s="620"/>
      <c r="J122" s="620"/>
      <c r="K122" s="620"/>
      <c r="L122" s="620"/>
      <c r="M122" s="620"/>
      <c r="N122" s="620"/>
    </row>
    <row r="123" spans="1:14" x14ac:dyDescent="0.3">
      <c r="A123" s="620"/>
      <c r="B123" s="620"/>
      <c r="C123" s="620"/>
      <c r="D123" s="620"/>
      <c r="E123" s="24"/>
      <c r="F123" s="24"/>
      <c r="G123" s="24"/>
      <c r="H123" s="620"/>
      <c r="I123" s="620"/>
      <c r="J123" s="620"/>
      <c r="K123" s="620"/>
      <c r="L123" s="620"/>
      <c r="M123" s="620"/>
      <c r="N123" s="620"/>
    </row>
    <row r="124" spans="1:14" x14ac:dyDescent="0.3">
      <c r="A124" s="620"/>
      <c r="B124" s="620"/>
      <c r="C124" s="620"/>
      <c r="D124" s="620"/>
      <c r="E124" s="24"/>
      <c r="F124" s="24"/>
      <c r="G124" s="24"/>
      <c r="H124" s="620"/>
      <c r="I124" s="620"/>
      <c r="J124" s="620"/>
      <c r="K124" s="620"/>
      <c r="L124" s="620"/>
      <c r="M124" s="620"/>
      <c r="N124" s="620"/>
    </row>
    <row r="125" spans="1:14" x14ac:dyDescent="0.3">
      <c r="A125" s="620"/>
      <c r="B125" s="620"/>
      <c r="C125" s="620"/>
      <c r="D125" s="620"/>
      <c r="E125" s="24"/>
      <c r="F125" s="24"/>
      <c r="G125" s="24"/>
      <c r="H125" s="620"/>
      <c r="I125" s="620"/>
      <c r="J125" s="620"/>
      <c r="K125" s="620"/>
      <c r="L125" s="620"/>
      <c r="M125" s="620"/>
      <c r="N125" s="620"/>
    </row>
    <row r="126" spans="1:14" x14ac:dyDescent="0.3">
      <c r="A126" s="620"/>
      <c r="B126" s="620"/>
      <c r="C126" s="620"/>
      <c r="D126" s="620"/>
      <c r="E126" s="24"/>
      <c r="F126" s="24"/>
      <c r="G126" s="24"/>
      <c r="H126" s="620"/>
      <c r="I126" s="620"/>
      <c r="J126" s="620"/>
      <c r="K126" s="620"/>
      <c r="L126" s="620"/>
      <c r="M126" s="620"/>
      <c r="N126" s="620"/>
    </row>
    <row r="127" spans="1:14" x14ac:dyDescent="0.3">
      <c r="A127" s="620"/>
      <c r="B127" s="620"/>
      <c r="C127" s="620"/>
      <c r="D127" s="620"/>
      <c r="E127" s="24"/>
      <c r="F127" s="24"/>
      <c r="G127" s="24"/>
      <c r="H127" s="620"/>
      <c r="I127" s="620"/>
      <c r="J127" s="620"/>
      <c r="K127" s="620"/>
      <c r="L127" s="620"/>
      <c r="M127" s="620"/>
      <c r="N127" s="620"/>
    </row>
    <row r="128" spans="1:14" x14ac:dyDescent="0.3">
      <c r="A128" s="620"/>
      <c r="B128" s="620"/>
      <c r="C128" s="620"/>
      <c r="D128" s="620"/>
      <c r="E128" s="24"/>
      <c r="F128" s="24"/>
      <c r="G128" s="24"/>
      <c r="H128" s="620"/>
      <c r="I128" s="620"/>
      <c r="J128" s="620"/>
      <c r="K128" s="620"/>
      <c r="L128" s="620"/>
      <c r="M128" s="620"/>
      <c r="N128" s="620"/>
    </row>
    <row r="129" spans="1:14" x14ac:dyDescent="0.3">
      <c r="A129" s="620"/>
      <c r="B129" s="620"/>
      <c r="C129" s="620"/>
      <c r="D129" s="620"/>
      <c r="E129" s="24"/>
      <c r="F129" s="24"/>
      <c r="G129" s="24"/>
      <c r="H129" s="620"/>
      <c r="I129" s="620"/>
      <c r="J129" s="620"/>
      <c r="K129" s="620"/>
      <c r="L129" s="620"/>
      <c r="M129" s="620"/>
      <c r="N129" s="620"/>
    </row>
    <row r="130" spans="1:14" x14ac:dyDescent="0.3">
      <c r="A130" s="620"/>
      <c r="B130" s="620"/>
      <c r="C130" s="620"/>
      <c r="D130" s="620"/>
      <c r="E130" s="24"/>
      <c r="F130" s="24"/>
      <c r="G130" s="24"/>
      <c r="H130" s="620"/>
      <c r="I130" s="620"/>
      <c r="J130" s="620"/>
      <c r="K130" s="620"/>
      <c r="L130" s="620"/>
      <c r="M130" s="620"/>
      <c r="N130" s="620"/>
    </row>
    <row r="131" spans="1:14" x14ac:dyDescent="0.3">
      <c r="A131" s="620"/>
      <c r="B131" s="620"/>
      <c r="C131" s="620"/>
      <c r="D131" s="620"/>
      <c r="E131" s="24"/>
      <c r="F131" s="24"/>
      <c r="G131" s="24"/>
      <c r="H131" s="620"/>
      <c r="I131" s="620"/>
      <c r="J131" s="620"/>
      <c r="K131" s="620"/>
      <c r="L131" s="620"/>
      <c r="M131" s="620"/>
      <c r="N131" s="620"/>
    </row>
    <row r="132" spans="1:14" x14ac:dyDescent="0.3">
      <c r="A132" s="620"/>
      <c r="B132" s="620"/>
      <c r="C132" s="620"/>
      <c r="D132" s="620"/>
      <c r="E132" s="24"/>
      <c r="F132" s="24"/>
      <c r="G132" s="24"/>
      <c r="H132" s="620"/>
      <c r="I132" s="620"/>
      <c r="J132" s="620"/>
      <c r="K132" s="620"/>
      <c r="L132" s="620"/>
      <c r="M132" s="620"/>
      <c r="N132" s="620"/>
    </row>
    <row r="133" spans="1:14" x14ac:dyDescent="0.3">
      <c r="A133" s="620"/>
      <c r="B133" s="620"/>
      <c r="C133" s="620"/>
      <c r="D133" s="620"/>
      <c r="E133" s="24"/>
      <c r="F133" s="24"/>
      <c r="G133" s="24"/>
      <c r="H133" s="620"/>
      <c r="I133" s="620"/>
      <c r="J133" s="620"/>
      <c r="K133" s="620"/>
      <c r="L133" s="620"/>
      <c r="M133" s="620"/>
      <c r="N133" s="620"/>
    </row>
    <row r="134" spans="1:14" x14ac:dyDescent="0.3">
      <c r="A134" s="620"/>
      <c r="B134" s="620"/>
      <c r="C134" s="620"/>
      <c r="D134" s="620"/>
      <c r="E134" s="24"/>
      <c r="F134" s="24"/>
      <c r="G134" s="24"/>
      <c r="H134" s="620"/>
      <c r="I134" s="620"/>
      <c r="J134" s="620"/>
      <c r="K134" s="620"/>
      <c r="L134" s="620"/>
      <c r="M134" s="620"/>
      <c r="N134" s="620"/>
    </row>
    <row r="135" spans="1:14" x14ac:dyDescent="0.3">
      <c r="A135" s="620"/>
      <c r="B135" s="620"/>
      <c r="C135" s="620"/>
      <c r="D135" s="620"/>
      <c r="E135" s="24"/>
      <c r="F135" s="24"/>
      <c r="G135" s="24"/>
      <c r="H135" s="620"/>
      <c r="I135" s="620"/>
      <c r="J135" s="620"/>
      <c r="K135" s="620"/>
      <c r="L135" s="620"/>
      <c r="M135" s="620"/>
      <c r="N135" s="620"/>
    </row>
    <row r="136" spans="1:14" x14ac:dyDescent="0.3">
      <c r="A136" s="620"/>
      <c r="B136" s="620"/>
      <c r="C136" s="620"/>
      <c r="D136" s="620"/>
      <c r="E136" s="24"/>
      <c r="F136" s="24"/>
      <c r="G136" s="24"/>
      <c r="H136" s="620"/>
      <c r="I136" s="620"/>
      <c r="J136" s="620"/>
      <c r="K136" s="620"/>
      <c r="L136" s="620"/>
      <c r="M136" s="620"/>
      <c r="N136" s="620"/>
    </row>
    <row r="137" spans="1:14" x14ac:dyDescent="0.3">
      <c r="A137" s="620"/>
      <c r="B137" s="620"/>
      <c r="C137" s="620"/>
      <c r="D137" s="620"/>
      <c r="E137" s="24"/>
      <c r="F137" s="24"/>
      <c r="G137" s="24"/>
      <c r="H137" s="620"/>
      <c r="I137" s="620"/>
      <c r="J137" s="620"/>
      <c r="K137" s="620"/>
      <c r="L137" s="620"/>
      <c r="M137" s="620"/>
      <c r="N137" s="620"/>
    </row>
    <row r="138" spans="1:14" x14ac:dyDescent="0.3">
      <c r="A138" s="620"/>
      <c r="B138" s="620"/>
      <c r="C138" s="620"/>
      <c r="D138" s="620"/>
      <c r="E138" s="24"/>
      <c r="F138" s="24"/>
      <c r="G138" s="24"/>
      <c r="H138" s="620"/>
      <c r="I138" s="620"/>
      <c r="J138" s="620"/>
      <c r="K138" s="620"/>
      <c r="L138" s="620"/>
      <c r="M138" s="620"/>
      <c r="N138" s="620"/>
    </row>
    <row r="139" spans="1:14" x14ac:dyDescent="0.3">
      <c r="A139" s="620"/>
      <c r="B139" s="620"/>
      <c r="C139" s="620"/>
      <c r="D139" s="620"/>
      <c r="E139" s="24"/>
      <c r="F139" s="24"/>
      <c r="G139" s="24"/>
      <c r="H139" s="620"/>
      <c r="I139" s="620"/>
      <c r="J139" s="620"/>
      <c r="K139" s="620"/>
      <c r="L139" s="620"/>
      <c r="M139" s="620"/>
      <c r="N139" s="620"/>
    </row>
    <row r="140" spans="1:14" x14ac:dyDescent="0.3">
      <c r="A140" s="620"/>
      <c r="B140" s="620"/>
      <c r="C140" s="620"/>
      <c r="D140" s="620"/>
      <c r="E140" s="24"/>
      <c r="F140" s="24"/>
      <c r="G140" s="24"/>
      <c r="H140" s="620"/>
      <c r="I140" s="620"/>
      <c r="J140" s="620"/>
      <c r="K140" s="620"/>
      <c r="L140" s="620"/>
      <c r="M140" s="620"/>
      <c r="N140" s="620"/>
    </row>
    <row r="141" spans="1:14" x14ac:dyDescent="0.3">
      <c r="A141" s="620"/>
      <c r="B141" s="620"/>
      <c r="C141" s="620"/>
      <c r="D141" s="620"/>
      <c r="E141" s="24"/>
      <c r="F141" s="24"/>
      <c r="G141" s="24"/>
      <c r="H141" s="620"/>
      <c r="I141" s="620"/>
      <c r="J141" s="620"/>
      <c r="K141" s="620"/>
      <c r="L141" s="620"/>
      <c r="M141" s="620"/>
      <c r="N141" s="620"/>
    </row>
    <row r="142" spans="1:14" x14ac:dyDescent="0.3">
      <c r="A142" s="620"/>
      <c r="B142" s="620"/>
      <c r="C142" s="620"/>
      <c r="D142" s="620"/>
      <c r="E142" s="24"/>
      <c r="F142" s="24"/>
      <c r="G142" s="24"/>
      <c r="H142" s="620"/>
      <c r="I142" s="620"/>
      <c r="J142" s="620"/>
      <c r="K142" s="620"/>
      <c r="L142" s="620"/>
      <c r="M142" s="620"/>
      <c r="N142" s="620"/>
    </row>
    <row r="143" spans="1:14" x14ac:dyDescent="0.3">
      <c r="A143" s="620"/>
      <c r="B143" s="620"/>
      <c r="C143" s="620"/>
      <c r="D143" s="620"/>
      <c r="E143" s="24"/>
      <c r="F143" s="24"/>
      <c r="G143" s="24"/>
      <c r="H143" s="620"/>
      <c r="I143" s="620"/>
      <c r="J143" s="620"/>
      <c r="K143" s="620"/>
      <c r="L143" s="620"/>
      <c r="M143" s="620"/>
      <c r="N143" s="620"/>
    </row>
    <row r="144" spans="1:14" x14ac:dyDescent="0.3">
      <c r="A144" s="620"/>
      <c r="B144" s="620"/>
      <c r="C144" s="620"/>
      <c r="D144" s="620"/>
      <c r="E144" s="24"/>
      <c r="F144" s="24"/>
      <c r="G144" s="24"/>
      <c r="H144" s="620"/>
      <c r="I144" s="620"/>
      <c r="J144" s="620"/>
      <c r="K144" s="620"/>
      <c r="L144" s="620"/>
      <c r="M144" s="620"/>
      <c r="N144" s="620"/>
    </row>
    <row r="145" spans="1:14" x14ac:dyDescent="0.3">
      <c r="A145" s="620"/>
      <c r="B145" s="620"/>
      <c r="C145" s="620"/>
      <c r="D145" s="620"/>
      <c r="E145" s="24"/>
      <c r="F145" s="24"/>
      <c r="G145" s="24"/>
      <c r="H145" s="620"/>
      <c r="I145" s="620"/>
      <c r="J145" s="620"/>
      <c r="K145" s="620"/>
      <c r="L145" s="620"/>
      <c r="M145" s="620"/>
      <c r="N145" s="620"/>
    </row>
    <row r="146" spans="1:14" x14ac:dyDescent="0.3">
      <c r="A146" s="620"/>
      <c r="B146" s="620"/>
      <c r="C146" s="620"/>
      <c r="D146" s="620"/>
      <c r="E146" s="24"/>
      <c r="F146" s="24"/>
      <c r="G146" s="24"/>
      <c r="H146" s="620"/>
      <c r="I146" s="620"/>
      <c r="J146" s="620"/>
      <c r="K146" s="620"/>
      <c r="L146" s="620"/>
      <c r="M146" s="620"/>
      <c r="N146" s="620"/>
    </row>
    <row r="147" spans="1:14" x14ac:dyDescent="0.3">
      <c r="A147" s="620"/>
      <c r="B147" s="620"/>
      <c r="C147" s="620"/>
      <c r="D147" s="620"/>
      <c r="E147" s="24"/>
      <c r="F147" s="24"/>
      <c r="G147" s="24"/>
      <c r="H147" s="620"/>
      <c r="I147" s="620"/>
      <c r="J147" s="620"/>
      <c r="K147" s="620"/>
      <c r="L147" s="620"/>
      <c r="M147" s="620"/>
      <c r="N147" s="620"/>
    </row>
    <row r="148" spans="1:14" x14ac:dyDescent="0.3">
      <c r="A148" s="620"/>
      <c r="B148" s="620"/>
      <c r="C148" s="620"/>
      <c r="D148" s="620"/>
      <c r="E148" s="24"/>
      <c r="F148" s="24"/>
      <c r="G148" s="24"/>
      <c r="H148" s="620"/>
      <c r="I148" s="620"/>
      <c r="J148" s="620"/>
      <c r="K148" s="620"/>
      <c r="L148" s="620"/>
      <c r="M148" s="620"/>
      <c r="N148" s="620"/>
    </row>
    <row r="149" spans="1:14" x14ac:dyDescent="0.3">
      <c r="A149" s="620"/>
      <c r="B149" s="620"/>
      <c r="C149" s="620"/>
      <c r="D149" s="620"/>
      <c r="E149" s="24"/>
      <c r="F149" s="24"/>
      <c r="G149" s="24"/>
      <c r="H149" s="620"/>
      <c r="I149" s="620"/>
      <c r="J149" s="620"/>
      <c r="K149" s="620"/>
      <c r="L149" s="620"/>
      <c r="M149" s="620"/>
      <c r="N149" s="620"/>
    </row>
    <row r="150" spans="1:14" x14ac:dyDescent="0.3">
      <c r="A150" s="620"/>
      <c r="B150" s="620"/>
      <c r="C150" s="620"/>
      <c r="D150" s="620"/>
      <c r="E150" s="24"/>
      <c r="F150" s="24"/>
      <c r="G150" s="24"/>
      <c r="H150" s="620"/>
      <c r="I150" s="620"/>
      <c r="J150" s="620"/>
      <c r="K150" s="620"/>
      <c r="L150" s="620"/>
      <c r="M150" s="620"/>
      <c r="N150" s="620"/>
    </row>
    <row r="151" spans="1:14" x14ac:dyDescent="0.3">
      <c r="A151" s="620"/>
      <c r="B151" s="620"/>
      <c r="C151" s="620"/>
      <c r="D151" s="620"/>
      <c r="E151" s="24"/>
      <c r="F151" s="24"/>
      <c r="G151" s="24"/>
      <c r="H151" s="620"/>
      <c r="I151" s="620"/>
      <c r="J151" s="620"/>
      <c r="K151" s="620"/>
      <c r="L151" s="620"/>
      <c r="M151" s="620"/>
      <c r="N151" s="620"/>
    </row>
    <row r="152" spans="1:14" x14ac:dyDescent="0.3">
      <c r="A152" s="620"/>
      <c r="B152" s="620"/>
      <c r="C152" s="620"/>
      <c r="D152" s="620"/>
      <c r="E152" s="24"/>
      <c r="F152" s="24"/>
      <c r="G152" s="24"/>
      <c r="H152" s="620"/>
      <c r="I152" s="620"/>
      <c r="J152" s="620"/>
      <c r="K152" s="620"/>
      <c r="L152" s="620"/>
      <c r="M152" s="620"/>
      <c r="N152" s="620"/>
    </row>
    <row r="153" spans="1:14" x14ac:dyDescent="0.3">
      <c r="A153" s="620"/>
      <c r="B153" s="620"/>
      <c r="C153" s="620"/>
      <c r="D153" s="620"/>
      <c r="E153" s="24"/>
      <c r="F153" s="24"/>
      <c r="G153" s="24"/>
      <c r="H153" s="620"/>
      <c r="I153" s="620"/>
      <c r="J153" s="620"/>
      <c r="K153" s="620"/>
      <c r="L153" s="620"/>
      <c r="M153" s="620"/>
      <c r="N153" s="620"/>
    </row>
    <row r="154" spans="1:14" x14ac:dyDescent="0.3">
      <c r="A154" s="620"/>
      <c r="B154" s="620"/>
      <c r="C154" s="620"/>
      <c r="D154" s="620"/>
      <c r="E154" s="24"/>
      <c r="F154" s="24"/>
      <c r="G154" s="24"/>
      <c r="H154" s="620"/>
      <c r="I154" s="620"/>
      <c r="J154" s="620"/>
      <c r="K154" s="620"/>
      <c r="L154" s="620"/>
      <c r="M154" s="620"/>
      <c r="N154" s="620"/>
    </row>
    <row r="155" spans="1:14" x14ac:dyDescent="0.3">
      <c r="A155" s="620"/>
      <c r="B155" s="620"/>
      <c r="C155" s="620"/>
      <c r="D155" s="620"/>
      <c r="E155" s="24"/>
      <c r="F155" s="24"/>
      <c r="G155" s="24"/>
      <c r="H155" s="620"/>
      <c r="I155" s="620"/>
      <c r="J155" s="620"/>
      <c r="K155" s="620"/>
      <c r="L155" s="620"/>
      <c r="M155" s="620"/>
      <c r="N155" s="620"/>
    </row>
    <row r="156" spans="1:14" x14ac:dyDescent="0.3">
      <c r="A156" s="620"/>
      <c r="B156" s="620"/>
      <c r="C156" s="620"/>
      <c r="D156" s="620"/>
      <c r="E156" s="24"/>
      <c r="F156" s="24"/>
      <c r="G156" s="24"/>
      <c r="H156" s="620"/>
      <c r="I156" s="620"/>
      <c r="J156" s="620"/>
      <c r="K156" s="620"/>
      <c r="L156" s="620"/>
      <c r="M156" s="620"/>
      <c r="N156" s="620"/>
    </row>
    <row r="157" spans="1:14" x14ac:dyDescent="0.3">
      <c r="A157" s="620"/>
      <c r="B157" s="620"/>
      <c r="C157" s="620"/>
      <c r="D157" s="620"/>
      <c r="E157" s="24"/>
      <c r="F157" s="24"/>
      <c r="G157" s="24"/>
      <c r="H157" s="620"/>
      <c r="I157" s="620"/>
      <c r="J157" s="620"/>
      <c r="K157" s="620"/>
      <c r="L157" s="620"/>
      <c r="M157" s="620"/>
      <c r="N157" s="620"/>
    </row>
    <row r="158" spans="1:14" x14ac:dyDescent="0.3">
      <c r="A158" s="620"/>
      <c r="B158" s="620"/>
      <c r="C158" s="620"/>
      <c r="D158" s="620"/>
      <c r="E158" s="24"/>
      <c r="F158" s="24"/>
      <c r="G158" s="24"/>
      <c r="H158" s="620"/>
      <c r="I158" s="620"/>
      <c r="J158" s="620"/>
      <c r="K158" s="620"/>
      <c r="L158" s="620"/>
      <c r="M158" s="620"/>
      <c r="N158" s="620"/>
    </row>
    <row r="159" spans="1:14" x14ac:dyDescent="0.3">
      <c r="A159" s="620"/>
      <c r="B159" s="620"/>
      <c r="C159" s="620"/>
      <c r="D159" s="620"/>
      <c r="E159" s="24"/>
      <c r="F159" s="24"/>
      <c r="G159" s="24"/>
      <c r="H159" s="620"/>
      <c r="I159" s="620"/>
      <c r="J159" s="620"/>
      <c r="K159" s="620"/>
      <c r="L159" s="620"/>
      <c r="M159" s="620"/>
      <c r="N159" s="620"/>
    </row>
    <row r="160" spans="1:14" x14ac:dyDescent="0.3">
      <c r="A160" s="620"/>
      <c r="B160" s="620"/>
      <c r="C160" s="620"/>
      <c r="D160" s="620"/>
      <c r="E160" s="24"/>
      <c r="F160" s="24"/>
      <c r="G160" s="24"/>
      <c r="H160" s="620"/>
      <c r="I160" s="620"/>
      <c r="J160" s="620"/>
      <c r="K160" s="620"/>
      <c r="L160" s="620"/>
      <c r="M160" s="620"/>
      <c r="N160" s="620"/>
    </row>
    <row r="161" spans="1:14" x14ac:dyDescent="0.3">
      <c r="A161" s="620"/>
      <c r="B161" s="620"/>
      <c r="C161" s="620"/>
      <c r="D161" s="620"/>
      <c r="E161" s="24"/>
      <c r="F161" s="24"/>
      <c r="G161" s="24"/>
      <c r="H161" s="620"/>
      <c r="I161" s="620"/>
      <c r="J161" s="620"/>
      <c r="K161" s="620"/>
      <c r="L161" s="620"/>
      <c r="M161" s="620"/>
      <c r="N161" s="620"/>
    </row>
    <row r="162" spans="1:14" x14ac:dyDescent="0.3">
      <c r="A162" s="620"/>
      <c r="B162" s="620"/>
      <c r="C162" s="620"/>
      <c r="D162" s="620"/>
      <c r="E162" s="24"/>
      <c r="F162" s="24"/>
      <c r="G162" s="24"/>
      <c r="H162" s="620"/>
      <c r="I162" s="620"/>
      <c r="J162" s="620"/>
      <c r="K162" s="620"/>
      <c r="L162" s="620"/>
      <c r="M162" s="620"/>
      <c r="N162" s="620"/>
    </row>
    <row r="163" spans="1:14" x14ac:dyDescent="0.3">
      <c r="A163" s="620"/>
      <c r="B163" s="620"/>
      <c r="C163" s="620"/>
      <c r="D163" s="620"/>
      <c r="E163" s="24"/>
      <c r="F163" s="24"/>
      <c r="G163" s="24"/>
      <c r="H163" s="620"/>
      <c r="I163" s="620"/>
      <c r="J163" s="620"/>
      <c r="K163" s="620"/>
      <c r="L163" s="620"/>
      <c r="M163" s="620"/>
      <c r="N163" s="620"/>
    </row>
    <row r="164" spans="1:14" x14ac:dyDescent="0.3">
      <c r="A164" s="620"/>
      <c r="B164" s="620"/>
      <c r="C164" s="620"/>
      <c r="D164" s="620"/>
      <c r="E164" s="24"/>
      <c r="F164" s="24"/>
      <c r="G164" s="24"/>
      <c r="H164" s="620"/>
      <c r="I164" s="620"/>
      <c r="J164" s="620"/>
      <c r="K164" s="620"/>
      <c r="L164" s="620"/>
      <c r="M164" s="620"/>
      <c r="N164" s="620"/>
    </row>
    <row r="165" spans="1:14" x14ac:dyDescent="0.3">
      <c r="A165" s="620"/>
      <c r="B165" s="620"/>
      <c r="C165" s="620"/>
      <c r="D165" s="620"/>
      <c r="E165" s="24"/>
      <c r="F165" s="24"/>
      <c r="G165" s="24"/>
      <c r="H165" s="620"/>
      <c r="I165" s="620"/>
      <c r="J165" s="620"/>
      <c r="K165" s="620"/>
      <c r="L165" s="620"/>
      <c r="M165" s="620"/>
      <c r="N165" s="620"/>
    </row>
    <row r="166" spans="1:14" x14ac:dyDescent="0.3">
      <c r="A166" s="620"/>
      <c r="B166" s="620"/>
      <c r="C166" s="620"/>
      <c r="D166" s="620"/>
      <c r="E166" s="24"/>
      <c r="F166" s="24"/>
      <c r="G166" s="24"/>
      <c r="H166" s="620"/>
      <c r="I166" s="620"/>
      <c r="J166" s="620"/>
      <c r="K166" s="620"/>
      <c r="L166" s="620"/>
      <c r="M166" s="620"/>
      <c r="N166" s="620"/>
    </row>
    <row r="167" spans="1:14" x14ac:dyDescent="0.3">
      <c r="A167" s="620"/>
      <c r="B167" s="620"/>
      <c r="C167" s="620"/>
      <c r="D167" s="620"/>
      <c r="E167" s="24"/>
      <c r="F167" s="24"/>
      <c r="G167" s="24"/>
      <c r="H167" s="620"/>
      <c r="I167" s="620"/>
      <c r="J167" s="620"/>
      <c r="K167" s="620"/>
      <c r="L167" s="620"/>
      <c r="M167" s="620"/>
      <c r="N167" s="620"/>
    </row>
    <row r="168" spans="1:14" x14ac:dyDescent="0.3">
      <c r="A168" s="620"/>
      <c r="B168" s="620"/>
      <c r="C168" s="620"/>
      <c r="D168" s="620"/>
      <c r="E168" s="24"/>
      <c r="F168" s="24"/>
      <c r="G168" s="24"/>
      <c r="H168" s="620"/>
      <c r="I168" s="620"/>
      <c r="J168" s="620"/>
      <c r="K168" s="620"/>
      <c r="L168" s="620"/>
      <c r="M168" s="620"/>
      <c r="N168" s="620"/>
    </row>
    <row r="169" spans="1:14" x14ac:dyDescent="0.3">
      <c r="A169" s="620"/>
      <c r="B169" s="620"/>
      <c r="C169" s="620"/>
      <c r="D169" s="620"/>
      <c r="E169" s="24"/>
      <c r="F169" s="24"/>
      <c r="G169" s="24"/>
      <c r="H169" s="620"/>
      <c r="I169" s="620"/>
      <c r="J169" s="620"/>
      <c r="K169" s="620"/>
      <c r="L169" s="620"/>
      <c r="M169" s="620"/>
      <c r="N169" s="620"/>
    </row>
    <row r="170" spans="1:14" x14ac:dyDescent="0.3">
      <c r="A170" s="620"/>
      <c r="B170" s="620"/>
      <c r="C170" s="620"/>
      <c r="D170" s="620"/>
      <c r="E170" s="24"/>
      <c r="F170" s="24"/>
      <c r="G170" s="24"/>
      <c r="H170" s="620"/>
      <c r="I170" s="620"/>
      <c r="J170" s="620"/>
      <c r="K170" s="620"/>
      <c r="L170" s="620"/>
      <c r="M170" s="620"/>
      <c r="N170" s="620"/>
    </row>
    <row r="171" spans="1:14" x14ac:dyDescent="0.3">
      <c r="A171" s="620"/>
      <c r="B171" s="620"/>
      <c r="C171" s="620"/>
      <c r="D171" s="620"/>
      <c r="E171" s="24"/>
      <c r="F171" s="24"/>
      <c r="G171" s="24"/>
      <c r="H171" s="620"/>
      <c r="I171" s="620"/>
      <c r="J171" s="620"/>
      <c r="K171" s="620"/>
      <c r="L171" s="620"/>
      <c r="M171" s="620"/>
      <c r="N171" s="620"/>
    </row>
    <row r="172" spans="1:14" x14ac:dyDescent="0.3">
      <c r="A172" s="620"/>
      <c r="B172" s="620"/>
      <c r="C172" s="620"/>
      <c r="D172" s="620"/>
      <c r="E172" s="24"/>
      <c r="F172" s="24"/>
      <c r="G172" s="24"/>
      <c r="H172" s="620"/>
      <c r="I172" s="620"/>
      <c r="J172" s="620"/>
      <c r="K172" s="620"/>
      <c r="L172" s="620"/>
      <c r="M172" s="620"/>
      <c r="N172" s="620"/>
    </row>
    <row r="173" spans="1:14" x14ac:dyDescent="0.3">
      <c r="A173" s="620"/>
      <c r="B173" s="620"/>
      <c r="C173" s="620"/>
      <c r="D173" s="620"/>
      <c r="E173" s="24"/>
      <c r="F173" s="24"/>
      <c r="G173" s="24"/>
      <c r="H173" s="620"/>
      <c r="I173" s="620"/>
      <c r="J173" s="620"/>
      <c r="K173" s="620"/>
      <c r="L173" s="620"/>
      <c r="M173" s="620"/>
      <c r="N173" s="620"/>
    </row>
    <row r="174" spans="1:14" x14ac:dyDescent="0.3">
      <c r="A174" s="620"/>
      <c r="B174" s="620"/>
      <c r="C174" s="620"/>
      <c r="D174" s="620"/>
      <c r="E174" s="24"/>
      <c r="F174" s="24"/>
      <c r="G174" s="24"/>
      <c r="H174" s="620"/>
      <c r="I174" s="620"/>
      <c r="J174" s="620"/>
      <c r="K174" s="620"/>
      <c r="L174" s="620"/>
      <c r="M174" s="620"/>
      <c r="N174" s="620"/>
    </row>
    <row r="175" spans="1:14" x14ac:dyDescent="0.3">
      <c r="A175" s="620"/>
      <c r="B175" s="620"/>
      <c r="C175" s="620"/>
      <c r="D175" s="620"/>
      <c r="E175" s="24"/>
      <c r="F175" s="24"/>
      <c r="G175" s="24"/>
      <c r="H175" s="620"/>
      <c r="I175" s="620"/>
      <c r="J175" s="620"/>
      <c r="K175" s="620"/>
      <c r="L175" s="620"/>
      <c r="M175" s="620"/>
      <c r="N175" s="620"/>
    </row>
    <row r="176" spans="1:14" x14ac:dyDescent="0.3">
      <c r="A176" s="620"/>
      <c r="B176" s="620"/>
      <c r="C176" s="620"/>
      <c r="D176" s="620"/>
      <c r="E176" s="24"/>
      <c r="F176" s="24"/>
      <c r="G176" s="24"/>
      <c r="H176" s="620"/>
      <c r="I176" s="620"/>
      <c r="J176" s="620"/>
      <c r="K176" s="620"/>
      <c r="L176" s="620"/>
      <c r="M176" s="620"/>
      <c r="N176" s="620"/>
    </row>
    <row r="177" spans="1:14" x14ac:dyDescent="0.3">
      <c r="A177" s="620"/>
      <c r="B177" s="620"/>
      <c r="C177" s="620"/>
      <c r="D177" s="620"/>
      <c r="E177" s="24"/>
      <c r="F177" s="24"/>
      <c r="G177" s="24"/>
      <c r="H177" s="620"/>
      <c r="I177" s="620"/>
      <c r="J177" s="620"/>
      <c r="K177" s="620"/>
      <c r="L177" s="620"/>
      <c r="M177" s="620"/>
      <c r="N177" s="620"/>
    </row>
    <row r="178" spans="1:14" x14ac:dyDescent="0.3">
      <c r="A178" s="620"/>
      <c r="B178" s="620"/>
      <c r="C178" s="620"/>
      <c r="D178" s="620"/>
      <c r="E178" s="24"/>
      <c r="F178" s="24"/>
      <c r="G178" s="24"/>
      <c r="H178" s="620"/>
      <c r="I178" s="620"/>
      <c r="J178" s="620"/>
      <c r="K178" s="620"/>
      <c r="L178" s="620"/>
      <c r="M178" s="620"/>
      <c r="N178" s="620"/>
    </row>
    <row r="179" spans="1:14" x14ac:dyDescent="0.3">
      <c r="A179" s="620"/>
      <c r="B179" s="620"/>
      <c r="C179" s="620"/>
      <c r="D179" s="620"/>
      <c r="E179" s="24"/>
      <c r="F179" s="24"/>
      <c r="G179" s="24"/>
      <c r="H179" s="620"/>
      <c r="I179" s="620"/>
      <c r="J179" s="620"/>
      <c r="K179" s="620"/>
      <c r="L179" s="620"/>
      <c r="M179" s="620"/>
      <c r="N179" s="620"/>
    </row>
    <row r="180" spans="1:14" x14ac:dyDescent="0.3">
      <c r="A180" s="620"/>
      <c r="B180" s="620"/>
      <c r="C180" s="620"/>
      <c r="D180" s="620"/>
      <c r="E180" s="24"/>
      <c r="F180" s="24"/>
      <c r="G180" s="24"/>
      <c r="H180" s="620"/>
      <c r="I180" s="620"/>
      <c r="J180" s="620"/>
      <c r="K180" s="620"/>
      <c r="L180" s="620"/>
      <c r="M180" s="620"/>
      <c r="N180" s="620"/>
    </row>
    <row r="181" spans="1:14" x14ac:dyDescent="0.3">
      <c r="A181" s="620"/>
      <c r="B181" s="620"/>
      <c r="C181" s="620"/>
      <c r="D181" s="620"/>
      <c r="E181" s="24"/>
      <c r="F181" s="24"/>
      <c r="G181" s="24"/>
      <c r="H181" s="620"/>
      <c r="I181" s="620"/>
      <c r="J181" s="620"/>
      <c r="K181" s="620"/>
      <c r="L181" s="620"/>
      <c r="M181" s="620"/>
      <c r="N181" s="620"/>
    </row>
    <row r="182" spans="1:14" x14ac:dyDescent="0.3">
      <c r="A182" s="620"/>
      <c r="B182" s="620"/>
      <c r="C182" s="620"/>
      <c r="D182" s="620"/>
      <c r="E182" s="24"/>
      <c r="F182" s="24"/>
      <c r="G182" s="24"/>
      <c r="H182" s="620"/>
      <c r="I182" s="620"/>
      <c r="J182" s="620"/>
      <c r="K182" s="620"/>
      <c r="L182" s="620"/>
      <c r="M182" s="620"/>
      <c r="N182" s="620"/>
    </row>
    <row r="183" spans="1:14" x14ac:dyDescent="0.3">
      <c r="A183" s="620"/>
      <c r="B183" s="620"/>
      <c r="C183" s="620"/>
      <c r="D183" s="620"/>
      <c r="E183" s="24"/>
      <c r="F183" s="24"/>
      <c r="G183" s="24"/>
      <c r="H183" s="620"/>
      <c r="I183" s="620"/>
      <c r="J183" s="620"/>
      <c r="K183" s="620"/>
      <c r="L183" s="620"/>
      <c r="M183" s="620"/>
      <c r="N183" s="620"/>
    </row>
    <row r="184" spans="1:14" x14ac:dyDescent="0.3">
      <c r="A184" s="620"/>
      <c r="B184" s="620"/>
      <c r="C184" s="620"/>
      <c r="D184" s="620"/>
      <c r="E184" s="24"/>
      <c r="F184" s="24"/>
      <c r="G184" s="24"/>
      <c r="H184" s="620"/>
      <c r="I184" s="620"/>
      <c r="J184" s="620"/>
      <c r="K184" s="620"/>
      <c r="L184" s="620"/>
      <c r="M184" s="620"/>
      <c r="N184" s="620"/>
    </row>
    <row r="185" spans="1:14" x14ac:dyDescent="0.3">
      <c r="A185" s="620"/>
      <c r="B185" s="620"/>
      <c r="C185" s="620"/>
      <c r="D185" s="620"/>
      <c r="E185" s="24"/>
      <c r="F185" s="24"/>
      <c r="G185" s="24"/>
      <c r="H185" s="620"/>
      <c r="I185" s="620"/>
      <c r="J185" s="620"/>
      <c r="K185" s="620"/>
      <c r="L185" s="620"/>
      <c r="M185" s="620"/>
      <c r="N185" s="620"/>
    </row>
    <row r="186" spans="1:14" x14ac:dyDescent="0.3">
      <c r="A186" s="620"/>
      <c r="B186" s="620"/>
      <c r="C186" s="620"/>
      <c r="D186" s="620"/>
      <c r="E186" s="24"/>
      <c r="F186" s="24"/>
      <c r="G186" s="24"/>
      <c r="H186" s="620"/>
      <c r="I186" s="620"/>
      <c r="J186" s="620"/>
      <c r="K186" s="620"/>
      <c r="L186" s="620"/>
      <c r="M186" s="620"/>
      <c r="N186" s="620"/>
    </row>
    <row r="187" spans="1:14" x14ac:dyDescent="0.3">
      <c r="A187" s="620"/>
      <c r="B187" s="620"/>
      <c r="C187" s="620"/>
      <c r="D187" s="620"/>
      <c r="E187" s="24"/>
      <c r="F187" s="24"/>
      <c r="G187" s="24"/>
      <c r="H187" s="620"/>
      <c r="I187" s="620"/>
      <c r="J187" s="620"/>
      <c r="K187" s="620"/>
      <c r="L187" s="620"/>
      <c r="M187" s="620"/>
      <c r="N187" s="620"/>
    </row>
    <row r="188" spans="1:14" x14ac:dyDescent="0.3">
      <c r="A188" s="620"/>
      <c r="B188" s="620"/>
      <c r="C188" s="620"/>
      <c r="D188" s="620"/>
      <c r="E188" s="24"/>
      <c r="F188" s="24"/>
      <c r="G188" s="24"/>
      <c r="H188" s="620"/>
      <c r="I188" s="620"/>
      <c r="J188" s="620"/>
      <c r="K188" s="620"/>
      <c r="L188" s="620"/>
      <c r="M188" s="620"/>
      <c r="N188" s="620"/>
    </row>
    <row r="189" spans="1:14" x14ac:dyDescent="0.3">
      <c r="A189" s="620"/>
      <c r="B189" s="620"/>
      <c r="C189" s="620"/>
      <c r="D189" s="620"/>
      <c r="E189" s="24"/>
      <c r="F189" s="24"/>
      <c r="G189" s="24"/>
      <c r="H189" s="620"/>
      <c r="I189" s="620"/>
      <c r="J189" s="620"/>
      <c r="K189" s="620"/>
      <c r="L189" s="620"/>
      <c r="M189" s="620"/>
      <c r="N189" s="620"/>
    </row>
    <row r="190" spans="1:14" x14ac:dyDescent="0.3">
      <c r="A190" s="620"/>
      <c r="B190" s="620"/>
      <c r="C190" s="620"/>
      <c r="D190" s="620"/>
      <c r="E190" s="24"/>
      <c r="F190" s="24"/>
      <c r="G190" s="24"/>
      <c r="H190" s="620"/>
      <c r="I190" s="620"/>
      <c r="J190" s="620"/>
      <c r="K190" s="620"/>
      <c r="L190" s="620"/>
      <c r="M190" s="620"/>
      <c r="N190" s="620"/>
    </row>
    <row r="191" spans="1:14" x14ac:dyDescent="0.3">
      <c r="A191" s="620"/>
      <c r="B191" s="620"/>
      <c r="C191" s="620"/>
      <c r="D191" s="620"/>
      <c r="E191" s="24"/>
      <c r="F191" s="24"/>
      <c r="G191" s="24"/>
      <c r="H191" s="620"/>
      <c r="I191" s="620"/>
      <c r="J191" s="620"/>
      <c r="K191" s="620"/>
      <c r="L191" s="620"/>
      <c r="M191" s="620"/>
      <c r="N191" s="620"/>
    </row>
    <row r="192" spans="1:14" x14ac:dyDescent="0.3">
      <c r="A192" s="620"/>
      <c r="B192" s="620"/>
      <c r="C192" s="620"/>
      <c r="D192" s="620"/>
      <c r="E192" s="24"/>
      <c r="F192" s="24"/>
      <c r="G192" s="24"/>
      <c r="H192" s="620"/>
      <c r="I192" s="620"/>
      <c r="J192" s="620"/>
      <c r="K192" s="620"/>
      <c r="L192" s="620"/>
      <c r="M192" s="620"/>
      <c r="N192" s="620"/>
    </row>
    <row r="193" spans="1:14" x14ac:dyDescent="0.3">
      <c r="A193" s="620"/>
      <c r="B193" s="620"/>
      <c r="C193" s="620"/>
      <c r="D193" s="620"/>
      <c r="E193" s="24"/>
      <c r="F193" s="24"/>
      <c r="G193" s="24"/>
      <c r="H193" s="620"/>
      <c r="I193" s="620"/>
      <c r="J193" s="620"/>
      <c r="K193" s="620"/>
      <c r="L193" s="620"/>
      <c r="M193" s="620"/>
      <c r="N193" s="620"/>
    </row>
    <row r="194" spans="1:14" x14ac:dyDescent="0.3">
      <c r="A194" s="620"/>
      <c r="B194" s="620"/>
      <c r="C194" s="620"/>
      <c r="D194" s="620"/>
      <c r="E194" s="24"/>
      <c r="F194" s="24"/>
      <c r="G194" s="24"/>
      <c r="H194" s="620"/>
      <c r="I194" s="620"/>
      <c r="J194" s="620"/>
      <c r="K194" s="620"/>
      <c r="L194" s="620"/>
      <c r="M194" s="620"/>
      <c r="N194" s="620"/>
    </row>
    <row r="195" spans="1:14" x14ac:dyDescent="0.3">
      <c r="A195" s="620"/>
      <c r="B195" s="620"/>
      <c r="C195" s="620"/>
      <c r="D195" s="620"/>
      <c r="E195" s="24"/>
      <c r="F195" s="24"/>
      <c r="G195" s="24"/>
      <c r="H195" s="620"/>
      <c r="I195" s="620"/>
      <c r="J195" s="620"/>
      <c r="K195" s="620"/>
      <c r="L195" s="620"/>
      <c r="M195" s="620"/>
      <c r="N195" s="620"/>
    </row>
    <row r="196" spans="1:14" x14ac:dyDescent="0.3">
      <c r="A196" s="620"/>
      <c r="B196" s="620"/>
      <c r="C196" s="620"/>
      <c r="D196" s="620"/>
      <c r="E196" s="24"/>
      <c r="F196" s="24"/>
      <c r="G196" s="24"/>
      <c r="H196" s="620"/>
      <c r="I196" s="620"/>
      <c r="J196" s="620"/>
      <c r="K196" s="620"/>
      <c r="L196" s="620"/>
      <c r="M196" s="620"/>
      <c r="N196" s="620"/>
    </row>
    <row r="197" spans="1:14" x14ac:dyDescent="0.3">
      <c r="A197" s="620"/>
      <c r="B197" s="620"/>
      <c r="C197" s="620"/>
      <c r="D197" s="620"/>
      <c r="E197" s="24"/>
      <c r="F197" s="24"/>
      <c r="G197" s="24"/>
      <c r="H197" s="620"/>
      <c r="I197" s="620"/>
      <c r="J197" s="620"/>
      <c r="K197" s="620"/>
      <c r="L197" s="620"/>
      <c r="M197" s="620"/>
      <c r="N197" s="620"/>
    </row>
    <row r="198" spans="1:14" x14ac:dyDescent="0.3">
      <c r="A198" s="620"/>
      <c r="B198" s="620"/>
      <c r="C198" s="620"/>
      <c r="D198" s="620"/>
      <c r="E198" s="24"/>
      <c r="F198" s="24"/>
      <c r="G198" s="24"/>
      <c r="H198" s="620"/>
      <c r="I198" s="620"/>
      <c r="J198" s="620"/>
      <c r="K198" s="620"/>
      <c r="L198" s="620"/>
      <c r="M198" s="620"/>
      <c r="N198" s="620"/>
    </row>
    <row r="199" spans="1:14" x14ac:dyDescent="0.3">
      <c r="A199" s="620"/>
      <c r="B199" s="620"/>
      <c r="C199" s="620"/>
      <c r="D199" s="620"/>
      <c r="E199" s="24"/>
      <c r="F199" s="24"/>
      <c r="G199" s="24"/>
      <c r="H199" s="620"/>
      <c r="I199" s="620"/>
      <c r="J199" s="620"/>
      <c r="K199" s="620"/>
      <c r="L199" s="620"/>
      <c r="M199" s="620"/>
      <c r="N199" s="620"/>
    </row>
    <row r="200" spans="1:14" x14ac:dyDescent="0.3">
      <c r="A200" s="620"/>
      <c r="B200" s="620"/>
      <c r="C200" s="620"/>
      <c r="D200" s="620"/>
      <c r="E200" s="24"/>
      <c r="F200" s="24"/>
      <c r="G200" s="24"/>
      <c r="H200" s="620"/>
      <c r="I200" s="620"/>
      <c r="J200" s="620"/>
      <c r="K200" s="620"/>
      <c r="L200" s="620"/>
      <c r="M200" s="620"/>
      <c r="N200" s="620"/>
    </row>
    <row r="201" spans="1:14" x14ac:dyDescent="0.3">
      <c r="A201" s="620"/>
      <c r="B201" s="620"/>
      <c r="C201" s="620"/>
      <c r="D201" s="620"/>
      <c r="E201" s="24"/>
      <c r="F201" s="24"/>
      <c r="G201" s="24"/>
      <c r="H201" s="620"/>
      <c r="I201" s="620"/>
      <c r="J201" s="620"/>
      <c r="K201" s="620"/>
      <c r="L201" s="620"/>
      <c r="M201" s="620"/>
      <c r="N201" s="620"/>
    </row>
    <row r="202" spans="1:14" x14ac:dyDescent="0.3">
      <c r="A202" s="620"/>
      <c r="B202" s="620"/>
      <c r="C202" s="620"/>
      <c r="D202" s="620"/>
      <c r="E202" s="24"/>
      <c r="F202" s="24"/>
      <c r="G202" s="24"/>
      <c r="H202" s="620"/>
      <c r="I202" s="620"/>
      <c r="J202" s="620"/>
      <c r="K202" s="620"/>
      <c r="L202" s="620"/>
      <c r="M202" s="620"/>
      <c r="N202" s="620"/>
    </row>
    <row r="203" spans="1:14" x14ac:dyDescent="0.3">
      <c r="A203" s="620"/>
      <c r="B203" s="620"/>
      <c r="C203" s="620"/>
      <c r="D203" s="620"/>
      <c r="E203" s="24"/>
      <c r="F203" s="24"/>
      <c r="G203" s="24"/>
      <c r="H203" s="620"/>
      <c r="I203" s="620"/>
      <c r="J203" s="620"/>
      <c r="K203" s="620"/>
      <c r="L203" s="620"/>
      <c r="M203" s="620"/>
      <c r="N203" s="620"/>
    </row>
    <row r="204" spans="1:14" x14ac:dyDescent="0.3">
      <c r="A204" s="620"/>
      <c r="B204" s="620"/>
      <c r="C204" s="620"/>
      <c r="D204" s="620"/>
      <c r="E204" s="24"/>
      <c r="F204" s="24"/>
      <c r="G204" s="24"/>
      <c r="H204" s="620"/>
      <c r="I204" s="620"/>
      <c r="J204" s="620"/>
      <c r="K204" s="620"/>
      <c r="L204" s="620"/>
      <c r="M204" s="620"/>
      <c r="N204" s="620"/>
    </row>
    <row r="205" spans="1:14" x14ac:dyDescent="0.3">
      <c r="A205" s="620"/>
      <c r="B205" s="620"/>
      <c r="C205" s="620"/>
      <c r="D205" s="620"/>
      <c r="E205" s="24"/>
      <c r="F205" s="24"/>
      <c r="G205" s="24"/>
      <c r="H205" s="620"/>
      <c r="I205" s="620"/>
      <c r="J205" s="620"/>
      <c r="K205" s="620"/>
      <c r="L205" s="620"/>
      <c r="M205" s="620"/>
      <c r="N205" s="620"/>
    </row>
    <row r="206" spans="1:14" x14ac:dyDescent="0.3">
      <c r="A206" s="620"/>
      <c r="B206" s="620"/>
      <c r="C206" s="620"/>
      <c r="D206" s="620"/>
      <c r="E206" s="24"/>
      <c r="F206" s="24"/>
      <c r="G206" s="24"/>
      <c r="H206" s="620"/>
      <c r="I206" s="620"/>
      <c r="J206" s="620"/>
      <c r="K206" s="620"/>
      <c r="L206" s="620"/>
      <c r="M206" s="620"/>
      <c r="N206" s="620"/>
    </row>
    <row r="207" spans="1:14" x14ac:dyDescent="0.3">
      <c r="A207" s="620"/>
      <c r="B207" s="620"/>
      <c r="C207" s="620"/>
      <c r="D207" s="620"/>
      <c r="E207" s="24"/>
      <c r="F207" s="24"/>
      <c r="G207" s="24"/>
      <c r="H207" s="620"/>
      <c r="I207" s="620"/>
      <c r="J207" s="620"/>
      <c r="K207" s="620"/>
      <c r="L207" s="620"/>
      <c r="M207" s="620"/>
      <c r="N207" s="620"/>
    </row>
    <row r="208" spans="1:14" x14ac:dyDescent="0.3">
      <c r="A208" s="620"/>
      <c r="B208" s="620"/>
      <c r="C208" s="620"/>
      <c r="D208" s="620"/>
      <c r="E208" s="24"/>
      <c r="F208" s="24"/>
      <c r="G208" s="24"/>
      <c r="H208" s="620"/>
      <c r="I208" s="620"/>
      <c r="J208" s="620"/>
      <c r="K208" s="620"/>
      <c r="L208" s="620"/>
      <c r="M208" s="620"/>
      <c r="N208" s="620"/>
    </row>
    <row r="209" spans="1:14" x14ac:dyDescent="0.3">
      <c r="A209" s="620"/>
      <c r="B209" s="620"/>
      <c r="C209" s="620"/>
      <c r="D209" s="620"/>
      <c r="E209" s="24"/>
      <c r="F209" s="24"/>
      <c r="G209" s="24"/>
      <c r="H209" s="620"/>
      <c r="I209" s="620"/>
      <c r="J209" s="620"/>
      <c r="K209" s="620"/>
      <c r="L209" s="620"/>
      <c r="M209" s="620"/>
      <c r="N209" s="620"/>
    </row>
    <row r="210" spans="1:14" x14ac:dyDescent="0.3">
      <c r="A210" s="620"/>
      <c r="B210" s="620"/>
      <c r="C210" s="620"/>
      <c r="D210" s="620"/>
      <c r="E210" s="24"/>
      <c r="F210" s="24"/>
      <c r="G210" s="24"/>
      <c r="H210" s="620"/>
      <c r="I210" s="620"/>
      <c r="J210" s="620"/>
      <c r="K210" s="620"/>
      <c r="L210" s="620"/>
      <c r="M210" s="620"/>
      <c r="N210" s="620"/>
    </row>
    <row r="211" spans="1:14" x14ac:dyDescent="0.3">
      <c r="A211" s="620"/>
      <c r="B211" s="620"/>
      <c r="C211" s="620"/>
      <c r="D211" s="620"/>
      <c r="E211" s="24"/>
      <c r="F211" s="24"/>
      <c r="G211" s="24"/>
      <c r="H211" s="620"/>
      <c r="I211" s="620"/>
      <c r="J211" s="620"/>
      <c r="K211" s="620"/>
      <c r="L211" s="620"/>
      <c r="M211" s="620"/>
      <c r="N211" s="620"/>
    </row>
    <row r="212" spans="1:14" x14ac:dyDescent="0.3">
      <c r="A212" s="620"/>
      <c r="B212" s="620"/>
      <c r="C212" s="620"/>
      <c r="D212" s="620"/>
      <c r="E212" s="24"/>
      <c r="F212" s="24"/>
      <c r="G212" s="24"/>
      <c r="H212" s="620"/>
      <c r="I212" s="620"/>
      <c r="J212" s="620"/>
      <c r="K212" s="620"/>
      <c r="L212" s="620"/>
      <c r="M212" s="620"/>
      <c r="N212" s="620"/>
    </row>
    <row r="213" spans="1:14" x14ac:dyDescent="0.3">
      <c r="A213" s="620"/>
      <c r="B213" s="620"/>
      <c r="C213" s="620"/>
      <c r="D213" s="620"/>
      <c r="E213" s="24"/>
      <c r="F213" s="24"/>
      <c r="G213" s="24"/>
      <c r="H213" s="620"/>
      <c r="I213" s="620"/>
      <c r="J213" s="620"/>
      <c r="K213" s="620"/>
      <c r="L213" s="620"/>
      <c r="M213" s="620"/>
      <c r="N213" s="620"/>
    </row>
    <row r="214" spans="1:14" x14ac:dyDescent="0.3">
      <c r="A214" s="620"/>
      <c r="B214" s="620"/>
      <c r="C214" s="620"/>
      <c r="D214" s="620"/>
      <c r="E214" s="24"/>
      <c r="F214" s="24"/>
      <c r="G214" s="24"/>
      <c r="H214" s="620"/>
      <c r="I214" s="620"/>
      <c r="J214" s="620"/>
      <c r="K214" s="620"/>
      <c r="L214" s="620"/>
      <c r="M214" s="620"/>
      <c r="N214" s="620"/>
    </row>
    <row r="215" spans="1:14" x14ac:dyDescent="0.3">
      <c r="A215" s="620"/>
      <c r="B215" s="620"/>
      <c r="C215" s="620"/>
      <c r="D215" s="620"/>
      <c r="E215" s="24"/>
      <c r="F215" s="24"/>
      <c r="G215" s="24"/>
      <c r="H215" s="620"/>
      <c r="I215" s="620"/>
      <c r="J215" s="620"/>
      <c r="K215" s="620"/>
      <c r="L215" s="620"/>
      <c r="M215" s="620"/>
      <c r="N215" s="620"/>
    </row>
    <row r="216" spans="1:14" x14ac:dyDescent="0.3">
      <c r="A216" s="620"/>
      <c r="B216" s="620"/>
      <c r="C216" s="620"/>
      <c r="D216" s="620"/>
      <c r="E216" s="24"/>
      <c r="F216" s="24"/>
      <c r="G216" s="24"/>
      <c r="H216" s="620"/>
      <c r="I216" s="620"/>
      <c r="J216" s="620"/>
      <c r="K216" s="620"/>
      <c r="L216" s="620"/>
      <c r="M216" s="620"/>
      <c r="N216" s="620"/>
    </row>
    <row r="217" spans="1:14" x14ac:dyDescent="0.3">
      <c r="A217" s="620"/>
      <c r="B217" s="620"/>
      <c r="C217" s="620"/>
      <c r="D217" s="620"/>
      <c r="E217" s="24"/>
      <c r="F217" s="24"/>
      <c r="G217" s="24"/>
      <c r="H217" s="620"/>
      <c r="I217" s="620"/>
      <c r="J217" s="620"/>
      <c r="K217" s="620"/>
      <c r="L217" s="620"/>
      <c r="M217" s="620"/>
      <c r="N217" s="620"/>
    </row>
    <row r="218" spans="1:14" x14ac:dyDescent="0.3">
      <c r="A218" s="620"/>
      <c r="B218" s="620"/>
      <c r="C218" s="620"/>
      <c r="D218" s="620"/>
      <c r="E218" s="24"/>
      <c r="F218" s="24"/>
      <c r="G218" s="24"/>
      <c r="H218" s="620"/>
      <c r="I218" s="620"/>
      <c r="J218" s="620"/>
      <c r="K218" s="620"/>
      <c r="L218" s="620"/>
      <c r="M218" s="620"/>
      <c r="N218" s="620"/>
    </row>
    <row r="219" spans="1:14" x14ac:dyDescent="0.3">
      <c r="A219" s="620"/>
      <c r="B219" s="620"/>
      <c r="C219" s="620"/>
      <c r="D219" s="620"/>
      <c r="E219" s="24"/>
      <c r="F219" s="24"/>
      <c r="G219" s="24"/>
      <c r="H219" s="620"/>
      <c r="I219" s="620"/>
      <c r="J219" s="620"/>
      <c r="K219" s="620"/>
      <c r="L219" s="620"/>
      <c r="M219" s="620"/>
      <c r="N219" s="620"/>
    </row>
    <row r="220" spans="1:14" x14ac:dyDescent="0.3">
      <c r="A220" s="620"/>
      <c r="B220" s="620"/>
      <c r="C220" s="620"/>
      <c r="D220" s="620"/>
      <c r="E220" s="24"/>
      <c r="F220" s="24"/>
      <c r="G220" s="24"/>
      <c r="H220" s="620"/>
      <c r="I220" s="620"/>
      <c r="J220" s="620"/>
      <c r="K220" s="620"/>
      <c r="L220" s="620"/>
      <c r="M220" s="620"/>
      <c r="N220" s="620"/>
    </row>
    <row r="221" spans="1:14" x14ac:dyDescent="0.3">
      <c r="A221" s="620"/>
      <c r="B221" s="620"/>
      <c r="C221" s="620"/>
      <c r="D221" s="620"/>
      <c r="E221" s="24"/>
      <c r="F221" s="24"/>
      <c r="G221" s="24"/>
      <c r="H221" s="620"/>
      <c r="I221" s="620"/>
      <c r="J221" s="620"/>
      <c r="K221" s="620"/>
      <c r="L221" s="620"/>
      <c r="M221" s="620"/>
      <c r="N221" s="620"/>
    </row>
    <row r="222" spans="1:14" x14ac:dyDescent="0.3">
      <c r="A222" s="620"/>
      <c r="B222" s="620"/>
      <c r="C222" s="620"/>
      <c r="D222" s="620"/>
      <c r="E222" s="24"/>
      <c r="F222" s="24"/>
      <c r="G222" s="24"/>
      <c r="H222" s="620"/>
      <c r="I222" s="620"/>
      <c r="J222" s="620"/>
      <c r="K222" s="620"/>
      <c r="L222" s="620"/>
      <c r="M222" s="620"/>
      <c r="N222" s="620"/>
    </row>
    <row r="223" spans="1:14" x14ac:dyDescent="0.3">
      <c r="A223" s="620"/>
      <c r="B223" s="620"/>
      <c r="C223" s="620"/>
      <c r="D223" s="620"/>
      <c r="E223" s="24"/>
      <c r="F223" s="24"/>
      <c r="G223" s="24"/>
      <c r="H223" s="620"/>
      <c r="I223" s="620"/>
      <c r="J223" s="620"/>
      <c r="K223" s="620"/>
      <c r="L223" s="620"/>
      <c r="M223" s="620"/>
      <c r="N223" s="620"/>
    </row>
    <row r="224" spans="1:14" x14ac:dyDescent="0.3">
      <c r="A224" s="620"/>
      <c r="B224" s="620"/>
      <c r="C224" s="620"/>
      <c r="D224" s="620"/>
      <c r="E224" s="24"/>
      <c r="F224" s="24"/>
      <c r="G224" s="24"/>
      <c r="H224" s="620"/>
      <c r="I224" s="620"/>
      <c r="J224" s="620"/>
      <c r="K224" s="620"/>
      <c r="L224" s="620"/>
      <c r="M224" s="620"/>
      <c r="N224" s="620"/>
    </row>
    <row r="225" spans="1:14" x14ac:dyDescent="0.3">
      <c r="A225" s="620"/>
      <c r="B225" s="620"/>
      <c r="C225" s="620"/>
      <c r="D225" s="620"/>
      <c r="E225" s="24"/>
      <c r="F225" s="24"/>
      <c r="G225" s="24"/>
      <c r="H225" s="620"/>
      <c r="I225" s="620"/>
      <c r="J225" s="620"/>
      <c r="K225" s="620"/>
      <c r="L225" s="620"/>
      <c r="M225" s="620"/>
      <c r="N225" s="620"/>
    </row>
    <row r="226" spans="1:14" x14ac:dyDescent="0.3">
      <c r="A226" s="620"/>
      <c r="B226" s="620"/>
      <c r="C226" s="620"/>
      <c r="D226" s="620"/>
      <c r="E226" s="24"/>
      <c r="F226" s="24"/>
      <c r="G226" s="24"/>
      <c r="H226" s="620"/>
      <c r="I226" s="620"/>
      <c r="J226" s="620"/>
      <c r="K226" s="620"/>
      <c r="L226" s="620"/>
      <c r="M226" s="620"/>
      <c r="N226" s="620"/>
    </row>
    <row r="227" spans="1:14" x14ac:dyDescent="0.3">
      <c r="A227" s="620"/>
      <c r="B227" s="620"/>
      <c r="C227" s="620"/>
      <c r="D227" s="620"/>
      <c r="E227" s="24"/>
      <c r="F227" s="24"/>
      <c r="G227" s="24"/>
      <c r="H227" s="620"/>
      <c r="I227" s="620"/>
      <c r="J227" s="620"/>
      <c r="K227" s="620"/>
      <c r="L227" s="620"/>
      <c r="M227" s="620"/>
      <c r="N227" s="620"/>
    </row>
    <row r="228" spans="1:14" x14ac:dyDescent="0.3">
      <c r="A228" s="620"/>
      <c r="B228" s="620"/>
      <c r="C228" s="620"/>
      <c r="D228" s="620"/>
      <c r="E228" s="24"/>
      <c r="F228" s="24"/>
      <c r="G228" s="24"/>
      <c r="H228" s="620"/>
      <c r="I228" s="620"/>
      <c r="J228" s="620"/>
      <c r="K228" s="620"/>
      <c r="L228" s="620"/>
      <c r="M228" s="620"/>
      <c r="N228" s="620"/>
    </row>
    <row r="229" spans="1:14" x14ac:dyDescent="0.3">
      <c r="A229" s="620"/>
      <c r="B229" s="620"/>
      <c r="C229" s="620"/>
      <c r="D229" s="620"/>
      <c r="E229" s="24"/>
      <c r="F229" s="24"/>
      <c r="G229" s="24"/>
      <c r="H229" s="620"/>
      <c r="I229" s="620"/>
      <c r="J229" s="620"/>
      <c r="K229" s="620"/>
      <c r="L229" s="620"/>
      <c r="M229" s="620"/>
      <c r="N229" s="620"/>
    </row>
    <row r="230" spans="1:14" x14ac:dyDescent="0.3">
      <c r="A230" s="620"/>
      <c r="B230" s="620"/>
      <c r="C230" s="620"/>
      <c r="D230" s="620"/>
      <c r="E230" s="24"/>
      <c r="F230" s="24"/>
      <c r="G230" s="24"/>
      <c r="H230" s="620"/>
      <c r="I230" s="620"/>
      <c r="J230" s="620"/>
      <c r="K230" s="620"/>
      <c r="L230" s="620"/>
      <c r="M230" s="620"/>
      <c r="N230" s="620"/>
    </row>
    <row r="231" spans="1:14" x14ac:dyDescent="0.3">
      <c r="A231" s="620"/>
      <c r="B231" s="620"/>
      <c r="C231" s="620"/>
      <c r="D231" s="620"/>
      <c r="E231" s="24"/>
      <c r="F231" s="24"/>
      <c r="G231" s="24"/>
      <c r="H231" s="620"/>
      <c r="I231" s="620"/>
      <c r="J231" s="620"/>
      <c r="K231" s="620"/>
      <c r="L231" s="620"/>
      <c r="M231" s="620"/>
      <c r="N231" s="620"/>
    </row>
    <row r="232" spans="1:14" x14ac:dyDescent="0.3">
      <c r="A232" s="620"/>
      <c r="B232" s="620"/>
      <c r="C232" s="620"/>
      <c r="D232" s="620"/>
      <c r="E232" s="24"/>
      <c r="F232" s="24"/>
      <c r="G232" s="24"/>
      <c r="H232" s="620"/>
      <c r="I232" s="620"/>
      <c r="J232" s="620"/>
      <c r="K232" s="620"/>
      <c r="L232" s="620"/>
      <c r="M232" s="620"/>
      <c r="N232" s="620"/>
    </row>
    <row r="233" spans="1:14" x14ac:dyDescent="0.3">
      <c r="A233" s="620"/>
      <c r="B233" s="620"/>
      <c r="C233" s="620"/>
      <c r="D233" s="620"/>
      <c r="E233" s="24"/>
      <c r="F233" s="24"/>
      <c r="G233" s="24"/>
      <c r="H233" s="620"/>
      <c r="I233" s="620"/>
      <c r="J233" s="620"/>
      <c r="K233" s="620"/>
      <c r="L233" s="620"/>
      <c r="M233" s="620"/>
      <c r="N233" s="620"/>
    </row>
    <row r="234" spans="1:14" x14ac:dyDescent="0.3">
      <c r="A234" s="620"/>
      <c r="B234" s="620"/>
      <c r="C234" s="620"/>
      <c r="D234" s="620"/>
      <c r="E234" s="24"/>
      <c r="F234" s="24"/>
      <c r="G234" s="24"/>
      <c r="H234" s="620"/>
      <c r="I234" s="620"/>
      <c r="J234" s="620"/>
      <c r="K234" s="620"/>
      <c r="L234" s="620"/>
      <c r="M234" s="620"/>
      <c r="N234" s="620"/>
    </row>
    <row r="235" spans="1:14" x14ac:dyDescent="0.3">
      <c r="A235" s="620"/>
      <c r="B235" s="620"/>
      <c r="C235" s="620"/>
      <c r="D235" s="620"/>
      <c r="E235" s="24"/>
      <c r="F235" s="24"/>
      <c r="G235" s="24"/>
      <c r="H235" s="620"/>
      <c r="I235" s="620"/>
      <c r="J235" s="620"/>
      <c r="K235" s="620"/>
      <c r="L235" s="620"/>
      <c r="M235" s="620"/>
      <c r="N235" s="620"/>
    </row>
    <row r="236" spans="1:14" x14ac:dyDescent="0.3">
      <c r="A236" s="620"/>
      <c r="B236" s="620"/>
      <c r="C236" s="620"/>
      <c r="D236" s="620"/>
      <c r="E236" s="24"/>
      <c r="F236" s="24"/>
      <c r="G236" s="24"/>
      <c r="H236" s="620"/>
      <c r="I236" s="620"/>
      <c r="J236" s="620"/>
      <c r="K236" s="620"/>
      <c r="L236" s="620"/>
      <c r="M236" s="620"/>
      <c r="N236" s="620"/>
    </row>
    <row r="237" spans="1:14" x14ac:dyDescent="0.3">
      <c r="A237" s="620"/>
      <c r="B237" s="620"/>
      <c r="C237" s="620"/>
      <c r="D237" s="620"/>
      <c r="E237" s="24"/>
      <c r="F237" s="24"/>
      <c r="G237" s="24"/>
      <c r="H237" s="620"/>
      <c r="I237" s="620"/>
      <c r="J237" s="620"/>
      <c r="K237" s="620"/>
      <c r="L237" s="620"/>
      <c r="M237" s="620"/>
      <c r="N237" s="620"/>
    </row>
    <row r="238" spans="1:14" x14ac:dyDescent="0.3">
      <c r="A238" s="620"/>
      <c r="B238" s="620"/>
      <c r="C238" s="620"/>
      <c r="D238" s="620"/>
      <c r="E238" s="24"/>
      <c r="F238" s="24"/>
      <c r="G238" s="24"/>
      <c r="H238" s="620"/>
      <c r="I238" s="620"/>
      <c r="J238" s="620"/>
      <c r="K238" s="620"/>
      <c r="L238" s="620"/>
      <c r="M238" s="620"/>
      <c r="N238" s="620"/>
    </row>
    <row r="239" spans="1:14" x14ac:dyDescent="0.3">
      <c r="A239" s="620"/>
      <c r="B239" s="620"/>
      <c r="C239" s="620"/>
      <c r="D239" s="620"/>
      <c r="E239" s="24"/>
      <c r="F239" s="24"/>
      <c r="G239" s="24"/>
      <c r="H239" s="620"/>
      <c r="I239" s="620"/>
      <c r="J239" s="620"/>
      <c r="K239" s="620"/>
      <c r="L239" s="620"/>
      <c r="M239" s="620"/>
      <c r="N239" s="620"/>
    </row>
    <row r="240" spans="1:14" x14ac:dyDescent="0.3">
      <c r="A240" s="620"/>
      <c r="B240" s="620"/>
      <c r="C240" s="620"/>
      <c r="D240" s="620"/>
      <c r="E240" s="24"/>
      <c r="F240" s="24"/>
      <c r="G240" s="24"/>
      <c r="H240" s="620"/>
      <c r="I240" s="620"/>
      <c r="J240" s="620"/>
      <c r="K240" s="620"/>
      <c r="L240" s="620"/>
      <c r="M240" s="620"/>
      <c r="N240" s="620"/>
    </row>
    <row r="241" spans="1:14" x14ac:dyDescent="0.3">
      <c r="A241" s="620"/>
      <c r="B241" s="620"/>
      <c r="C241" s="620"/>
      <c r="D241" s="620"/>
      <c r="E241" s="24"/>
      <c r="F241" s="24"/>
      <c r="G241" s="24"/>
      <c r="H241" s="620"/>
      <c r="I241" s="620"/>
      <c r="J241" s="620"/>
      <c r="K241" s="620"/>
      <c r="L241" s="620"/>
      <c r="M241" s="620"/>
      <c r="N241" s="620"/>
    </row>
    <row r="242" spans="1:14" x14ac:dyDescent="0.3">
      <c r="A242" s="620"/>
      <c r="B242" s="620"/>
      <c r="C242" s="620"/>
      <c r="D242" s="620"/>
      <c r="E242" s="24"/>
      <c r="F242" s="24"/>
      <c r="G242" s="24"/>
      <c r="H242" s="620"/>
      <c r="I242" s="620"/>
      <c r="J242" s="620"/>
      <c r="K242" s="620"/>
      <c r="L242" s="620"/>
      <c r="M242" s="620"/>
      <c r="N242" s="620"/>
    </row>
    <row r="243" spans="1:14" x14ac:dyDescent="0.3">
      <c r="A243" s="620"/>
      <c r="B243" s="620"/>
      <c r="C243" s="620"/>
      <c r="D243" s="620"/>
      <c r="E243" s="24"/>
      <c r="F243" s="24"/>
      <c r="G243" s="24"/>
      <c r="H243" s="620"/>
      <c r="I243" s="620"/>
      <c r="J243" s="620"/>
      <c r="K243" s="620"/>
      <c r="L243" s="620"/>
      <c r="M243" s="620"/>
      <c r="N243" s="620"/>
    </row>
    <row r="244" spans="1:14" x14ac:dyDescent="0.3">
      <c r="A244" s="620"/>
      <c r="B244" s="620"/>
      <c r="C244" s="620"/>
      <c r="D244" s="620"/>
      <c r="E244" s="24"/>
      <c r="F244" s="24"/>
      <c r="G244" s="24"/>
      <c r="H244" s="620"/>
      <c r="I244" s="620"/>
      <c r="J244" s="620"/>
      <c r="K244" s="620"/>
      <c r="L244" s="620"/>
      <c r="M244" s="620"/>
      <c r="N244" s="620"/>
    </row>
    <row r="245" spans="1:14" x14ac:dyDescent="0.3">
      <c r="A245" s="620"/>
      <c r="B245" s="620"/>
      <c r="C245" s="620"/>
      <c r="D245" s="620"/>
      <c r="E245" s="24"/>
      <c r="F245" s="24"/>
      <c r="G245" s="24"/>
      <c r="H245" s="620"/>
      <c r="I245" s="620"/>
      <c r="J245" s="620"/>
      <c r="K245" s="620"/>
      <c r="L245" s="620"/>
      <c r="M245" s="620"/>
      <c r="N245" s="620"/>
    </row>
    <row r="246" spans="1:14" x14ac:dyDescent="0.3">
      <c r="A246" s="620"/>
      <c r="B246" s="620"/>
      <c r="C246" s="620"/>
      <c r="D246" s="620"/>
      <c r="E246" s="24"/>
      <c r="F246" s="24"/>
      <c r="G246" s="24"/>
      <c r="H246" s="620"/>
      <c r="I246" s="620"/>
      <c r="J246" s="620"/>
      <c r="K246" s="620"/>
      <c r="L246" s="620"/>
      <c r="M246" s="620"/>
      <c r="N246" s="620"/>
    </row>
    <row r="247" spans="1:14" x14ac:dyDescent="0.3">
      <c r="A247" s="620"/>
      <c r="B247" s="620"/>
      <c r="C247" s="620"/>
      <c r="D247" s="620"/>
      <c r="E247" s="24"/>
      <c r="F247" s="24"/>
      <c r="G247" s="24"/>
      <c r="H247" s="620"/>
      <c r="I247" s="620"/>
      <c r="J247" s="620"/>
      <c r="K247" s="620"/>
      <c r="L247" s="620"/>
      <c r="M247" s="620"/>
      <c r="N247" s="620"/>
    </row>
    <row r="248" spans="1:14" x14ac:dyDescent="0.3">
      <c r="A248" s="620"/>
      <c r="B248" s="620"/>
      <c r="C248" s="620"/>
      <c r="D248" s="620"/>
      <c r="E248" s="24"/>
      <c r="F248" s="24"/>
      <c r="G248" s="24"/>
      <c r="H248" s="620"/>
      <c r="I248" s="620"/>
      <c r="J248" s="620"/>
      <c r="K248" s="620"/>
      <c r="L248" s="620"/>
      <c r="M248" s="620"/>
      <c r="N248" s="620"/>
    </row>
    <row r="249" spans="1:14" x14ac:dyDescent="0.3">
      <c r="A249" s="620"/>
      <c r="B249" s="620"/>
      <c r="C249" s="620"/>
      <c r="D249" s="620"/>
      <c r="E249" s="24"/>
      <c r="F249" s="24"/>
      <c r="G249" s="24"/>
      <c r="H249" s="620"/>
      <c r="I249" s="620"/>
      <c r="J249" s="620"/>
      <c r="K249" s="620"/>
      <c r="L249" s="620"/>
      <c r="M249" s="620"/>
      <c r="N249" s="620"/>
    </row>
    <row r="250" spans="1:14" x14ac:dyDescent="0.3">
      <c r="A250" s="620"/>
      <c r="B250" s="620"/>
      <c r="C250" s="620"/>
      <c r="D250" s="620"/>
      <c r="E250" s="24"/>
      <c r="F250" s="24"/>
      <c r="G250" s="24"/>
      <c r="H250" s="620"/>
      <c r="I250" s="620"/>
      <c r="J250" s="620"/>
      <c r="K250" s="620"/>
      <c r="L250" s="620"/>
      <c r="M250" s="620"/>
      <c r="N250" s="620"/>
    </row>
    <row r="251" spans="1:14" x14ac:dyDescent="0.3">
      <c r="A251" s="620"/>
      <c r="B251" s="620"/>
      <c r="C251" s="620"/>
      <c r="D251" s="620"/>
      <c r="E251" s="24"/>
      <c r="F251" s="24"/>
      <c r="G251" s="24"/>
      <c r="H251" s="620"/>
      <c r="I251" s="620"/>
      <c r="J251" s="620"/>
      <c r="K251" s="620"/>
      <c r="L251" s="620"/>
      <c r="M251" s="620"/>
      <c r="N251" s="620"/>
    </row>
    <row r="252" spans="1:14" x14ac:dyDescent="0.3">
      <c r="A252" s="620"/>
      <c r="B252" s="620"/>
      <c r="C252" s="620"/>
      <c r="D252" s="620"/>
      <c r="E252" s="24"/>
      <c r="F252" s="24"/>
      <c r="G252" s="24"/>
      <c r="H252" s="620"/>
      <c r="I252" s="620"/>
      <c r="J252" s="620"/>
      <c r="K252" s="620"/>
      <c r="L252" s="620"/>
      <c r="M252" s="620"/>
      <c r="N252" s="620"/>
    </row>
    <row r="253" spans="1:14" x14ac:dyDescent="0.3">
      <c r="A253" s="620"/>
      <c r="B253" s="620"/>
      <c r="C253" s="620"/>
      <c r="D253" s="620"/>
      <c r="E253" s="24"/>
      <c r="F253" s="24"/>
      <c r="G253" s="24"/>
      <c r="H253" s="620"/>
      <c r="I253" s="620"/>
      <c r="J253" s="620"/>
      <c r="K253" s="620"/>
      <c r="L253" s="620"/>
      <c r="M253" s="620"/>
      <c r="N253" s="620"/>
    </row>
    <row r="254" spans="1:14" x14ac:dyDescent="0.3">
      <c r="A254" s="620"/>
      <c r="B254" s="620"/>
      <c r="C254" s="620"/>
      <c r="D254" s="620"/>
      <c r="E254" s="24"/>
      <c r="F254" s="24"/>
      <c r="G254" s="24"/>
      <c r="H254" s="620"/>
      <c r="I254" s="620"/>
      <c r="J254" s="620"/>
      <c r="K254" s="620"/>
      <c r="L254" s="620"/>
      <c r="M254" s="620"/>
      <c r="N254" s="620"/>
    </row>
    <row r="255" spans="1:14" x14ac:dyDescent="0.3">
      <c r="A255" s="620"/>
      <c r="B255" s="620"/>
      <c r="C255" s="620"/>
      <c r="D255" s="620"/>
      <c r="E255" s="24"/>
      <c r="F255" s="24"/>
      <c r="G255" s="24"/>
      <c r="H255" s="620"/>
      <c r="I255" s="620"/>
      <c r="J255" s="620"/>
      <c r="K255" s="620"/>
      <c r="L255" s="620"/>
      <c r="M255" s="620"/>
      <c r="N255" s="620"/>
    </row>
    <row r="256" spans="1:14" x14ac:dyDescent="0.3">
      <c r="A256" s="620"/>
      <c r="B256" s="620"/>
      <c r="C256" s="620"/>
      <c r="D256" s="620"/>
      <c r="E256" s="24"/>
      <c r="F256" s="24"/>
      <c r="G256" s="24"/>
      <c r="H256" s="620"/>
      <c r="I256" s="620"/>
      <c r="J256" s="620"/>
      <c r="K256" s="620"/>
      <c r="L256" s="620"/>
      <c r="M256" s="620"/>
      <c r="N256" s="620"/>
    </row>
    <row r="257" spans="1:14" x14ac:dyDescent="0.3">
      <c r="A257" s="620"/>
      <c r="B257" s="620"/>
      <c r="C257" s="620"/>
      <c r="D257" s="620"/>
      <c r="E257" s="24"/>
      <c r="F257" s="24"/>
      <c r="G257" s="24"/>
      <c r="H257" s="620"/>
      <c r="I257" s="620"/>
      <c r="J257" s="620"/>
      <c r="K257" s="620"/>
      <c r="L257" s="620"/>
      <c r="M257" s="620"/>
      <c r="N257" s="620"/>
    </row>
    <row r="258" spans="1:14" x14ac:dyDescent="0.3">
      <c r="A258" s="620"/>
      <c r="B258" s="620"/>
      <c r="C258" s="620"/>
      <c r="D258" s="620"/>
      <c r="E258" s="24"/>
      <c r="F258" s="24"/>
      <c r="G258" s="24"/>
      <c r="H258" s="620"/>
      <c r="I258" s="620"/>
      <c r="J258" s="620"/>
      <c r="K258" s="620"/>
      <c r="L258" s="620"/>
      <c r="M258" s="620"/>
      <c r="N258" s="620"/>
    </row>
    <row r="259" spans="1:14" x14ac:dyDescent="0.3">
      <c r="A259" s="620"/>
      <c r="B259" s="620"/>
      <c r="C259" s="620"/>
      <c r="D259" s="620"/>
      <c r="E259" s="24"/>
      <c r="F259" s="24"/>
      <c r="G259" s="24"/>
      <c r="H259" s="620"/>
      <c r="I259" s="620"/>
      <c r="J259" s="620"/>
      <c r="K259" s="620"/>
      <c r="L259" s="620"/>
      <c r="M259" s="620"/>
      <c r="N259" s="620"/>
    </row>
    <row r="260" spans="1:14" x14ac:dyDescent="0.3">
      <c r="A260" s="620"/>
      <c r="B260" s="620"/>
      <c r="C260" s="620"/>
      <c r="D260" s="620"/>
      <c r="E260" s="24"/>
      <c r="F260" s="24"/>
      <c r="G260" s="24"/>
      <c r="H260" s="620"/>
      <c r="I260" s="620"/>
      <c r="J260" s="620"/>
      <c r="K260" s="620"/>
      <c r="L260" s="620"/>
      <c r="M260" s="620"/>
      <c r="N260" s="620"/>
    </row>
    <row r="261" spans="1:14" x14ac:dyDescent="0.3">
      <c r="A261" s="620"/>
      <c r="B261" s="620"/>
      <c r="C261" s="620"/>
      <c r="D261" s="620"/>
      <c r="E261" s="24"/>
      <c r="F261" s="24"/>
      <c r="G261" s="24"/>
      <c r="H261" s="620"/>
      <c r="I261" s="620"/>
      <c r="J261" s="620"/>
      <c r="K261" s="620"/>
      <c r="L261" s="620"/>
      <c r="M261" s="620"/>
      <c r="N261" s="620"/>
    </row>
    <row r="262" spans="1:14" x14ac:dyDescent="0.3">
      <c r="A262" s="620"/>
      <c r="B262" s="620"/>
      <c r="C262" s="620"/>
      <c r="D262" s="620"/>
      <c r="E262" s="24"/>
      <c r="F262" s="24"/>
      <c r="G262" s="24"/>
      <c r="H262" s="620"/>
      <c r="I262" s="620"/>
      <c r="J262" s="620"/>
      <c r="K262" s="620"/>
      <c r="L262" s="620"/>
      <c r="M262" s="620"/>
      <c r="N262" s="620"/>
    </row>
    <row r="263" spans="1:14" x14ac:dyDescent="0.3">
      <c r="A263" s="620"/>
      <c r="B263" s="620"/>
      <c r="C263" s="620"/>
      <c r="D263" s="620"/>
      <c r="E263" s="24"/>
      <c r="F263" s="24"/>
      <c r="G263" s="24"/>
      <c r="H263" s="620"/>
      <c r="I263" s="620"/>
      <c r="J263" s="620"/>
      <c r="K263" s="620"/>
      <c r="L263" s="620"/>
      <c r="M263" s="620"/>
      <c r="N263" s="620"/>
    </row>
    <row r="264" spans="1:14" x14ac:dyDescent="0.3">
      <c r="A264" s="620"/>
      <c r="B264" s="620"/>
      <c r="C264" s="620"/>
      <c r="D264" s="620"/>
      <c r="E264" s="24"/>
      <c r="F264" s="24"/>
      <c r="G264" s="24"/>
      <c r="H264" s="620"/>
      <c r="I264" s="620"/>
      <c r="J264" s="620"/>
      <c r="K264" s="620"/>
      <c r="L264" s="620"/>
      <c r="M264" s="620"/>
      <c r="N264" s="620"/>
    </row>
    <row r="265" spans="1:14" x14ac:dyDescent="0.3">
      <c r="A265" s="620"/>
      <c r="B265" s="620"/>
      <c r="C265" s="620"/>
      <c r="D265" s="620"/>
      <c r="E265" s="24"/>
      <c r="F265" s="24"/>
      <c r="G265" s="24"/>
      <c r="H265" s="620"/>
      <c r="I265" s="620"/>
      <c r="J265" s="620"/>
      <c r="K265" s="620"/>
      <c r="L265" s="620"/>
      <c r="M265" s="620"/>
      <c r="N265" s="620"/>
    </row>
    <row r="266" spans="1:14" x14ac:dyDescent="0.3">
      <c r="A266" s="620"/>
      <c r="B266" s="620"/>
      <c r="C266" s="620"/>
      <c r="D266" s="620"/>
      <c r="E266" s="24"/>
      <c r="F266" s="24"/>
      <c r="G266" s="24"/>
      <c r="H266" s="620"/>
      <c r="I266" s="620"/>
      <c r="J266" s="620"/>
      <c r="K266" s="620"/>
      <c r="L266" s="620"/>
      <c r="M266" s="620"/>
      <c r="N266" s="620"/>
    </row>
    <row r="267" spans="1:14" x14ac:dyDescent="0.3">
      <c r="A267" s="620"/>
      <c r="B267" s="620"/>
      <c r="C267" s="620"/>
      <c r="D267" s="620"/>
      <c r="E267" s="24"/>
      <c r="F267" s="24"/>
      <c r="G267" s="24"/>
      <c r="H267" s="620"/>
      <c r="I267" s="620"/>
      <c r="J267" s="620"/>
      <c r="K267" s="620"/>
      <c r="L267" s="620"/>
      <c r="M267" s="620"/>
      <c r="N267" s="620"/>
    </row>
    <row r="268" spans="1:14" x14ac:dyDescent="0.3">
      <c r="A268" s="620"/>
      <c r="B268" s="620"/>
      <c r="C268" s="620"/>
      <c r="D268" s="620"/>
      <c r="E268" s="24"/>
      <c r="F268" s="24"/>
      <c r="G268" s="24"/>
      <c r="H268" s="620"/>
      <c r="I268" s="620"/>
      <c r="J268" s="620"/>
      <c r="K268" s="620"/>
      <c r="L268" s="620"/>
      <c r="M268" s="620"/>
      <c r="N268" s="620"/>
    </row>
    <row r="269" spans="1:14" x14ac:dyDescent="0.3">
      <c r="A269" s="620"/>
      <c r="B269" s="620"/>
      <c r="C269" s="620"/>
      <c r="D269" s="620"/>
      <c r="E269" s="24"/>
      <c r="F269" s="24"/>
      <c r="G269" s="24"/>
      <c r="H269" s="620"/>
      <c r="I269" s="620"/>
      <c r="J269" s="620"/>
      <c r="K269" s="620"/>
      <c r="L269" s="620"/>
      <c r="M269" s="620"/>
      <c r="N269" s="620"/>
    </row>
    <row r="270" spans="1:14" x14ac:dyDescent="0.3">
      <c r="A270" s="620"/>
      <c r="B270" s="620"/>
      <c r="C270" s="620"/>
      <c r="D270" s="620"/>
      <c r="E270" s="24"/>
      <c r="F270" s="24"/>
      <c r="G270" s="24"/>
      <c r="H270" s="620"/>
      <c r="I270" s="620"/>
      <c r="J270" s="620"/>
      <c r="K270" s="620"/>
      <c r="L270" s="620"/>
      <c r="M270" s="620"/>
      <c r="N270" s="620"/>
    </row>
    <row r="271" spans="1:14" x14ac:dyDescent="0.3">
      <c r="A271" s="620"/>
      <c r="B271" s="620"/>
      <c r="C271" s="620"/>
      <c r="D271" s="620"/>
      <c r="E271" s="24"/>
      <c r="F271" s="24"/>
      <c r="G271" s="24"/>
      <c r="H271" s="620"/>
      <c r="I271" s="620"/>
      <c r="J271" s="620"/>
      <c r="K271" s="620"/>
      <c r="L271" s="620"/>
      <c r="M271" s="620"/>
      <c r="N271" s="620"/>
    </row>
    <row r="272" spans="1:14" x14ac:dyDescent="0.3">
      <c r="A272" s="620"/>
      <c r="B272" s="620"/>
      <c r="C272" s="620"/>
      <c r="D272" s="620"/>
      <c r="E272" s="24"/>
      <c r="F272" s="24"/>
      <c r="G272" s="24"/>
      <c r="H272" s="620"/>
      <c r="I272" s="620"/>
      <c r="J272" s="620"/>
      <c r="K272" s="620"/>
      <c r="L272" s="620"/>
      <c r="M272" s="620"/>
      <c r="N272" s="620"/>
    </row>
    <row r="273" spans="1:14" x14ac:dyDescent="0.3">
      <c r="A273" s="620"/>
      <c r="B273" s="620"/>
      <c r="C273" s="620"/>
      <c r="D273" s="620"/>
      <c r="E273" s="24"/>
      <c r="F273" s="24"/>
      <c r="G273" s="24"/>
      <c r="H273" s="620"/>
      <c r="I273" s="620"/>
      <c r="J273" s="620"/>
      <c r="K273" s="620"/>
      <c r="L273" s="620"/>
      <c r="M273" s="620"/>
      <c r="N273" s="620"/>
    </row>
    <row r="274" spans="1:14" x14ac:dyDescent="0.3">
      <c r="A274" s="620"/>
      <c r="B274" s="620"/>
      <c r="C274" s="620"/>
      <c r="D274" s="620"/>
      <c r="E274" s="24"/>
      <c r="F274" s="24"/>
      <c r="G274" s="24"/>
      <c r="H274" s="620"/>
      <c r="I274" s="620"/>
      <c r="J274" s="620"/>
      <c r="K274" s="620"/>
      <c r="L274" s="620"/>
      <c r="M274" s="620"/>
      <c r="N274" s="620"/>
    </row>
    <row r="275" spans="1:14" x14ac:dyDescent="0.3">
      <c r="A275" s="620"/>
      <c r="B275" s="620"/>
      <c r="C275" s="620"/>
      <c r="D275" s="620"/>
      <c r="E275" s="24"/>
      <c r="F275" s="24"/>
      <c r="G275" s="24"/>
      <c r="H275" s="620"/>
      <c r="I275" s="620"/>
      <c r="J275" s="620"/>
      <c r="K275" s="620"/>
      <c r="L275" s="620"/>
      <c r="M275" s="620"/>
      <c r="N275" s="620"/>
    </row>
    <row r="276" spans="1:14" x14ac:dyDescent="0.3">
      <c r="A276" s="620"/>
      <c r="B276" s="620"/>
      <c r="C276" s="620"/>
      <c r="D276" s="620"/>
      <c r="E276" s="24"/>
      <c r="F276" s="24"/>
      <c r="G276" s="24"/>
      <c r="H276" s="620"/>
      <c r="I276" s="620"/>
      <c r="J276" s="620"/>
      <c r="K276" s="620"/>
      <c r="L276" s="620"/>
      <c r="M276" s="620"/>
      <c r="N276" s="620"/>
    </row>
    <row r="277" spans="1:14" x14ac:dyDescent="0.3">
      <c r="A277" s="620"/>
      <c r="B277" s="620"/>
      <c r="C277" s="620"/>
      <c r="D277" s="620"/>
      <c r="E277" s="24"/>
      <c r="F277" s="24"/>
      <c r="G277" s="24"/>
      <c r="H277" s="620"/>
      <c r="I277" s="620"/>
      <c r="J277" s="620"/>
      <c r="K277" s="620"/>
      <c r="L277" s="620"/>
      <c r="M277" s="620"/>
      <c r="N277" s="620"/>
    </row>
    <row r="278" spans="1:14" x14ac:dyDescent="0.3">
      <c r="A278" s="620"/>
      <c r="B278" s="620"/>
      <c r="C278" s="620"/>
      <c r="D278" s="620"/>
      <c r="E278" s="24"/>
      <c r="F278" s="24"/>
      <c r="G278" s="24"/>
      <c r="H278" s="620"/>
      <c r="I278" s="620"/>
      <c r="J278" s="620"/>
      <c r="K278" s="620"/>
      <c r="L278" s="620"/>
      <c r="M278" s="620"/>
      <c r="N278" s="620"/>
    </row>
    <row r="279" spans="1:14" x14ac:dyDescent="0.3">
      <c r="A279" s="620"/>
      <c r="B279" s="620"/>
      <c r="C279" s="620"/>
      <c r="D279" s="620"/>
      <c r="E279" s="24"/>
      <c r="F279" s="24"/>
      <c r="G279" s="24"/>
      <c r="H279" s="620"/>
      <c r="I279" s="620"/>
      <c r="J279" s="620"/>
      <c r="K279" s="620"/>
      <c r="L279" s="620"/>
      <c r="M279" s="620"/>
      <c r="N279" s="620"/>
    </row>
    <row r="280" spans="1:14" x14ac:dyDescent="0.3">
      <c r="A280" s="620"/>
      <c r="B280" s="620"/>
      <c r="C280" s="620"/>
      <c r="D280" s="620"/>
      <c r="E280" s="24"/>
      <c r="F280" s="24"/>
      <c r="G280" s="24"/>
      <c r="H280" s="620"/>
      <c r="I280" s="620"/>
      <c r="J280" s="620"/>
      <c r="K280" s="620"/>
      <c r="L280" s="620"/>
      <c r="M280" s="620"/>
      <c r="N280" s="620"/>
    </row>
    <row r="281" spans="1:14" x14ac:dyDescent="0.3">
      <c r="A281" s="620"/>
      <c r="B281" s="620"/>
      <c r="C281" s="620"/>
      <c r="D281" s="620"/>
      <c r="E281" s="24"/>
      <c r="F281" s="24"/>
      <c r="G281" s="24"/>
      <c r="H281" s="620"/>
      <c r="I281" s="620"/>
      <c r="J281" s="620"/>
      <c r="K281" s="620"/>
      <c r="L281" s="620"/>
      <c r="M281" s="620"/>
      <c r="N281" s="620"/>
    </row>
    <row r="282" spans="1:14" x14ac:dyDescent="0.3">
      <c r="A282" s="620"/>
      <c r="B282" s="620"/>
      <c r="C282" s="620"/>
      <c r="D282" s="620"/>
      <c r="E282" s="24"/>
      <c r="F282" s="24"/>
      <c r="G282" s="24"/>
      <c r="H282" s="620"/>
      <c r="I282" s="620"/>
      <c r="J282" s="620"/>
      <c r="K282" s="620"/>
      <c r="L282" s="620"/>
      <c r="M282" s="620"/>
      <c r="N282" s="620"/>
    </row>
    <row r="283" spans="1:14" x14ac:dyDescent="0.3">
      <c r="A283" s="620"/>
      <c r="B283" s="620"/>
      <c r="C283" s="620"/>
      <c r="D283" s="620"/>
      <c r="E283" s="24"/>
      <c r="F283" s="24"/>
      <c r="G283" s="24"/>
      <c r="H283" s="620"/>
      <c r="I283" s="620"/>
      <c r="J283" s="620"/>
      <c r="K283" s="620"/>
      <c r="L283" s="620"/>
      <c r="M283" s="620"/>
      <c r="N283" s="620"/>
    </row>
    <row r="284" spans="1:14" x14ac:dyDescent="0.3">
      <c r="A284" s="620"/>
      <c r="B284" s="620"/>
      <c r="C284" s="620"/>
      <c r="D284" s="620"/>
      <c r="E284" s="24"/>
      <c r="F284" s="24"/>
      <c r="G284" s="24"/>
      <c r="H284" s="620"/>
      <c r="I284" s="620"/>
      <c r="J284" s="620"/>
      <c r="K284" s="620"/>
      <c r="L284" s="620"/>
      <c r="M284" s="620"/>
      <c r="N284" s="620"/>
    </row>
    <row r="285" spans="1:14" x14ac:dyDescent="0.3">
      <c r="A285" s="620"/>
      <c r="B285" s="620"/>
      <c r="C285" s="620"/>
      <c r="D285" s="620"/>
      <c r="E285" s="24"/>
      <c r="F285" s="24"/>
      <c r="G285" s="24"/>
      <c r="H285" s="620"/>
      <c r="I285" s="620"/>
      <c r="J285" s="620"/>
      <c r="K285" s="620"/>
      <c r="L285" s="620"/>
      <c r="M285" s="620"/>
      <c r="N285" s="620"/>
    </row>
    <row r="286" spans="1:14" x14ac:dyDescent="0.3">
      <c r="A286" s="620"/>
      <c r="B286" s="620"/>
      <c r="C286" s="620"/>
      <c r="D286" s="620"/>
      <c r="E286" s="24"/>
      <c r="F286" s="24"/>
      <c r="G286" s="24"/>
      <c r="H286" s="620"/>
      <c r="I286" s="620"/>
      <c r="J286" s="620"/>
      <c r="K286" s="620"/>
      <c r="L286" s="620"/>
      <c r="M286" s="620"/>
      <c r="N286" s="620"/>
    </row>
    <row r="287" spans="1:14" x14ac:dyDescent="0.3">
      <c r="A287" s="620"/>
      <c r="B287" s="620"/>
      <c r="C287" s="620"/>
      <c r="D287" s="620"/>
      <c r="E287" s="24"/>
      <c r="F287" s="24"/>
      <c r="G287" s="24"/>
      <c r="H287" s="620"/>
      <c r="I287" s="620"/>
      <c r="J287" s="620"/>
      <c r="K287" s="620"/>
      <c r="L287" s="620"/>
      <c r="M287" s="620"/>
      <c r="N287" s="620"/>
    </row>
    <row r="288" spans="1:14" x14ac:dyDescent="0.3">
      <c r="A288" s="620"/>
      <c r="B288" s="620"/>
      <c r="C288" s="620"/>
      <c r="D288" s="620"/>
      <c r="E288" s="24"/>
      <c r="F288" s="24"/>
      <c r="G288" s="24"/>
      <c r="H288" s="620"/>
      <c r="I288" s="620"/>
      <c r="J288" s="620"/>
      <c r="K288" s="620"/>
      <c r="L288" s="620"/>
      <c r="M288" s="620"/>
      <c r="N288" s="620"/>
    </row>
    <row r="289" spans="1:14" x14ac:dyDescent="0.3">
      <c r="A289" s="620"/>
      <c r="B289" s="620"/>
      <c r="C289" s="620"/>
      <c r="D289" s="620"/>
      <c r="E289" s="24"/>
      <c r="F289" s="24"/>
      <c r="G289" s="24"/>
      <c r="H289" s="620"/>
      <c r="I289" s="620"/>
      <c r="J289" s="620"/>
      <c r="K289" s="620"/>
      <c r="L289" s="620"/>
      <c r="M289" s="620"/>
      <c r="N289" s="620"/>
    </row>
    <row r="290" spans="1:14" x14ac:dyDescent="0.3">
      <c r="A290" s="620"/>
      <c r="B290" s="620"/>
      <c r="C290" s="620"/>
      <c r="D290" s="620"/>
      <c r="E290" s="24"/>
      <c r="F290" s="24"/>
      <c r="G290" s="24"/>
      <c r="H290" s="620"/>
      <c r="I290" s="620"/>
      <c r="J290" s="620"/>
      <c r="K290" s="620"/>
      <c r="L290" s="620"/>
      <c r="M290" s="620"/>
      <c r="N290" s="620"/>
    </row>
    <row r="291" spans="1:14" x14ac:dyDescent="0.3">
      <c r="A291" s="620"/>
      <c r="B291" s="620"/>
      <c r="C291" s="620"/>
      <c r="D291" s="620"/>
      <c r="E291" s="24"/>
      <c r="F291" s="24"/>
      <c r="G291" s="24"/>
      <c r="H291" s="620"/>
      <c r="I291" s="620"/>
      <c r="J291" s="620"/>
      <c r="K291" s="620"/>
      <c r="L291" s="620"/>
      <c r="M291" s="620"/>
      <c r="N291" s="620"/>
    </row>
    <row r="292" spans="1:14" x14ac:dyDescent="0.3">
      <c r="A292" s="620"/>
      <c r="B292" s="620"/>
      <c r="C292" s="620"/>
      <c r="D292" s="620"/>
      <c r="E292" s="24"/>
      <c r="F292" s="24"/>
      <c r="G292" s="24"/>
      <c r="H292" s="620"/>
      <c r="I292" s="620"/>
      <c r="J292" s="620"/>
      <c r="K292" s="620"/>
      <c r="L292" s="620"/>
      <c r="M292" s="620"/>
      <c r="N292" s="620"/>
    </row>
    <row r="293" spans="1:14" x14ac:dyDescent="0.3">
      <c r="A293" s="620"/>
      <c r="B293" s="620"/>
      <c r="C293" s="620"/>
      <c r="D293" s="620"/>
      <c r="E293" s="24"/>
      <c r="F293" s="24"/>
      <c r="G293" s="24"/>
      <c r="H293" s="620"/>
      <c r="I293" s="620"/>
      <c r="J293" s="620"/>
      <c r="K293" s="620"/>
      <c r="L293" s="620"/>
      <c r="M293" s="620"/>
      <c r="N293" s="620"/>
    </row>
    <row r="294" spans="1:14" x14ac:dyDescent="0.3">
      <c r="A294" s="620"/>
      <c r="B294" s="620"/>
      <c r="C294" s="620"/>
      <c r="D294" s="620"/>
      <c r="E294" s="24"/>
      <c r="F294" s="24"/>
      <c r="G294" s="24"/>
      <c r="H294" s="620"/>
      <c r="I294" s="620"/>
      <c r="J294" s="620"/>
      <c r="K294" s="620"/>
      <c r="L294" s="620"/>
      <c r="M294" s="620"/>
      <c r="N294" s="620"/>
    </row>
    <row r="295" spans="1:14" x14ac:dyDescent="0.3">
      <c r="A295" s="620"/>
      <c r="B295" s="620"/>
      <c r="C295" s="620"/>
      <c r="D295" s="620"/>
      <c r="E295" s="24"/>
      <c r="F295" s="24"/>
      <c r="G295" s="24"/>
      <c r="H295" s="620"/>
      <c r="I295" s="620"/>
      <c r="J295" s="620"/>
      <c r="K295" s="620"/>
      <c r="L295" s="620"/>
      <c r="M295" s="620"/>
      <c r="N295" s="620"/>
    </row>
    <row r="296" spans="1:14" x14ac:dyDescent="0.3">
      <c r="A296" s="620"/>
      <c r="B296" s="620"/>
      <c r="C296" s="620"/>
      <c r="D296" s="620"/>
      <c r="E296" s="24"/>
      <c r="F296" s="24"/>
      <c r="G296" s="24"/>
      <c r="H296" s="620"/>
      <c r="I296" s="620"/>
      <c r="J296" s="620"/>
      <c r="K296" s="620"/>
      <c r="L296" s="620"/>
      <c r="M296" s="620"/>
      <c r="N296" s="620"/>
    </row>
    <row r="297" spans="1:14" x14ac:dyDescent="0.3">
      <c r="A297" s="620"/>
      <c r="B297" s="620"/>
      <c r="C297" s="620"/>
      <c r="D297" s="620"/>
      <c r="E297" s="24"/>
      <c r="F297" s="24"/>
      <c r="G297" s="24"/>
      <c r="H297" s="620"/>
      <c r="I297" s="620"/>
      <c r="J297" s="620"/>
      <c r="K297" s="620"/>
      <c r="L297" s="620"/>
      <c r="M297" s="620"/>
      <c r="N297" s="620"/>
    </row>
    <row r="298" spans="1:14" x14ac:dyDescent="0.3">
      <c r="A298" s="620"/>
      <c r="B298" s="620"/>
      <c r="C298" s="620"/>
      <c r="D298" s="620"/>
      <c r="E298" s="24"/>
      <c r="F298" s="24"/>
      <c r="G298" s="24"/>
      <c r="H298" s="620"/>
      <c r="I298" s="620"/>
      <c r="J298" s="620"/>
      <c r="K298" s="620"/>
      <c r="L298" s="620"/>
      <c r="M298" s="620"/>
      <c r="N298" s="620"/>
    </row>
    <row r="299" spans="1:14" x14ac:dyDescent="0.3">
      <c r="A299" s="620"/>
      <c r="B299" s="620"/>
      <c r="C299" s="620"/>
      <c r="D299" s="620"/>
      <c r="E299" s="24"/>
      <c r="F299" s="24"/>
      <c r="G299" s="24"/>
      <c r="H299" s="620"/>
      <c r="I299" s="620"/>
      <c r="J299" s="620"/>
      <c r="K299" s="620"/>
      <c r="L299" s="620"/>
      <c r="M299" s="620"/>
      <c r="N299" s="620"/>
    </row>
    <row r="300" spans="1:14" x14ac:dyDescent="0.3">
      <c r="A300" s="620"/>
      <c r="B300" s="620"/>
      <c r="C300" s="620"/>
      <c r="D300" s="620"/>
      <c r="E300" s="24"/>
      <c r="F300" s="24"/>
      <c r="G300" s="24"/>
      <c r="H300" s="620"/>
      <c r="I300" s="620"/>
      <c r="J300" s="620"/>
      <c r="K300" s="620"/>
      <c r="L300" s="620"/>
      <c r="M300" s="620"/>
      <c r="N300" s="620"/>
    </row>
    <row r="301" spans="1:14" x14ac:dyDescent="0.3">
      <c r="A301" s="620"/>
      <c r="B301" s="620"/>
      <c r="C301" s="620"/>
      <c r="D301" s="620"/>
      <c r="E301" s="24"/>
      <c r="F301" s="24"/>
      <c r="G301" s="24"/>
      <c r="H301" s="620"/>
      <c r="I301" s="620"/>
      <c r="J301" s="620"/>
      <c r="K301" s="620"/>
      <c r="L301" s="620"/>
      <c r="M301" s="620"/>
      <c r="N301" s="620"/>
    </row>
    <row r="302" spans="1:14" x14ac:dyDescent="0.3">
      <c r="A302" s="620"/>
      <c r="B302" s="620"/>
      <c r="C302" s="620"/>
      <c r="D302" s="620"/>
      <c r="E302" s="24"/>
      <c r="F302" s="24"/>
      <c r="G302" s="24"/>
      <c r="H302" s="620"/>
      <c r="I302" s="620"/>
      <c r="J302" s="620"/>
      <c r="K302" s="620"/>
      <c r="L302" s="620"/>
      <c r="M302" s="620"/>
      <c r="N302" s="620"/>
    </row>
    <row r="303" spans="1:14" x14ac:dyDescent="0.3">
      <c r="A303" s="620"/>
      <c r="B303" s="620"/>
      <c r="C303" s="620"/>
      <c r="D303" s="620"/>
      <c r="E303" s="24"/>
      <c r="F303" s="24"/>
      <c r="G303" s="24"/>
      <c r="H303" s="620"/>
      <c r="I303" s="620"/>
      <c r="J303" s="620"/>
      <c r="K303" s="620"/>
      <c r="L303" s="620"/>
      <c r="M303" s="620"/>
      <c r="N303" s="620"/>
    </row>
    <row r="304" spans="1:14" x14ac:dyDescent="0.3">
      <c r="A304" s="620"/>
      <c r="B304" s="620"/>
      <c r="C304" s="620"/>
      <c r="D304" s="620"/>
      <c r="E304" s="24"/>
      <c r="F304" s="24"/>
      <c r="G304" s="24"/>
      <c r="H304" s="620"/>
      <c r="I304" s="620"/>
      <c r="J304" s="620"/>
      <c r="K304" s="620"/>
      <c r="L304" s="620"/>
      <c r="M304" s="620"/>
      <c r="N304" s="620"/>
    </row>
    <row r="305" spans="1:14" x14ac:dyDescent="0.3">
      <c r="A305" s="620"/>
      <c r="B305" s="620"/>
      <c r="C305" s="620"/>
      <c r="D305" s="620"/>
      <c r="E305" s="24"/>
      <c r="F305" s="24"/>
      <c r="G305" s="24"/>
      <c r="H305" s="620"/>
      <c r="I305" s="620"/>
      <c r="J305" s="620"/>
      <c r="K305" s="620"/>
      <c r="L305" s="620"/>
      <c r="M305" s="620"/>
      <c r="N305" s="620"/>
    </row>
    <row r="306" spans="1:14" x14ac:dyDescent="0.3">
      <c r="A306" s="620"/>
      <c r="B306" s="620"/>
      <c r="C306" s="620"/>
      <c r="D306" s="620"/>
      <c r="E306" s="24"/>
      <c r="F306" s="24"/>
      <c r="G306" s="24"/>
      <c r="H306" s="620"/>
      <c r="I306" s="620"/>
      <c r="J306" s="620"/>
      <c r="K306" s="620"/>
      <c r="L306" s="620"/>
      <c r="M306" s="620"/>
      <c r="N306" s="620"/>
    </row>
    <row r="307" spans="1:14" x14ac:dyDescent="0.3">
      <c r="A307" s="620"/>
      <c r="B307" s="620"/>
      <c r="C307" s="620"/>
      <c r="D307" s="620"/>
      <c r="E307" s="24"/>
      <c r="F307" s="24"/>
      <c r="G307" s="24"/>
      <c r="H307" s="620"/>
      <c r="I307" s="620"/>
      <c r="J307" s="620"/>
      <c r="K307" s="620"/>
      <c r="L307" s="620"/>
      <c r="M307" s="620"/>
      <c r="N307" s="620"/>
    </row>
    <row r="308" spans="1:14" x14ac:dyDescent="0.3">
      <c r="A308" s="620"/>
      <c r="B308" s="620"/>
      <c r="C308" s="620"/>
      <c r="D308" s="620"/>
      <c r="E308" s="24"/>
      <c r="F308" s="24"/>
      <c r="G308" s="24"/>
      <c r="H308" s="620"/>
      <c r="I308" s="620"/>
      <c r="J308" s="620"/>
      <c r="K308" s="620"/>
      <c r="L308" s="620"/>
      <c r="M308" s="620"/>
      <c r="N308" s="620"/>
    </row>
    <row r="309" spans="1:14" x14ac:dyDescent="0.3">
      <c r="A309" s="620"/>
      <c r="B309" s="620"/>
      <c r="C309" s="620"/>
      <c r="D309" s="620"/>
      <c r="E309" s="24"/>
      <c r="F309" s="24"/>
      <c r="G309" s="24"/>
      <c r="H309" s="620"/>
      <c r="I309" s="620"/>
      <c r="J309" s="620"/>
      <c r="K309" s="620"/>
      <c r="L309" s="620"/>
      <c r="M309" s="620"/>
      <c r="N309" s="620"/>
    </row>
    <row r="310" spans="1:14" x14ac:dyDescent="0.3">
      <c r="A310" s="620"/>
      <c r="B310" s="620"/>
      <c r="C310" s="620"/>
      <c r="D310" s="620"/>
      <c r="E310" s="24"/>
      <c r="F310" s="24"/>
      <c r="G310" s="24"/>
      <c r="H310" s="620"/>
      <c r="I310" s="620"/>
      <c r="J310" s="620"/>
      <c r="K310" s="620"/>
      <c r="L310" s="620"/>
      <c r="M310" s="620"/>
      <c r="N310" s="620"/>
    </row>
    <row r="311" spans="1:14" x14ac:dyDescent="0.3">
      <c r="A311" s="620"/>
      <c r="B311" s="620"/>
      <c r="C311" s="620"/>
      <c r="D311" s="620"/>
      <c r="E311" s="24"/>
      <c r="F311" s="24"/>
      <c r="G311" s="24"/>
      <c r="H311" s="620"/>
      <c r="I311" s="620"/>
      <c r="J311" s="620"/>
      <c r="K311" s="620"/>
      <c r="L311" s="620"/>
      <c r="M311" s="620"/>
      <c r="N311" s="620"/>
    </row>
    <row r="312" spans="1:14" x14ac:dyDescent="0.3">
      <c r="A312" s="620"/>
      <c r="B312" s="620"/>
      <c r="C312" s="620"/>
      <c r="D312" s="620"/>
      <c r="E312" s="24"/>
      <c r="F312" s="24"/>
      <c r="G312" s="24"/>
      <c r="H312" s="620"/>
      <c r="I312" s="620"/>
      <c r="J312" s="620"/>
      <c r="K312" s="620"/>
      <c r="L312" s="620"/>
      <c r="M312" s="620"/>
      <c r="N312" s="620"/>
    </row>
    <row r="313" spans="1:14" x14ac:dyDescent="0.3">
      <c r="A313" s="620"/>
      <c r="B313" s="620"/>
      <c r="C313" s="620"/>
      <c r="D313" s="620"/>
      <c r="E313" s="24"/>
      <c r="F313" s="24"/>
      <c r="G313" s="24"/>
      <c r="H313" s="620"/>
      <c r="I313" s="620"/>
      <c r="J313" s="620"/>
      <c r="K313" s="620"/>
      <c r="L313" s="620"/>
      <c r="M313" s="620"/>
      <c r="N313" s="620"/>
    </row>
    <row r="314" spans="1:14" x14ac:dyDescent="0.3">
      <c r="A314" s="620"/>
      <c r="B314" s="620"/>
      <c r="C314" s="620"/>
      <c r="D314" s="620"/>
      <c r="E314" s="24"/>
      <c r="F314" s="24"/>
      <c r="G314" s="24"/>
      <c r="H314" s="620"/>
      <c r="I314" s="620"/>
      <c r="J314" s="620"/>
      <c r="K314" s="620"/>
      <c r="L314" s="620"/>
      <c r="M314" s="620"/>
      <c r="N314" s="620"/>
    </row>
    <row r="315" spans="1:14" x14ac:dyDescent="0.3">
      <c r="A315" s="620"/>
      <c r="B315" s="620"/>
      <c r="C315" s="620"/>
      <c r="D315" s="620"/>
      <c r="E315" s="24"/>
      <c r="F315" s="24"/>
      <c r="G315" s="24"/>
      <c r="H315" s="620"/>
      <c r="I315" s="620"/>
      <c r="J315" s="620"/>
      <c r="K315" s="620"/>
      <c r="L315" s="620"/>
      <c r="M315" s="620"/>
      <c r="N315" s="620"/>
    </row>
    <row r="316" spans="1:14" x14ac:dyDescent="0.3">
      <c r="A316" s="620"/>
      <c r="B316" s="620"/>
      <c r="C316" s="620"/>
      <c r="D316" s="620"/>
      <c r="E316" s="24"/>
      <c r="F316" s="24"/>
      <c r="G316" s="24"/>
      <c r="H316" s="620"/>
      <c r="I316" s="620"/>
      <c r="J316" s="620"/>
      <c r="K316" s="620"/>
      <c r="L316" s="620"/>
      <c r="M316" s="620"/>
      <c r="N316" s="620"/>
    </row>
    <row r="317" spans="1:14" x14ac:dyDescent="0.3">
      <c r="A317" s="620"/>
      <c r="B317" s="620"/>
      <c r="C317" s="620"/>
      <c r="D317" s="620"/>
      <c r="E317" s="24"/>
      <c r="F317" s="24"/>
      <c r="G317" s="24"/>
      <c r="H317" s="620"/>
      <c r="I317" s="620"/>
      <c r="J317" s="620"/>
      <c r="K317" s="620"/>
      <c r="L317" s="620"/>
      <c r="M317" s="620"/>
      <c r="N317" s="620"/>
    </row>
    <row r="318" spans="1:14" x14ac:dyDescent="0.3">
      <c r="A318" s="620"/>
      <c r="B318" s="620"/>
      <c r="C318" s="620"/>
      <c r="D318" s="620"/>
      <c r="E318" s="24"/>
      <c r="F318" s="24"/>
      <c r="G318" s="24"/>
      <c r="H318" s="620"/>
      <c r="I318" s="620"/>
      <c r="J318" s="620"/>
      <c r="K318" s="620"/>
      <c r="L318" s="620"/>
      <c r="M318" s="620"/>
      <c r="N318" s="620"/>
    </row>
    <row r="319" spans="1:14" x14ac:dyDescent="0.3">
      <c r="A319" s="620"/>
      <c r="B319" s="620"/>
      <c r="C319" s="620"/>
      <c r="D319" s="620"/>
      <c r="E319" s="24"/>
      <c r="F319" s="24"/>
      <c r="G319" s="24"/>
      <c r="H319" s="620"/>
      <c r="I319" s="620"/>
      <c r="J319" s="620"/>
      <c r="K319" s="620"/>
      <c r="L319" s="620"/>
      <c r="M319" s="620"/>
      <c r="N319" s="620"/>
    </row>
    <row r="320" spans="1:14" x14ac:dyDescent="0.3">
      <c r="A320" s="620"/>
      <c r="B320" s="620"/>
      <c r="C320" s="620"/>
      <c r="D320" s="620"/>
      <c r="E320" s="24"/>
      <c r="F320" s="24"/>
      <c r="G320" s="24"/>
      <c r="H320" s="620"/>
      <c r="I320" s="620"/>
      <c r="J320" s="620"/>
      <c r="K320" s="620"/>
      <c r="L320" s="620"/>
      <c r="M320" s="620"/>
      <c r="N320" s="620"/>
    </row>
    <row r="321" spans="1:14" x14ac:dyDescent="0.3">
      <c r="A321" s="620"/>
      <c r="B321" s="620"/>
      <c r="C321" s="620"/>
      <c r="D321" s="620"/>
      <c r="E321" s="24"/>
      <c r="F321" s="24"/>
      <c r="G321" s="24"/>
      <c r="H321" s="620"/>
      <c r="I321" s="620"/>
      <c r="J321" s="620"/>
      <c r="K321" s="620"/>
      <c r="L321" s="620"/>
      <c r="M321" s="620"/>
      <c r="N321" s="620"/>
    </row>
    <row r="322" spans="1:14" x14ac:dyDescent="0.3">
      <c r="A322" s="620"/>
      <c r="B322" s="620"/>
      <c r="C322" s="620"/>
      <c r="D322" s="620"/>
      <c r="E322" s="24"/>
      <c r="F322" s="24"/>
      <c r="G322" s="24"/>
      <c r="H322" s="620"/>
      <c r="I322" s="620"/>
      <c r="J322" s="620"/>
      <c r="K322" s="620"/>
      <c r="L322" s="620"/>
      <c r="M322" s="620"/>
      <c r="N322" s="620"/>
    </row>
    <row r="323" spans="1:14" x14ac:dyDescent="0.3">
      <c r="A323" s="620"/>
      <c r="B323" s="620"/>
      <c r="C323" s="620"/>
      <c r="D323" s="620"/>
      <c r="E323" s="24"/>
      <c r="F323" s="24"/>
      <c r="G323" s="24"/>
      <c r="H323" s="620"/>
      <c r="I323" s="620"/>
      <c r="J323" s="620"/>
      <c r="K323" s="620"/>
      <c r="L323" s="620"/>
      <c r="M323" s="620"/>
      <c r="N323" s="620"/>
    </row>
    <row r="324" spans="1:14" x14ac:dyDescent="0.3">
      <c r="A324" s="620"/>
      <c r="B324" s="620"/>
      <c r="C324" s="620"/>
      <c r="D324" s="620"/>
      <c r="E324" s="24"/>
      <c r="F324" s="24"/>
      <c r="G324" s="24"/>
      <c r="H324" s="620"/>
      <c r="I324" s="620"/>
      <c r="J324" s="620"/>
      <c r="K324" s="620"/>
      <c r="L324" s="620"/>
      <c r="M324" s="620"/>
      <c r="N324" s="620"/>
    </row>
    <row r="325" spans="1:14" x14ac:dyDescent="0.3">
      <c r="A325" s="620"/>
      <c r="B325" s="620"/>
      <c r="C325" s="620"/>
      <c r="D325" s="620"/>
      <c r="E325" s="24"/>
      <c r="F325" s="24"/>
      <c r="G325" s="24"/>
      <c r="H325" s="620"/>
      <c r="I325" s="620"/>
      <c r="J325" s="620"/>
      <c r="K325" s="620"/>
      <c r="L325" s="620"/>
      <c r="M325" s="620"/>
      <c r="N325" s="620"/>
    </row>
    <row r="326" spans="1:14" x14ac:dyDescent="0.3">
      <c r="A326" s="620"/>
      <c r="B326" s="620"/>
      <c r="C326" s="620"/>
      <c r="D326" s="620"/>
      <c r="E326" s="24"/>
      <c r="F326" s="24"/>
      <c r="G326" s="24"/>
      <c r="H326" s="620"/>
      <c r="I326" s="620"/>
      <c r="J326" s="620"/>
      <c r="K326" s="620"/>
      <c r="L326" s="620"/>
      <c r="M326" s="620"/>
      <c r="N326" s="620"/>
    </row>
    <row r="327" spans="1:14" x14ac:dyDescent="0.3">
      <c r="A327" s="620"/>
      <c r="B327" s="620"/>
      <c r="C327" s="620"/>
      <c r="D327" s="620"/>
      <c r="E327" s="24"/>
      <c r="F327" s="24"/>
      <c r="G327" s="24"/>
      <c r="H327" s="620"/>
      <c r="I327" s="620"/>
      <c r="J327" s="620"/>
      <c r="K327" s="620"/>
      <c r="L327" s="620"/>
      <c r="M327" s="620"/>
      <c r="N327" s="620"/>
    </row>
    <row r="328" spans="1:14" x14ac:dyDescent="0.3">
      <c r="A328" s="620"/>
      <c r="B328" s="620"/>
      <c r="C328" s="620"/>
      <c r="D328" s="620"/>
      <c r="E328" s="24"/>
      <c r="F328" s="24"/>
      <c r="G328" s="24"/>
      <c r="H328" s="620"/>
      <c r="I328" s="620"/>
      <c r="J328" s="620"/>
      <c r="K328" s="620"/>
      <c r="L328" s="620"/>
      <c r="M328" s="620"/>
      <c r="N328" s="620"/>
    </row>
    <row r="329" spans="1:14" x14ac:dyDescent="0.3">
      <c r="A329" s="620"/>
      <c r="B329" s="620"/>
      <c r="C329" s="620"/>
      <c r="D329" s="620"/>
      <c r="E329" s="24"/>
      <c r="F329" s="24"/>
      <c r="G329" s="24"/>
      <c r="H329" s="620"/>
      <c r="I329" s="620"/>
      <c r="J329" s="620"/>
      <c r="K329" s="620"/>
      <c r="L329" s="620"/>
      <c r="M329" s="620"/>
      <c r="N329" s="620"/>
    </row>
    <row r="330" spans="1:14" x14ac:dyDescent="0.3">
      <c r="A330" s="620"/>
      <c r="B330" s="620"/>
      <c r="C330" s="620"/>
      <c r="D330" s="620"/>
      <c r="E330" s="24"/>
      <c r="F330" s="24"/>
      <c r="G330" s="24"/>
      <c r="H330" s="620"/>
      <c r="I330" s="620"/>
      <c r="J330" s="620"/>
      <c r="K330" s="620"/>
      <c r="L330" s="620"/>
      <c r="M330" s="620"/>
      <c r="N330" s="620"/>
    </row>
    <row r="331" spans="1:14" x14ac:dyDescent="0.3">
      <c r="A331" s="620"/>
      <c r="B331" s="620"/>
      <c r="C331" s="620"/>
      <c r="D331" s="620"/>
      <c r="E331" s="24"/>
      <c r="F331" s="24"/>
      <c r="G331" s="24"/>
      <c r="H331" s="620"/>
      <c r="I331" s="620"/>
      <c r="J331" s="620"/>
      <c r="K331" s="620"/>
      <c r="L331" s="620"/>
      <c r="M331" s="620"/>
      <c r="N331" s="620"/>
    </row>
    <row r="332" spans="1:14" x14ac:dyDescent="0.3">
      <c r="A332" s="620"/>
      <c r="B332" s="620"/>
      <c r="C332" s="620"/>
      <c r="D332" s="620"/>
      <c r="E332" s="24"/>
      <c r="F332" s="24"/>
      <c r="G332" s="24"/>
      <c r="H332" s="620"/>
      <c r="I332" s="620"/>
      <c r="J332" s="620"/>
      <c r="K332" s="620"/>
      <c r="L332" s="620"/>
      <c r="M332" s="620"/>
      <c r="N332" s="620"/>
    </row>
    <row r="333" spans="1:14" x14ac:dyDescent="0.3">
      <c r="A333" s="620"/>
      <c r="B333" s="620"/>
      <c r="C333" s="620"/>
      <c r="D333" s="620"/>
      <c r="E333" s="24"/>
      <c r="F333" s="24"/>
      <c r="G333" s="24"/>
      <c r="H333" s="620"/>
      <c r="I333" s="620"/>
      <c r="J333" s="620"/>
      <c r="K333" s="620"/>
      <c r="L333" s="620"/>
      <c r="M333" s="620"/>
      <c r="N333" s="620"/>
    </row>
    <row r="334" spans="1:14" x14ac:dyDescent="0.3">
      <c r="A334" s="620"/>
      <c r="B334" s="620"/>
      <c r="C334" s="620"/>
      <c r="D334" s="620"/>
      <c r="E334" s="24"/>
      <c r="F334" s="24"/>
      <c r="G334" s="24"/>
      <c r="H334" s="620"/>
      <c r="I334" s="620"/>
      <c r="J334" s="620"/>
      <c r="K334" s="620"/>
      <c r="L334" s="620"/>
      <c r="M334" s="620"/>
      <c r="N334" s="620"/>
    </row>
    <row r="335" spans="1:14" x14ac:dyDescent="0.3">
      <c r="A335" s="620"/>
      <c r="B335" s="620"/>
      <c r="C335" s="620"/>
      <c r="D335" s="620"/>
      <c r="E335" s="24"/>
      <c r="F335" s="24"/>
      <c r="G335" s="24"/>
      <c r="H335" s="620"/>
      <c r="I335" s="620"/>
      <c r="J335" s="620"/>
      <c r="K335" s="620"/>
      <c r="L335" s="620"/>
      <c r="M335" s="620"/>
      <c r="N335" s="620"/>
    </row>
    <row r="336" spans="1:14" x14ac:dyDescent="0.3">
      <c r="A336" s="620"/>
      <c r="B336" s="620"/>
      <c r="C336" s="620"/>
      <c r="D336" s="620"/>
      <c r="E336" s="24"/>
      <c r="F336" s="24"/>
      <c r="G336" s="24"/>
      <c r="H336" s="620"/>
      <c r="I336" s="620"/>
      <c r="J336" s="620"/>
      <c r="K336" s="620"/>
      <c r="L336" s="620"/>
      <c r="M336" s="620"/>
      <c r="N336" s="620"/>
    </row>
    <row r="337" spans="1:14" x14ac:dyDescent="0.3">
      <c r="A337" s="620"/>
      <c r="B337" s="620"/>
      <c r="C337" s="620"/>
      <c r="D337" s="620"/>
      <c r="E337" s="24"/>
      <c r="F337" s="24"/>
      <c r="G337" s="24"/>
      <c r="H337" s="620"/>
      <c r="I337" s="620"/>
      <c r="J337" s="620"/>
      <c r="K337" s="620"/>
      <c r="L337" s="620"/>
      <c r="M337" s="620"/>
      <c r="N337" s="620"/>
    </row>
    <row r="338" spans="1:14" x14ac:dyDescent="0.3">
      <c r="A338" s="620"/>
      <c r="B338" s="620"/>
      <c r="C338" s="620"/>
      <c r="D338" s="620"/>
      <c r="E338" s="24"/>
      <c r="F338" s="24"/>
      <c r="G338" s="24"/>
      <c r="H338" s="620"/>
      <c r="I338" s="620"/>
      <c r="J338" s="620"/>
      <c r="K338" s="620"/>
      <c r="L338" s="620"/>
      <c r="M338" s="620"/>
      <c r="N338" s="620"/>
    </row>
    <row r="339" spans="1:14" x14ac:dyDescent="0.3">
      <c r="A339" s="620"/>
      <c r="B339" s="620"/>
      <c r="C339" s="620"/>
      <c r="D339" s="620"/>
      <c r="E339" s="24"/>
      <c r="F339" s="24"/>
      <c r="G339" s="24"/>
      <c r="H339" s="620"/>
      <c r="I339" s="620"/>
      <c r="J339" s="620"/>
      <c r="K339" s="620"/>
      <c r="L339" s="620"/>
      <c r="M339" s="620"/>
      <c r="N339" s="620"/>
    </row>
    <row r="340" spans="1:14" x14ac:dyDescent="0.3">
      <c r="A340" s="620"/>
      <c r="B340" s="620"/>
      <c r="C340" s="620"/>
      <c r="D340" s="620"/>
      <c r="E340" s="24"/>
      <c r="F340" s="24"/>
      <c r="G340" s="24"/>
      <c r="H340" s="620"/>
      <c r="I340" s="620"/>
      <c r="J340" s="620"/>
      <c r="K340" s="620"/>
      <c r="L340" s="620"/>
      <c r="M340" s="620"/>
      <c r="N340" s="620"/>
    </row>
    <row r="341" spans="1:14" x14ac:dyDescent="0.3">
      <c r="A341" s="620"/>
      <c r="B341" s="620"/>
      <c r="C341" s="620"/>
      <c r="D341" s="620"/>
      <c r="E341" s="24"/>
      <c r="F341" s="24"/>
      <c r="G341" s="24"/>
      <c r="H341" s="620"/>
      <c r="I341" s="620"/>
      <c r="J341" s="620"/>
      <c r="K341" s="620"/>
      <c r="L341" s="620"/>
      <c r="M341" s="620"/>
      <c r="N341" s="620"/>
    </row>
    <row r="342" spans="1:14" x14ac:dyDescent="0.3">
      <c r="A342" s="620"/>
      <c r="B342" s="620"/>
      <c r="C342" s="620"/>
      <c r="D342" s="620"/>
      <c r="E342" s="24"/>
      <c r="F342" s="24"/>
      <c r="G342" s="24"/>
      <c r="H342" s="620"/>
      <c r="I342" s="620"/>
      <c r="J342" s="620"/>
      <c r="K342" s="620"/>
      <c r="L342" s="620"/>
      <c r="M342" s="620"/>
      <c r="N342" s="620"/>
    </row>
    <row r="343" spans="1:14" x14ac:dyDescent="0.3">
      <c r="A343" s="620"/>
      <c r="B343" s="620"/>
      <c r="C343" s="620"/>
      <c r="D343" s="620"/>
      <c r="E343" s="24"/>
      <c r="F343" s="24"/>
      <c r="G343" s="24"/>
      <c r="H343" s="620"/>
      <c r="I343" s="620"/>
      <c r="J343" s="620"/>
      <c r="K343" s="620"/>
      <c r="L343" s="620"/>
      <c r="M343" s="620"/>
      <c r="N343" s="620"/>
    </row>
    <row r="344" spans="1:14" x14ac:dyDescent="0.3">
      <c r="A344" s="620"/>
      <c r="B344" s="620"/>
      <c r="C344" s="620"/>
      <c r="D344" s="620"/>
      <c r="E344" s="24"/>
      <c r="F344" s="24"/>
      <c r="G344" s="24"/>
      <c r="H344" s="620"/>
      <c r="I344" s="620"/>
      <c r="J344" s="620"/>
      <c r="K344" s="620"/>
      <c r="L344" s="620"/>
      <c r="M344" s="620"/>
      <c r="N344" s="620"/>
    </row>
    <row r="345" spans="1:14" x14ac:dyDescent="0.3">
      <c r="A345" s="620"/>
      <c r="B345" s="620"/>
      <c r="C345" s="620"/>
      <c r="D345" s="620"/>
      <c r="E345" s="24"/>
      <c r="F345" s="24"/>
      <c r="G345" s="24"/>
      <c r="H345" s="620"/>
      <c r="I345" s="620"/>
      <c r="J345" s="620"/>
      <c r="K345" s="620"/>
      <c r="L345" s="620"/>
      <c r="M345" s="620"/>
      <c r="N345" s="620"/>
    </row>
    <row r="346" spans="1:14" x14ac:dyDescent="0.3">
      <c r="A346" s="620"/>
      <c r="B346" s="620"/>
      <c r="C346" s="620"/>
      <c r="D346" s="620"/>
      <c r="E346" s="24"/>
      <c r="F346" s="24"/>
      <c r="G346" s="24"/>
      <c r="H346" s="620"/>
      <c r="I346" s="620"/>
      <c r="J346" s="620"/>
      <c r="K346" s="620"/>
      <c r="L346" s="620"/>
      <c r="M346" s="620"/>
      <c r="N346" s="620"/>
    </row>
    <row r="347" spans="1:14" x14ac:dyDescent="0.3">
      <c r="A347" s="620"/>
      <c r="B347" s="620"/>
      <c r="C347" s="620"/>
      <c r="D347" s="620"/>
      <c r="E347" s="24"/>
      <c r="F347" s="24"/>
      <c r="G347" s="24"/>
      <c r="H347" s="620"/>
      <c r="I347" s="620"/>
      <c r="J347" s="620"/>
      <c r="K347" s="620"/>
      <c r="L347" s="620"/>
      <c r="M347" s="620"/>
      <c r="N347" s="620"/>
    </row>
    <row r="348" spans="1:14" x14ac:dyDescent="0.3">
      <c r="A348" s="620"/>
      <c r="B348" s="620"/>
      <c r="C348" s="620"/>
      <c r="D348" s="620"/>
      <c r="E348" s="24"/>
      <c r="F348" s="24"/>
      <c r="G348" s="24"/>
      <c r="H348" s="620"/>
      <c r="I348" s="620"/>
      <c r="J348" s="620"/>
      <c r="K348" s="620"/>
      <c r="L348" s="620"/>
      <c r="M348" s="620"/>
      <c r="N348" s="620"/>
    </row>
    <row r="349" spans="1:14" x14ac:dyDescent="0.3">
      <c r="A349" s="620"/>
      <c r="B349" s="620"/>
      <c r="C349" s="620"/>
      <c r="D349" s="620"/>
      <c r="E349" s="24"/>
      <c r="F349" s="24"/>
      <c r="G349" s="24"/>
      <c r="H349" s="620"/>
      <c r="I349" s="620"/>
      <c r="J349" s="620"/>
      <c r="K349" s="620"/>
      <c r="L349" s="620"/>
      <c r="M349" s="620"/>
      <c r="N349" s="620"/>
    </row>
    <row r="350" spans="1:14" x14ac:dyDescent="0.3">
      <c r="A350" s="620"/>
      <c r="B350" s="620"/>
      <c r="C350" s="620"/>
      <c r="D350" s="620"/>
      <c r="E350" s="24"/>
      <c r="F350" s="24"/>
      <c r="G350" s="24"/>
      <c r="H350" s="620"/>
      <c r="I350" s="620"/>
      <c r="J350" s="620"/>
      <c r="K350" s="620"/>
      <c r="L350" s="620"/>
      <c r="M350" s="620"/>
      <c r="N350" s="620"/>
    </row>
    <row r="351" spans="1:14" x14ac:dyDescent="0.3">
      <c r="A351" s="620"/>
      <c r="B351" s="620"/>
      <c r="C351" s="620"/>
      <c r="D351" s="620"/>
      <c r="E351" s="24"/>
      <c r="F351" s="24"/>
      <c r="G351" s="24"/>
      <c r="H351" s="620"/>
      <c r="I351" s="620"/>
      <c r="J351" s="620"/>
      <c r="K351" s="620"/>
      <c r="L351" s="620"/>
      <c r="M351" s="620"/>
      <c r="N351" s="620"/>
    </row>
    <row r="352" spans="1:14" x14ac:dyDescent="0.3">
      <c r="A352" s="620"/>
      <c r="B352" s="620"/>
      <c r="C352" s="620"/>
      <c r="D352" s="620"/>
      <c r="E352" s="24"/>
      <c r="F352" s="24"/>
      <c r="G352" s="24"/>
      <c r="H352" s="620"/>
      <c r="I352" s="620"/>
      <c r="J352" s="620"/>
      <c r="K352" s="620"/>
      <c r="L352" s="620"/>
      <c r="M352" s="620"/>
      <c r="N352" s="620"/>
    </row>
    <row r="353" spans="1:14" x14ac:dyDescent="0.3">
      <c r="A353" s="620"/>
      <c r="B353" s="620"/>
      <c r="C353" s="620"/>
      <c r="D353" s="620"/>
      <c r="E353" s="24"/>
      <c r="F353" s="24"/>
      <c r="G353" s="24"/>
      <c r="H353" s="620"/>
      <c r="I353" s="620"/>
      <c r="J353" s="620"/>
      <c r="K353" s="620"/>
      <c r="L353" s="620"/>
      <c r="M353" s="620"/>
      <c r="N353" s="620"/>
    </row>
    <row r="354" spans="1:14" x14ac:dyDescent="0.3">
      <c r="A354" s="620"/>
      <c r="B354" s="620"/>
      <c r="C354" s="620"/>
      <c r="D354" s="620"/>
      <c r="E354" s="24"/>
      <c r="F354" s="24"/>
      <c r="G354" s="24"/>
      <c r="H354" s="620"/>
      <c r="I354" s="620"/>
      <c r="J354" s="620"/>
      <c r="K354" s="620"/>
      <c r="L354" s="620"/>
      <c r="M354" s="620"/>
      <c r="N354" s="620"/>
    </row>
    <row r="355" spans="1:14" x14ac:dyDescent="0.3">
      <c r="A355" s="620"/>
      <c r="B355" s="620"/>
      <c r="C355" s="620"/>
      <c r="D355" s="620"/>
      <c r="E355" s="24"/>
      <c r="F355" s="24"/>
      <c r="G355" s="24"/>
      <c r="H355" s="620"/>
      <c r="I355" s="620"/>
      <c r="J355" s="620"/>
      <c r="K355" s="620"/>
      <c r="L355" s="620"/>
      <c r="M355" s="620"/>
      <c r="N355" s="620"/>
    </row>
    <row r="356" spans="1:14" x14ac:dyDescent="0.3">
      <c r="A356" s="620"/>
      <c r="B356" s="620"/>
      <c r="C356" s="620"/>
      <c r="D356" s="620"/>
      <c r="E356" s="24"/>
      <c r="F356" s="24"/>
      <c r="G356" s="24"/>
      <c r="H356" s="620"/>
      <c r="I356" s="620"/>
      <c r="J356" s="620"/>
      <c r="K356" s="620"/>
      <c r="L356" s="620"/>
      <c r="M356" s="620"/>
      <c r="N356" s="620"/>
    </row>
    <row r="357" spans="1:14" x14ac:dyDescent="0.3">
      <c r="A357" s="620"/>
      <c r="B357" s="620"/>
      <c r="C357" s="620"/>
      <c r="D357" s="620"/>
      <c r="E357" s="24"/>
      <c r="F357" s="24"/>
      <c r="G357" s="24"/>
      <c r="H357" s="620"/>
      <c r="I357" s="620"/>
      <c r="J357" s="620"/>
      <c r="K357" s="620"/>
      <c r="L357" s="620"/>
      <c r="M357" s="620"/>
      <c r="N357" s="620"/>
    </row>
    <row r="358" spans="1:14" x14ac:dyDescent="0.3">
      <c r="A358" s="620"/>
      <c r="B358" s="620"/>
      <c r="C358" s="620"/>
      <c r="D358" s="620"/>
      <c r="E358" s="24"/>
      <c r="F358" s="24"/>
      <c r="G358" s="24"/>
      <c r="H358" s="620"/>
      <c r="I358" s="620"/>
      <c r="J358" s="620"/>
      <c r="K358" s="620"/>
      <c r="L358" s="620"/>
      <c r="M358" s="620"/>
      <c r="N358" s="620"/>
    </row>
    <row r="359" spans="1:14" x14ac:dyDescent="0.3">
      <c r="A359" s="620"/>
      <c r="B359" s="620"/>
      <c r="C359" s="620"/>
      <c r="D359" s="620"/>
      <c r="E359" s="24"/>
      <c r="F359" s="24"/>
      <c r="G359" s="24"/>
      <c r="H359" s="620"/>
      <c r="I359" s="620"/>
      <c r="J359" s="620"/>
      <c r="K359" s="620"/>
      <c r="L359" s="620"/>
      <c r="M359" s="620"/>
      <c r="N359" s="620"/>
    </row>
    <row r="360" spans="1:14" x14ac:dyDescent="0.3">
      <c r="A360" s="620"/>
      <c r="B360" s="620"/>
      <c r="C360" s="620"/>
      <c r="D360" s="620"/>
      <c r="E360" s="24"/>
      <c r="F360" s="24"/>
      <c r="G360" s="24"/>
      <c r="H360" s="620"/>
      <c r="I360" s="620"/>
      <c r="J360" s="620"/>
      <c r="K360" s="620"/>
      <c r="L360" s="620"/>
      <c r="M360" s="620"/>
      <c r="N360" s="620"/>
    </row>
    <row r="361" spans="1:14" x14ac:dyDescent="0.3">
      <c r="A361" s="620"/>
      <c r="B361" s="620"/>
      <c r="C361" s="620"/>
      <c r="D361" s="620"/>
      <c r="E361" s="24"/>
      <c r="F361" s="24"/>
      <c r="G361" s="24"/>
      <c r="H361" s="620"/>
      <c r="I361" s="620"/>
      <c r="J361" s="620"/>
      <c r="K361" s="620"/>
      <c r="L361" s="620"/>
      <c r="M361" s="620"/>
      <c r="N361" s="620"/>
    </row>
    <row r="362" spans="1:14" x14ac:dyDescent="0.3">
      <c r="A362" s="620"/>
      <c r="B362" s="620"/>
      <c r="C362" s="620"/>
      <c r="D362" s="620"/>
      <c r="E362" s="24"/>
      <c r="F362" s="24"/>
      <c r="G362" s="24"/>
      <c r="H362" s="620"/>
      <c r="I362" s="620"/>
      <c r="J362" s="620"/>
      <c r="K362" s="620"/>
      <c r="L362" s="620"/>
      <c r="M362" s="620"/>
      <c r="N362" s="620"/>
    </row>
    <row r="363" spans="1:14" x14ac:dyDescent="0.3">
      <c r="A363" s="620"/>
      <c r="B363" s="620"/>
      <c r="C363" s="620"/>
      <c r="D363" s="620"/>
      <c r="E363" s="24"/>
      <c r="F363" s="24"/>
      <c r="G363" s="24"/>
      <c r="H363" s="620"/>
      <c r="I363" s="620"/>
      <c r="J363" s="620"/>
      <c r="K363" s="620"/>
      <c r="L363" s="620"/>
      <c r="M363" s="620"/>
      <c r="N363" s="620"/>
    </row>
    <row r="364" spans="1:14" x14ac:dyDescent="0.3">
      <c r="A364" s="620"/>
      <c r="B364" s="620"/>
      <c r="C364" s="620"/>
      <c r="D364" s="620"/>
      <c r="E364" s="24"/>
      <c r="F364" s="24"/>
      <c r="G364" s="24"/>
      <c r="H364" s="620"/>
      <c r="I364" s="620"/>
      <c r="J364" s="620"/>
      <c r="K364" s="620"/>
      <c r="L364" s="620"/>
      <c r="M364" s="620"/>
      <c r="N364" s="620"/>
    </row>
    <row r="365" spans="1:14" x14ac:dyDescent="0.3">
      <c r="A365" s="620"/>
      <c r="B365" s="620"/>
      <c r="C365" s="620"/>
      <c r="D365" s="620"/>
      <c r="E365" s="24"/>
      <c r="F365" s="24"/>
      <c r="G365" s="24"/>
      <c r="H365" s="620"/>
      <c r="I365" s="620"/>
      <c r="J365" s="620"/>
      <c r="K365" s="620"/>
      <c r="L365" s="620"/>
      <c r="M365" s="620"/>
      <c r="N365" s="620"/>
    </row>
    <row r="366" spans="1:14" x14ac:dyDescent="0.3">
      <c r="A366" s="620"/>
      <c r="B366" s="620"/>
      <c r="C366" s="620"/>
      <c r="D366" s="620"/>
      <c r="E366" s="24"/>
      <c r="F366" s="24"/>
      <c r="G366" s="24"/>
      <c r="H366" s="620"/>
      <c r="I366" s="620"/>
      <c r="J366" s="620"/>
      <c r="K366" s="620"/>
      <c r="L366" s="620"/>
      <c r="M366" s="620"/>
      <c r="N366" s="620"/>
    </row>
    <row r="367" spans="1:14" x14ac:dyDescent="0.3">
      <c r="A367" s="620"/>
      <c r="B367" s="620"/>
      <c r="C367" s="620"/>
      <c r="D367" s="620"/>
      <c r="E367" s="24"/>
      <c r="F367" s="24"/>
      <c r="G367" s="24"/>
      <c r="H367" s="620"/>
      <c r="I367" s="620"/>
      <c r="J367" s="620"/>
      <c r="K367" s="620"/>
      <c r="L367" s="620"/>
      <c r="M367" s="620"/>
      <c r="N367" s="620"/>
    </row>
    <row r="368" spans="1:14" x14ac:dyDescent="0.3">
      <c r="A368" s="620"/>
      <c r="B368" s="620"/>
      <c r="C368" s="620"/>
      <c r="D368" s="620"/>
      <c r="E368" s="24"/>
      <c r="F368" s="24"/>
      <c r="G368" s="24"/>
      <c r="H368" s="620"/>
      <c r="I368" s="620"/>
      <c r="J368" s="620"/>
      <c r="K368" s="620"/>
      <c r="L368" s="620"/>
      <c r="M368" s="620"/>
      <c r="N368" s="620"/>
    </row>
    <row r="369" spans="1:14" x14ac:dyDescent="0.3">
      <c r="A369" s="620"/>
      <c r="B369" s="620"/>
      <c r="C369" s="620"/>
      <c r="D369" s="620"/>
      <c r="E369" s="24"/>
      <c r="F369" s="24"/>
      <c r="G369" s="24"/>
      <c r="H369" s="620"/>
      <c r="I369" s="620"/>
      <c r="J369" s="620"/>
      <c r="K369" s="620"/>
      <c r="L369" s="620"/>
      <c r="M369" s="620"/>
      <c r="N369" s="620"/>
    </row>
    <row r="370" spans="1:14" x14ac:dyDescent="0.3">
      <c r="A370" s="620"/>
      <c r="B370" s="620"/>
      <c r="C370" s="620"/>
      <c r="D370" s="620"/>
      <c r="E370" s="24"/>
      <c r="F370" s="24"/>
      <c r="G370" s="24"/>
      <c r="H370" s="620"/>
      <c r="I370" s="620"/>
      <c r="J370" s="620"/>
      <c r="K370" s="620"/>
      <c r="L370" s="620"/>
      <c r="M370" s="620"/>
      <c r="N370" s="620"/>
    </row>
    <row r="371" spans="1:14" x14ac:dyDescent="0.3">
      <c r="A371" s="620"/>
      <c r="B371" s="620"/>
      <c r="C371" s="620"/>
      <c r="D371" s="620"/>
      <c r="E371" s="24"/>
      <c r="F371" s="24"/>
      <c r="G371" s="24"/>
      <c r="H371" s="620"/>
      <c r="I371" s="620"/>
      <c r="J371" s="620"/>
      <c r="K371" s="620"/>
      <c r="L371" s="620"/>
      <c r="M371" s="620"/>
      <c r="N371" s="620"/>
    </row>
    <row r="372" spans="1:14" x14ac:dyDescent="0.3">
      <c r="A372" s="620"/>
      <c r="B372" s="620"/>
      <c r="C372" s="620"/>
      <c r="D372" s="620"/>
      <c r="E372" s="24"/>
      <c r="F372" s="24"/>
      <c r="G372" s="24"/>
      <c r="H372" s="620"/>
      <c r="I372" s="620"/>
      <c r="J372" s="620"/>
      <c r="K372" s="620"/>
      <c r="L372" s="620"/>
      <c r="M372" s="620"/>
      <c r="N372" s="620"/>
    </row>
    <row r="373" spans="1:14" x14ac:dyDescent="0.3">
      <c r="A373" s="620"/>
      <c r="B373" s="620"/>
      <c r="C373" s="620"/>
      <c r="D373" s="620"/>
      <c r="E373" s="24"/>
      <c r="F373" s="24"/>
      <c r="G373" s="24"/>
      <c r="H373" s="620"/>
      <c r="I373" s="620"/>
      <c r="J373" s="620"/>
      <c r="K373" s="620"/>
      <c r="L373" s="620"/>
      <c r="M373" s="620"/>
      <c r="N373" s="620"/>
    </row>
    <row r="374" spans="1:14" x14ac:dyDescent="0.3">
      <c r="A374" s="620"/>
      <c r="B374" s="620"/>
      <c r="C374" s="620"/>
      <c r="D374" s="620"/>
      <c r="E374" s="24"/>
      <c r="F374" s="24"/>
      <c r="G374" s="24"/>
      <c r="H374" s="620"/>
      <c r="I374" s="620"/>
      <c r="J374" s="620"/>
      <c r="K374" s="620"/>
      <c r="L374" s="620"/>
      <c r="M374" s="620"/>
      <c r="N374" s="620"/>
    </row>
    <row r="375" spans="1:14" x14ac:dyDescent="0.3">
      <c r="A375" s="620"/>
      <c r="B375" s="620"/>
      <c r="C375" s="620"/>
      <c r="D375" s="620"/>
      <c r="E375" s="24"/>
      <c r="F375" s="24"/>
      <c r="G375" s="24"/>
      <c r="H375" s="620"/>
      <c r="I375" s="620"/>
      <c r="J375" s="620"/>
      <c r="K375" s="620"/>
      <c r="L375" s="620"/>
      <c r="M375" s="620"/>
      <c r="N375" s="620"/>
    </row>
    <row r="376" spans="1:14" x14ac:dyDescent="0.3">
      <c r="A376" s="620"/>
      <c r="B376" s="620"/>
      <c r="C376" s="620"/>
      <c r="D376" s="620"/>
      <c r="E376" s="24"/>
      <c r="F376" s="24"/>
      <c r="G376" s="24"/>
      <c r="H376" s="620"/>
      <c r="I376" s="620"/>
      <c r="J376" s="620"/>
      <c r="K376" s="620"/>
      <c r="L376" s="620"/>
      <c r="M376" s="620"/>
      <c r="N376" s="620"/>
    </row>
    <row r="377" spans="1:14" x14ac:dyDescent="0.3">
      <c r="A377" s="620"/>
      <c r="B377" s="620"/>
      <c r="C377" s="620"/>
      <c r="D377" s="620"/>
      <c r="E377" s="24"/>
      <c r="F377" s="24"/>
      <c r="G377" s="24"/>
      <c r="H377" s="620"/>
      <c r="I377" s="620"/>
      <c r="J377" s="620"/>
      <c r="K377" s="620"/>
      <c r="L377" s="620"/>
      <c r="M377" s="620"/>
      <c r="N377" s="620"/>
    </row>
    <row r="378" spans="1:14" x14ac:dyDescent="0.3">
      <c r="A378" s="620"/>
      <c r="B378" s="620"/>
      <c r="C378" s="620"/>
      <c r="D378" s="620"/>
      <c r="E378" s="24"/>
      <c r="F378" s="24"/>
      <c r="G378" s="24"/>
      <c r="H378" s="620"/>
      <c r="I378" s="620"/>
      <c r="J378" s="620"/>
      <c r="K378" s="620"/>
      <c r="L378" s="620"/>
      <c r="M378" s="620"/>
      <c r="N378" s="620"/>
    </row>
    <row r="379" spans="1:14" x14ac:dyDescent="0.3">
      <c r="A379" s="620"/>
      <c r="B379" s="620"/>
      <c r="C379" s="620"/>
      <c r="D379" s="620"/>
      <c r="E379" s="24"/>
      <c r="F379" s="24"/>
      <c r="G379" s="24"/>
      <c r="H379" s="620"/>
      <c r="I379" s="620"/>
      <c r="J379" s="620"/>
      <c r="K379" s="620"/>
      <c r="L379" s="620"/>
      <c r="M379" s="620"/>
      <c r="N379" s="620"/>
    </row>
    <row r="380" spans="1:14" x14ac:dyDescent="0.3">
      <c r="A380" s="620"/>
      <c r="B380" s="620"/>
      <c r="C380" s="620"/>
      <c r="D380" s="620"/>
      <c r="E380" s="24"/>
      <c r="F380" s="24"/>
      <c r="G380" s="24"/>
      <c r="H380" s="620"/>
      <c r="I380" s="620"/>
      <c r="J380" s="620"/>
      <c r="K380" s="620"/>
      <c r="L380" s="620"/>
      <c r="M380" s="620"/>
      <c r="N380" s="620"/>
    </row>
    <row r="381" spans="1:14" x14ac:dyDescent="0.3">
      <c r="A381" s="620"/>
      <c r="B381" s="620"/>
      <c r="C381" s="620"/>
      <c r="D381" s="620"/>
      <c r="E381" s="24"/>
      <c r="F381" s="24"/>
      <c r="G381" s="24"/>
      <c r="H381" s="620"/>
      <c r="I381" s="620"/>
      <c r="J381" s="620"/>
      <c r="K381" s="620"/>
      <c r="L381" s="620"/>
      <c r="M381" s="620"/>
      <c r="N381" s="620"/>
    </row>
    <row r="382" spans="1:14" x14ac:dyDescent="0.3">
      <c r="A382" s="620"/>
      <c r="B382" s="620"/>
      <c r="C382" s="620"/>
      <c r="D382" s="620"/>
      <c r="E382" s="24"/>
      <c r="F382" s="24"/>
      <c r="G382" s="24"/>
      <c r="H382" s="620"/>
      <c r="I382" s="620"/>
      <c r="J382" s="620"/>
      <c r="K382" s="620"/>
      <c r="L382" s="620"/>
      <c r="M382" s="620"/>
      <c r="N382" s="620"/>
    </row>
    <row r="383" spans="1:14" x14ac:dyDescent="0.3">
      <c r="A383" s="620"/>
      <c r="B383" s="620"/>
      <c r="C383" s="620"/>
      <c r="D383" s="620"/>
      <c r="E383" s="24"/>
      <c r="F383" s="24"/>
      <c r="G383" s="24"/>
      <c r="H383" s="620"/>
      <c r="I383" s="620"/>
      <c r="J383" s="620"/>
      <c r="K383" s="620"/>
      <c r="L383" s="620"/>
      <c r="M383" s="620"/>
      <c r="N383" s="620"/>
    </row>
    <row r="384" spans="1:14" x14ac:dyDescent="0.3">
      <c r="A384" s="620"/>
      <c r="B384" s="620"/>
      <c r="C384" s="620"/>
      <c r="D384" s="620"/>
      <c r="E384" s="24"/>
      <c r="F384" s="24"/>
      <c r="G384" s="24"/>
      <c r="H384" s="620"/>
      <c r="I384" s="620"/>
      <c r="J384" s="620"/>
      <c r="K384" s="620"/>
      <c r="L384" s="620"/>
      <c r="M384" s="620"/>
      <c r="N384" s="620"/>
    </row>
    <row r="385" spans="1:14" x14ac:dyDescent="0.3">
      <c r="A385" s="620"/>
      <c r="B385" s="620"/>
      <c r="C385" s="620"/>
      <c r="D385" s="620"/>
      <c r="E385" s="24"/>
      <c r="F385" s="24"/>
      <c r="G385" s="24"/>
      <c r="H385" s="620"/>
      <c r="I385" s="620"/>
      <c r="J385" s="620"/>
      <c r="K385" s="620"/>
      <c r="L385" s="620"/>
      <c r="M385" s="620"/>
      <c r="N385" s="620"/>
    </row>
    <row r="386" spans="1:14" x14ac:dyDescent="0.3">
      <c r="A386" s="620"/>
      <c r="B386" s="620"/>
      <c r="C386" s="620"/>
      <c r="D386" s="620"/>
      <c r="E386" s="24"/>
      <c r="F386" s="24"/>
      <c r="G386" s="24"/>
      <c r="H386" s="620"/>
      <c r="I386" s="620"/>
      <c r="J386" s="620"/>
      <c r="K386" s="620"/>
      <c r="L386" s="620"/>
      <c r="M386" s="620"/>
      <c r="N386" s="620"/>
    </row>
    <row r="387" spans="1:14" x14ac:dyDescent="0.3">
      <c r="A387" s="620"/>
      <c r="B387" s="620"/>
      <c r="C387" s="620"/>
      <c r="D387" s="620"/>
      <c r="E387" s="24"/>
      <c r="F387" s="24"/>
      <c r="G387" s="24"/>
      <c r="H387" s="620"/>
      <c r="I387" s="620"/>
      <c r="J387" s="620"/>
      <c r="K387" s="620"/>
      <c r="L387" s="620"/>
      <c r="M387" s="620"/>
      <c r="N387" s="620"/>
    </row>
    <row r="388" spans="1:14" x14ac:dyDescent="0.3">
      <c r="A388" s="620"/>
      <c r="B388" s="620"/>
      <c r="C388" s="620"/>
      <c r="D388" s="620"/>
      <c r="E388" s="24"/>
      <c r="F388" s="24"/>
      <c r="G388" s="24"/>
      <c r="H388" s="620"/>
      <c r="I388" s="620"/>
      <c r="J388" s="620"/>
      <c r="K388" s="620"/>
      <c r="L388" s="620"/>
      <c r="M388" s="620"/>
      <c r="N388" s="620"/>
    </row>
    <row r="389" spans="1:14" x14ac:dyDescent="0.3">
      <c r="A389" s="620"/>
      <c r="B389" s="620"/>
      <c r="C389" s="620"/>
      <c r="D389" s="620"/>
      <c r="E389" s="24"/>
      <c r="F389" s="24"/>
      <c r="G389" s="24"/>
      <c r="H389" s="620"/>
      <c r="I389" s="620"/>
      <c r="J389" s="620"/>
      <c r="K389" s="620"/>
      <c r="L389" s="620"/>
      <c r="M389" s="620"/>
      <c r="N389" s="620"/>
    </row>
    <row r="390" spans="1:14" x14ac:dyDescent="0.3">
      <c r="A390" s="620"/>
      <c r="B390" s="620"/>
      <c r="C390" s="620"/>
      <c r="D390" s="620"/>
      <c r="E390" s="24"/>
      <c r="F390" s="24"/>
      <c r="G390" s="24"/>
      <c r="H390" s="620"/>
      <c r="I390" s="620"/>
      <c r="J390" s="620"/>
      <c r="K390" s="620"/>
      <c r="L390" s="620"/>
      <c r="M390" s="620"/>
      <c r="N390" s="620"/>
    </row>
    <row r="391" spans="1:14" x14ac:dyDescent="0.3">
      <c r="A391" s="620"/>
      <c r="B391" s="620"/>
      <c r="C391" s="620"/>
      <c r="D391" s="620"/>
      <c r="E391" s="24"/>
      <c r="F391" s="24"/>
      <c r="G391" s="24"/>
      <c r="H391" s="620"/>
      <c r="I391" s="620"/>
      <c r="J391" s="620"/>
      <c r="K391" s="620"/>
      <c r="L391" s="620"/>
      <c r="M391" s="620"/>
      <c r="N391" s="620"/>
    </row>
    <row r="392" spans="1:14" x14ac:dyDescent="0.3">
      <c r="A392" s="620"/>
      <c r="B392" s="620"/>
      <c r="C392" s="620"/>
      <c r="D392" s="620"/>
      <c r="E392" s="24"/>
      <c r="F392" s="24"/>
      <c r="G392" s="24"/>
      <c r="H392" s="620"/>
      <c r="I392" s="620"/>
      <c r="J392" s="620"/>
      <c r="K392" s="620"/>
      <c r="L392" s="620"/>
      <c r="M392" s="620"/>
      <c r="N392" s="620"/>
    </row>
    <row r="393" spans="1:14" x14ac:dyDescent="0.3">
      <c r="A393" s="620"/>
      <c r="B393" s="620"/>
      <c r="C393" s="620"/>
      <c r="D393" s="620"/>
      <c r="E393" s="24"/>
      <c r="F393" s="24"/>
      <c r="G393" s="24"/>
      <c r="H393" s="620"/>
      <c r="I393" s="620"/>
      <c r="J393" s="620"/>
      <c r="K393" s="620"/>
      <c r="L393" s="620"/>
      <c r="M393" s="620"/>
      <c r="N393" s="620"/>
    </row>
    <row r="394" spans="1:14" x14ac:dyDescent="0.3">
      <c r="A394" s="620"/>
      <c r="B394" s="620"/>
      <c r="C394" s="620"/>
      <c r="D394" s="620"/>
      <c r="E394" s="24"/>
      <c r="F394" s="24"/>
      <c r="G394" s="24"/>
      <c r="H394" s="620"/>
      <c r="I394" s="620"/>
      <c r="J394" s="620"/>
      <c r="K394" s="620"/>
      <c r="L394" s="620"/>
      <c r="M394" s="620"/>
      <c r="N394" s="620"/>
    </row>
    <row r="395" spans="1:14" x14ac:dyDescent="0.3">
      <c r="A395" s="620"/>
      <c r="B395" s="620"/>
      <c r="C395" s="620"/>
      <c r="D395" s="620"/>
      <c r="E395" s="24"/>
      <c r="F395" s="24"/>
      <c r="G395" s="24"/>
      <c r="H395" s="620"/>
      <c r="I395" s="620"/>
      <c r="J395" s="620"/>
      <c r="K395" s="620"/>
      <c r="L395" s="620"/>
      <c r="M395" s="620"/>
      <c r="N395" s="620"/>
    </row>
    <row r="396" spans="1:14" x14ac:dyDescent="0.3">
      <c r="A396" s="620"/>
      <c r="B396" s="620"/>
      <c r="C396" s="620"/>
      <c r="D396" s="620"/>
      <c r="E396" s="24"/>
      <c r="F396" s="24"/>
      <c r="G396" s="24"/>
      <c r="H396" s="620"/>
      <c r="I396" s="620"/>
      <c r="J396" s="620"/>
      <c r="K396" s="620"/>
      <c r="L396" s="620"/>
      <c r="M396" s="620"/>
      <c r="N396" s="620"/>
    </row>
    <row r="397" spans="1:14" x14ac:dyDescent="0.3">
      <c r="A397" s="620"/>
      <c r="B397" s="620"/>
      <c r="C397" s="620"/>
      <c r="D397" s="620"/>
      <c r="E397" s="24"/>
      <c r="F397" s="24"/>
      <c r="G397" s="24"/>
      <c r="H397" s="620"/>
      <c r="I397" s="620"/>
      <c r="J397" s="620"/>
      <c r="K397" s="620"/>
      <c r="L397" s="620"/>
      <c r="M397" s="620"/>
      <c r="N397" s="620"/>
    </row>
    <row r="398" spans="1:14" x14ac:dyDescent="0.3">
      <c r="A398" s="620"/>
      <c r="B398" s="620"/>
      <c r="C398" s="620"/>
      <c r="D398" s="620"/>
      <c r="E398" s="24"/>
      <c r="F398" s="24"/>
      <c r="G398" s="24"/>
      <c r="H398" s="620"/>
      <c r="I398" s="620"/>
      <c r="J398" s="620"/>
      <c r="K398" s="620"/>
      <c r="L398" s="620"/>
      <c r="M398" s="620"/>
      <c r="N398" s="620"/>
    </row>
    <row r="399" spans="1:14" x14ac:dyDescent="0.3">
      <c r="A399" s="620"/>
      <c r="B399" s="620"/>
      <c r="C399" s="620"/>
      <c r="D399" s="620"/>
      <c r="E399" s="24"/>
      <c r="F399" s="24"/>
      <c r="G399" s="24"/>
      <c r="H399" s="620"/>
      <c r="I399" s="620"/>
      <c r="J399" s="620"/>
      <c r="K399" s="620"/>
      <c r="L399" s="620"/>
      <c r="M399" s="620"/>
      <c r="N399" s="620"/>
    </row>
    <row r="400" spans="1:14" x14ac:dyDescent="0.3">
      <c r="A400" s="620"/>
      <c r="B400" s="620"/>
      <c r="C400" s="620"/>
      <c r="D400" s="620"/>
      <c r="E400" s="24"/>
      <c r="F400" s="24"/>
      <c r="G400" s="24"/>
      <c r="H400" s="620"/>
      <c r="I400" s="620"/>
      <c r="J400" s="620"/>
      <c r="K400" s="620"/>
      <c r="L400" s="620"/>
      <c r="M400" s="620"/>
      <c r="N400" s="620"/>
    </row>
    <row r="401" spans="1:14" x14ac:dyDescent="0.3">
      <c r="A401" s="620"/>
      <c r="B401" s="620"/>
      <c r="C401" s="620"/>
      <c r="D401" s="620"/>
      <c r="E401" s="24"/>
      <c r="F401" s="24"/>
      <c r="G401" s="24"/>
      <c r="H401" s="620"/>
      <c r="I401" s="620"/>
      <c r="J401" s="620"/>
      <c r="K401" s="620"/>
      <c r="L401" s="620"/>
      <c r="M401" s="620"/>
      <c r="N401" s="620"/>
    </row>
    <row r="402" spans="1:14" x14ac:dyDescent="0.3">
      <c r="A402" s="620"/>
      <c r="B402" s="620"/>
      <c r="C402" s="620"/>
      <c r="D402" s="620"/>
      <c r="E402" s="24"/>
      <c r="F402" s="24"/>
      <c r="G402" s="24"/>
      <c r="H402" s="620"/>
      <c r="I402" s="620"/>
      <c r="J402" s="620"/>
      <c r="K402" s="620"/>
      <c r="L402" s="620"/>
      <c r="M402" s="620"/>
      <c r="N402" s="620"/>
    </row>
    <row r="403" spans="1:14" x14ac:dyDescent="0.3">
      <c r="A403" s="620"/>
      <c r="B403" s="620"/>
      <c r="C403" s="620"/>
      <c r="D403" s="620"/>
      <c r="E403" s="24"/>
      <c r="F403" s="24"/>
      <c r="G403" s="24"/>
      <c r="H403" s="620"/>
      <c r="I403" s="620"/>
      <c r="J403" s="620"/>
      <c r="K403" s="620"/>
      <c r="L403" s="620"/>
      <c r="M403" s="620"/>
      <c r="N403" s="620"/>
    </row>
    <row r="404" spans="1:14" x14ac:dyDescent="0.3">
      <c r="A404" s="620"/>
      <c r="B404" s="620"/>
      <c r="C404" s="620"/>
      <c r="D404" s="620"/>
      <c r="E404" s="24"/>
      <c r="F404" s="24"/>
      <c r="G404" s="24"/>
      <c r="H404" s="620"/>
      <c r="I404" s="620"/>
      <c r="J404" s="620"/>
      <c r="K404" s="620"/>
      <c r="L404" s="620"/>
      <c r="M404" s="620"/>
      <c r="N404" s="620"/>
    </row>
    <row r="405" spans="1:14" x14ac:dyDescent="0.3">
      <c r="A405" s="620"/>
      <c r="B405" s="620"/>
      <c r="C405" s="620"/>
      <c r="D405" s="620"/>
      <c r="E405" s="24"/>
      <c r="F405" s="24"/>
      <c r="G405" s="24"/>
      <c r="H405" s="620"/>
      <c r="I405" s="620"/>
      <c r="J405" s="620"/>
      <c r="K405" s="620"/>
      <c r="L405" s="620"/>
      <c r="M405" s="620"/>
      <c r="N405" s="620"/>
    </row>
    <row r="406" spans="1:14" x14ac:dyDescent="0.3">
      <c r="A406" s="620"/>
      <c r="B406" s="620"/>
      <c r="C406" s="620"/>
      <c r="D406" s="620"/>
      <c r="E406" s="24"/>
      <c r="F406" s="24"/>
      <c r="G406" s="24"/>
      <c r="H406" s="620"/>
      <c r="I406" s="620"/>
      <c r="J406" s="620"/>
      <c r="K406" s="620"/>
      <c r="L406" s="620"/>
      <c r="M406" s="620"/>
      <c r="N406" s="620"/>
    </row>
    <row r="407" spans="1:14" x14ac:dyDescent="0.3">
      <c r="A407" s="620"/>
      <c r="B407" s="620"/>
      <c r="C407" s="620"/>
      <c r="D407" s="620"/>
      <c r="E407" s="24"/>
      <c r="F407" s="24"/>
      <c r="G407" s="24"/>
      <c r="H407" s="620"/>
      <c r="I407" s="620"/>
      <c r="J407" s="620"/>
      <c r="K407" s="620"/>
      <c r="L407" s="620"/>
      <c r="M407" s="620"/>
      <c r="N407" s="620"/>
    </row>
    <row r="408" spans="1:14" x14ac:dyDescent="0.3">
      <c r="A408" s="620"/>
      <c r="B408" s="620"/>
      <c r="C408" s="620"/>
      <c r="D408" s="620"/>
      <c r="E408" s="24"/>
      <c r="F408" s="24"/>
      <c r="G408" s="24"/>
      <c r="H408" s="620"/>
      <c r="I408" s="620"/>
      <c r="J408" s="620"/>
      <c r="K408" s="620"/>
      <c r="L408" s="620"/>
      <c r="M408" s="620"/>
      <c r="N408" s="620"/>
    </row>
    <row r="409" spans="1:14" x14ac:dyDescent="0.3">
      <c r="A409" s="620"/>
      <c r="B409" s="620"/>
      <c r="C409" s="620"/>
      <c r="D409" s="620"/>
      <c r="E409" s="24"/>
      <c r="F409" s="24"/>
      <c r="G409" s="24"/>
      <c r="H409" s="620"/>
      <c r="I409" s="620"/>
      <c r="J409" s="620"/>
      <c r="K409" s="620"/>
      <c r="L409" s="620"/>
      <c r="M409" s="620"/>
      <c r="N409" s="620"/>
    </row>
    <row r="410" spans="1:14" x14ac:dyDescent="0.3">
      <c r="A410" s="620"/>
      <c r="B410" s="620"/>
      <c r="C410" s="620"/>
      <c r="D410" s="620"/>
      <c r="E410" s="24"/>
      <c r="F410" s="24"/>
      <c r="G410" s="24"/>
      <c r="H410" s="620"/>
      <c r="I410" s="620"/>
      <c r="J410" s="620"/>
      <c r="K410" s="620"/>
      <c r="L410" s="620"/>
      <c r="M410" s="620"/>
      <c r="N410" s="620"/>
    </row>
    <row r="411" spans="1:14" x14ac:dyDescent="0.3">
      <c r="A411" s="620"/>
      <c r="B411" s="620"/>
      <c r="C411" s="620"/>
      <c r="D411" s="620"/>
      <c r="E411" s="24"/>
      <c r="F411" s="24"/>
      <c r="G411" s="24"/>
      <c r="H411" s="620"/>
      <c r="I411" s="620"/>
      <c r="J411" s="620"/>
      <c r="K411" s="620"/>
      <c r="L411" s="620"/>
      <c r="M411" s="620"/>
      <c r="N411" s="620"/>
    </row>
    <row r="412" spans="1:14" x14ac:dyDescent="0.3">
      <c r="A412" s="620"/>
      <c r="B412" s="620"/>
      <c r="C412" s="620"/>
      <c r="D412" s="620"/>
      <c r="E412" s="24"/>
      <c r="F412" s="24"/>
      <c r="G412" s="24"/>
      <c r="H412" s="620"/>
      <c r="I412" s="620"/>
      <c r="J412" s="620"/>
      <c r="K412" s="620"/>
      <c r="L412" s="620"/>
      <c r="M412" s="620"/>
      <c r="N412" s="620"/>
    </row>
    <row r="413" spans="1:14" x14ac:dyDescent="0.3">
      <c r="A413" s="620"/>
      <c r="B413" s="620"/>
      <c r="C413" s="620"/>
      <c r="D413" s="620"/>
      <c r="E413" s="24"/>
      <c r="F413" s="24"/>
      <c r="G413" s="24"/>
      <c r="H413" s="620"/>
      <c r="I413" s="620"/>
      <c r="J413" s="620"/>
      <c r="K413" s="620"/>
      <c r="L413" s="620"/>
      <c r="M413" s="620"/>
      <c r="N413" s="620"/>
    </row>
    <row r="414" spans="1:14" x14ac:dyDescent="0.3">
      <c r="A414" s="620"/>
      <c r="B414" s="620"/>
      <c r="C414" s="620"/>
      <c r="D414" s="620"/>
      <c r="E414" s="24"/>
      <c r="F414" s="24"/>
      <c r="G414" s="24"/>
      <c r="H414" s="620"/>
      <c r="I414" s="620"/>
      <c r="J414" s="620"/>
      <c r="K414" s="620"/>
      <c r="L414" s="620"/>
      <c r="M414" s="620"/>
      <c r="N414" s="620"/>
    </row>
    <row r="415" spans="1:14" x14ac:dyDescent="0.3">
      <c r="A415" s="620"/>
      <c r="B415" s="620"/>
      <c r="C415" s="620"/>
      <c r="D415" s="620"/>
      <c r="E415" s="24"/>
      <c r="F415" s="24"/>
      <c r="G415" s="24"/>
      <c r="H415" s="620"/>
      <c r="I415" s="620"/>
      <c r="J415" s="620"/>
      <c r="K415" s="620"/>
      <c r="L415" s="620"/>
      <c r="M415" s="620"/>
      <c r="N415" s="620"/>
    </row>
    <row r="416" spans="1:14" x14ac:dyDescent="0.3">
      <c r="A416" s="620"/>
      <c r="B416" s="620"/>
      <c r="C416" s="620"/>
      <c r="D416" s="620"/>
      <c r="E416" s="24"/>
      <c r="F416" s="24"/>
      <c r="G416" s="24"/>
      <c r="H416" s="620"/>
      <c r="I416" s="620"/>
      <c r="J416" s="620"/>
      <c r="K416" s="620"/>
      <c r="L416" s="620"/>
      <c r="M416" s="620"/>
      <c r="N416" s="620"/>
    </row>
    <row r="417" spans="1:14" x14ac:dyDescent="0.3">
      <c r="A417" s="620"/>
      <c r="B417" s="620"/>
      <c r="C417" s="620"/>
      <c r="D417" s="620"/>
      <c r="E417" s="24"/>
      <c r="F417" s="24"/>
      <c r="G417" s="24"/>
      <c r="H417" s="620"/>
      <c r="I417" s="620"/>
      <c r="J417" s="620"/>
      <c r="K417" s="620"/>
      <c r="L417" s="620"/>
      <c r="M417" s="620"/>
      <c r="N417" s="620"/>
    </row>
    <row r="418" spans="1:14" x14ac:dyDescent="0.3">
      <c r="A418" s="620"/>
      <c r="B418" s="620"/>
      <c r="C418" s="620"/>
      <c r="D418" s="620"/>
      <c r="E418" s="24"/>
      <c r="F418" s="24"/>
      <c r="G418" s="24"/>
      <c r="H418" s="620"/>
      <c r="I418" s="620"/>
      <c r="J418" s="620"/>
      <c r="K418" s="620"/>
      <c r="L418" s="620"/>
      <c r="M418" s="620"/>
      <c r="N418" s="620"/>
    </row>
    <row r="419" spans="1:14" x14ac:dyDescent="0.3">
      <c r="A419" s="620"/>
      <c r="B419" s="620"/>
      <c r="C419" s="620"/>
      <c r="D419" s="620"/>
      <c r="E419" s="24"/>
      <c r="F419" s="24"/>
      <c r="G419" s="24"/>
      <c r="H419" s="620"/>
      <c r="I419" s="620"/>
      <c r="J419" s="620"/>
      <c r="K419" s="620"/>
      <c r="L419" s="620"/>
      <c r="M419" s="620"/>
      <c r="N419" s="620"/>
    </row>
    <row r="420" spans="1:14" x14ac:dyDescent="0.3">
      <c r="A420" s="620"/>
      <c r="B420" s="620"/>
      <c r="C420" s="620"/>
      <c r="D420" s="620"/>
      <c r="E420" s="24"/>
      <c r="F420" s="24"/>
      <c r="G420" s="24"/>
      <c r="H420" s="620"/>
      <c r="I420" s="620"/>
      <c r="J420" s="620"/>
      <c r="K420" s="620"/>
      <c r="L420" s="620"/>
      <c r="M420" s="620"/>
      <c r="N420" s="620"/>
    </row>
    <row r="421" spans="1:14" x14ac:dyDescent="0.3">
      <c r="A421" s="620"/>
      <c r="B421" s="620"/>
      <c r="C421" s="620"/>
      <c r="D421" s="620"/>
      <c r="E421" s="24"/>
      <c r="F421" s="24"/>
      <c r="G421" s="24"/>
      <c r="H421" s="620"/>
      <c r="I421" s="620"/>
      <c r="J421" s="620"/>
      <c r="K421" s="620"/>
      <c r="L421" s="620"/>
      <c r="M421" s="620"/>
      <c r="N421" s="620"/>
    </row>
    <row r="422" spans="1:14" x14ac:dyDescent="0.3">
      <c r="A422" s="620"/>
      <c r="B422" s="620"/>
      <c r="C422" s="620"/>
      <c r="D422" s="620"/>
      <c r="E422" s="24"/>
      <c r="F422" s="24"/>
      <c r="G422" s="24"/>
      <c r="H422" s="620"/>
      <c r="I422" s="620"/>
      <c r="J422" s="620"/>
      <c r="K422" s="620"/>
      <c r="L422" s="620"/>
      <c r="M422" s="620"/>
      <c r="N422" s="620"/>
    </row>
    <row r="423" spans="1:14" x14ac:dyDescent="0.3">
      <c r="A423" s="620"/>
      <c r="B423" s="620"/>
      <c r="C423" s="620"/>
      <c r="D423" s="620"/>
      <c r="E423" s="24"/>
      <c r="F423" s="24"/>
      <c r="G423" s="24"/>
      <c r="H423" s="620"/>
      <c r="I423" s="620"/>
      <c r="J423" s="620"/>
      <c r="K423" s="620"/>
      <c r="L423" s="620"/>
      <c r="M423" s="620"/>
      <c r="N423" s="620"/>
    </row>
    <row r="424" spans="1:14" x14ac:dyDescent="0.3">
      <c r="A424" s="620"/>
      <c r="B424" s="620"/>
      <c r="C424" s="620"/>
      <c r="D424" s="620"/>
      <c r="E424" s="24"/>
      <c r="F424" s="24"/>
      <c r="G424" s="24"/>
      <c r="H424" s="620"/>
      <c r="I424" s="620"/>
      <c r="J424" s="620"/>
      <c r="K424" s="620"/>
      <c r="L424" s="620"/>
      <c r="M424" s="620"/>
      <c r="N424" s="620"/>
    </row>
    <row r="425" spans="1:14" x14ac:dyDescent="0.3">
      <c r="A425" s="620"/>
      <c r="B425" s="620"/>
      <c r="C425" s="620"/>
      <c r="D425" s="620"/>
      <c r="E425" s="24"/>
      <c r="F425" s="24"/>
      <c r="G425" s="24"/>
      <c r="H425" s="620"/>
      <c r="I425" s="620"/>
      <c r="J425" s="620"/>
      <c r="K425" s="620"/>
      <c r="L425" s="620"/>
      <c r="M425" s="620"/>
      <c r="N425" s="620"/>
    </row>
    <row r="426" spans="1:14" x14ac:dyDescent="0.3">
      <c r="A426" s="620"/>
      <c r="B426" s="620"/>
      <c r="C426" s="620"/>
      <c r="D426" s="620"/>
      <c r="E426" s="24"/>
      <c r="F426" s="24"/>
      <c r="G426" s="24"/>
      <c r="H426" s="620"/>
      <c r="I426" s="620"/>
      <c r="J426" s="620"/>
      <c r="K426" s="620"/>
      <c r="L426" s="620"/>
      <c r="M426" s="620"/>
      <c r="N426" s="620"/>
    </row>
    <row r="427" spans="1:14" x14ac:dyDescent="0.3">
      <c r="A427" s="620"/>
      <c r="B427" s="620"/>
      <c r="C427" s="620"/>
      <c r="D427" s="620"/>
      <c r="E427" s="24"/>
      <c r="F427" s="24"/>
      <c r="G427" s="24"/>
      <c r="H427" s="620"/>
      <c r="I427" s="620"/>
      <c r="J427" s="620"/>
      <c r="K427" s="620"/>
      <c r="L427" s="620"/>
      <c r="M427" s="620"/>
      <c r="N427" s="620"/>
    </row>
    <row r="428" spans="1:14" x14ac:dyDescent="0.3">
      <c r="A428" s="620"/>
      <c r="B428" s="620"/>
      <c r="C428" s="620"/>
      <c r="D428" s="620"/>
      <c r="E428" s="24"/>
      <c r="F428" s="24"/>
      <c r="G428" s="24"/>
      <c r="H428" s="620"/>
      <c r="I428" s="620"/>
      <c r="J428" s="620"/>
      <c r="K428" s="620"/>
      <c r="L428" s="620"/>
      <c r="M428" s="620"/>
      <c r="N428" s="620"/>
    </row>
    <row r="429" spans="1:14" x14ac:dyDescent="0.3">
      <c r="A429" s="620"/>
      <c r="B429" s="620"/>
      <c r="C429" s="620"/>
      <c r="D429" s="620"/>
      <c r="E429" s="24"/>
      <c r="F429" s="24"/>
      <c r="G429" s="24"/>
      <c r="H429" s="620"/>
      <c r="I429" s="620"/>
      <c r="J429" s="620"/>
      <c r="K429" s="620"/>
      <c r="L429" s="620"/>
      <c r="M429" s="620"/>
      <c r="N429" s="620"/>
    </row>
    <row r="430" spans="1:14" x14ac:dyDescent="0.3">
      <c r="A430" s="620"/>
      <c r="B430" s="620"/>
      <c r="C430" s="620"/>
      <c r="D430" s="620"/>
      <c r="E430" s="24"/>
      <c r="F430" s="24"/>
      <c r="G430" s="24"/>
      <c r="H430" s="620"/>
      <c r="I430" s="620"/>
      <c r="J430" s="620"/>
      <c r="K430" s="620"/>
      <c r="L430" s="620"/>
      <c r="M430" s="620"/>
      <c r="N430" s="620"/>
    </row>
    <row r="431" spans="1:14" x14ac:dyDescent="0.3">
      <c r="A431" s="620"/>
      <c r="B431" s="620"/>
      <c r="C431" s="620"/>
      <c r="D431" s="620"/>
      <c r="E431" s="24"/>
      <c r="F431" s="24"/>
      <c r="G431" s="24"/>
      <c r="H431" s="620"/>
      <c r="I431" s="620"/>
      <c r="J431" s="620"/>
      <c r="K431" s="620"/>
      <c r="L431" s="620"/>
      <c r="M431" s="620"/>
      <c r="N431" s="620"/>
    </row>
    <row r="432" spans="1:14" x14ac:dyDescent="0.3">
      <c r="A432" s="620"/>
      <c r="B432" s="620"/>
      <c r="C432" s="620"/>
      <c r="D432" s="620"/>
      <c r="E432" s="24"/>
      <c r="F432" s="24"/>
      <c r="G432" s="24"/>
      <c r="H432" s="620"/>
      <c r="I432" s="620"/>
      <c r="J432" s="620"/>
      <c r="K432" s="620"/>
      <c r="L432" s="620"/>
      <c r="M432" s="620"/>
      <c r="N432" s="620"/>
    </row>
    <row r="433" spans="1:14" x14ac:dyDescent="0.3">
      <c r="A433" s="620"/>
      <c r="B433" s="620"/>
      <c r="C433" s="620"/>
      <c r="D433" s="620"/>
      <c r="E433" s="24"/>
      <c r="F433" s="24"/>
      <c r="G433" s="24"/>
      <c r="H433" s="620"/>
      <c r="I433" s="620"/>
      <c r="J433" s="620"/>
      <c r="K433" s="620"/>
      <c r="L433" s="620"/>
      <c r="M433" s="620"/>
      <c r="N433" s="620"/>
    </row>
    <row r="434" spans="1:14" x14ac:dyDescent="0.3">
      <c r="A434" s="620"/>
      <c r="B434" s="620"/>
      <c r="C434" s="620"/>
      <c r="D434" s="620"/>
      <c r="E434" s="24"/>
      <c r="F434" s="24"/>
      <c r="G434" s="24"/>
      <c r="H434" s="620"/>
      <c r="I434" s="620"/>
      <c r="J434" s="620"/>
      <c r="K434" s="620"/>
      <c r="L434" s="620"/>
      <c r="M434" s="620"/>
      <c r="N434" s="620"/>
    </row>
    <row r="435" spans="1:14" x14ac:dyDescent="0.3">
      <c r="A435" s="620"/>
      <c r="B435" s="620"/>
      <c r="C435" s="620"/>
      <c r="D435" s="620"/>
      <c r="E435" s="24"/>
      <c r="F435" s="24"/>
      <c r="G435" s="24"/>
      <c r="H435" s="620"/>
      <c r="I435" s="620"/>
      <c r="J435" s="620"/>
      <c r="K435" s="620"/>
      <c r="L435" s="620"/>
      <c r="M435" s="620"/>
      <c r="N435" s="620"/>
    </row>
    <row r="436" spans="1:14" x14ac:dyDescent="0.3">
      <c r="A436" s="620"/>
      <c r="B436" s="620"/>
      <c r="C436" s="620"/>
      <c r="D436" s="620"/>
      <c r="E436" s="24"/>
      <c r="F436" s="24"/>
      <c r="G436" s="24"/>
      <c r="H436" s="620"/>
      <c r="I436" s="620"/>
      <c r="J436" s="620"/>
      <c r="K436" s="620"/>
      <c r="L436" s="620"/>
      <c r="M436" s="620"/>
      <c r="N436" s="620"/>
    </row>
    <row r="437" spans="1:14" x14ac:dyDescent="0.3">
      <c r="A437" s="620"/>
      <c r="B437" s="620"/>
      <c r="C437" s="620"/>
      <c r="D437" s="620"/>
      <c r="E437" s="24"/>
      <c r="F437" s="24"/>
      <c r="G437" s="24"/>
      <c r="H437" s="620"/>
      <c r="I437" s="620"/>
      <c r="J437" s="620"/>
      <c r="K437" s="620"/>
      <c r="L437" s="620"/>
      <c r="M437" s="620"/>
      <c r="N437" s="620"/>
    </row>
    <row r="438" spans="1:14" x14ac:dyDescent="0.3">
      <c r="A438" s="620"/>
      <c r="B438" s="620"/>
      <c r="C438" s="620"/>
      <c r="D438" s="620"/>
      <c r="E438" s="24"/>
      <c r="F438" s="24"/>
      <c r="G438" s="24"/>
      <c r="H438" s="620"/>
      <c r="I438" s="620"/>
      <c r="J438" s="620"/>
      <c r="K438" s="620"/>
      <c r="L438" s="620"/>
      <c r="M438" s="620"/>
      <c r="N438" s="620"/>
    </row>
    <row r="439" spans="1:14" x14ac:dyDescent="0.3">
      <c r="A439" s="620"/>
      <c r="B439" s="620"/>
      <c r="C439" s="620"/>
      <c r="D439" s="620"/>
      <c r="E439" s="24"/>
      <c r="F439" s="24"/>
      <c r="G439" s="24"/>
      <c r="H439" s="620"/>
      <c r="I439" s="620"/>
      <c r="J439" s="620"/>
      <c r="K439" s="620"/>
      <c r="L439" s="620"/>
      <c r="M439" s="620"/>
      <c r="N439" s="620"/>
    </row>
    <row r="440" spans="1:14" x14ac:dyDescent="0.3">
      <c r="A440" s="620"/>
      <c r="B440" s="620"/>
      <c r="C440" s="620"/>
      <c r="D440" s="620"/>
      <c r="E440" s="24"/>
      <c r="F440" s="24"/>
      <c r="G440" s="24"/>
      <c r="H440" s="620"/>
      <c r="I440" s="620"/>
      <c r="J440" s="620"/>
      <c r="K440" s="620"/>
      <c r="L440" s="620"/>
      <c r="M440" s="620"/>
      <c r="N440" s="620"/>
    </row>
    <row r="441" spans="1:14" x14ac:dyDescent="0.3">
      <c r="A441" s="620"/>
      <c r="B441" s="620"/>
      <c r="C441" s="620"/>
      <c r="D441" s="620"/>
      <c r="E441" s="24"/>
      <c r="F441" s="24"/>
      <c r="G441" s="24"/>
      <c r="H441" s="620"/>
      <c r="I441" s="620"/>
      <c r="J441" s="620"/>
      <c r="K441" s="620"/>
      <c r="L441" s="620"/>
      <c r="M441" s="620"/>
      <c r="N441" s="620"/>
    </row>
    <row r="442" spans="1:14" x14ac:dyDescent="0.3">
      <c r="A442" s="620"/>
      <c r="B442" s="620"/>
      <c r="C442" s="620"/>
      <c r="D442" s="620"/>
      <c r="E442" s="24"/>
      <c r="F442" s="24"/>
      <c r="G442" s="24"/>
      <c r="H442" s="620"/>
      <c r="I442" s="620"/>
      <c r="J442" s="620"/>
      <c r="K442" s="620"/>
      <c r="L442" s="620"/>
      <c r="M442" s="620"/>
      <c r="N442" s="620"/>
    </row>
    <row r="443" spans="1:14" x14ac:dyDescent="0.3">
      <c r="A443" s="620"/>
      <c r="B443" s="620"/>
      <c r="C443" s="620"/>
      <c r="D443" s="620"/>
      <c r="E443" s="24"/>
      <c r="F443" s="24"/>
      <c r="G443" s="24"/>
      <c r="H443" s="620"/>
      <c r="I443" s="620"/>
      <c r="J443" s="620"/>
      <c r="K443" s="620"/>
      <c r="L443" s="620"/>
      <c r="M443" s="620"/>
      <c r="N443" s="620"/>
    </row>
    <row r="444" spans="1:14" x14ac:dyDescent="0.3">
      <c r="A444" s="620"/>
      <c r="B444" s="620"/>
      <c r="C444" s="620"/>
      <c r="D444" s="620"/>
      <c r="E444" s="24"/>
      <c r="F444" s="24"/>
      <c r="G444" s="24"/>
      <c r="H444" s="620"/>
      <c r="I444" s="620"/>
      <c r="J444" s="620"/>
      <c r="K444" s="620"/>
      <c r="L444" s="620"/>
      <c r="M444" s="620"/>
      <c r="N444" s="620"/>
    </row>
    <row r="445" spans="1:14" x14ac:dyDescent="0.3">
      <c r="A445" s="620"/>
      <c r="B445" s="620"/>
      <c r="C445" s="620"/>
      <c r="D445" s="620"/>
      <c r="E445" s="24"/>
      <c r="F445" s="24"/>
      <c r="G445" s="24"/>
      <c r="H445" s="620"/>
      <c r="I445" s="620"/>
      <c r="J445" s="620"/>
      <c r="K445" s="620"/>
      <c r="L445" s="620"/>
      <c r="M445" s="620"/>
      <c r="N445" s="620"/>
    </row>
    <row r="446" spans="1:14" x14ac:dyDescent="0.3">
      <c r="A446" s="620"/>
      <c r="B446" s="620"/>
      <c r="C446" s="620"/>
      <c r="D446" s="620"/>
      <c r="E446" s="24"/>
      <c r="F446" s="24"/>
      <c r="G446" s="24"/>
      <c r="H446" s="620"/>
      <c r="I446" s="620"/>
      <c r="J446" s="620"/>
      <c r="K446" s="620"/>
      <c r="L446" s="620"/>
      <c r="M446" s="620"/>
      <c r="N446" s="620"/>
    </row>
    <row r="447" spans="1:14" x14ac:dyDescent="0.3">
      <c r="A447" s="620"/>
      <c r="B447" s="620"/>
      <c r="C447" s="620"/>
      <c r="D447" s="620"/>
      <c r="E447" s="24"/>
      <c r="F447" s="24"/>
      <c r="G447" s="24"/>
      <c r="H447" s="620"/>
      <c r="I447" s="620"/>
      <c r="J447" s="620"/>
      <c r="K447" s="620"/>
      <c r="L447" s="620"/>
      <c r="M447" s="620"/>
      <c r="N447" s="620"/>
    </row>
    <row r="448" spans="1:14" x14ac:dyDescent="0.3">
      <c r="A448" s="620"/>
      <c r="B448" s="620"/>
      <c r="C448" s="620"/>
      <c r="D448" s="620"/>
      <c r="E448" s="24"/>
      <c r="F448" s="24"/>
      <c r="G448" s="24"/>
      <c r="H448" s="620"/>
      <c r="I448" s="620"/>
      <c r="J448" s="620"/>
      <c r="K448" s="620"/>
      <c r="L448" s="620"/>
      <c r="M448" s="620"/>
      <c r="N448" s="620"/>
    </row>
    <row r="449" spans="1:14" x14ac:dyDescent="0.3">
      <c r="A449" s="620"/>
      <c r="B449" s="620"/>
      <c r="C449" s="620"/>
      <c r="D449" s="620"/>
      <c r="E449" s="24"/>
      <c r="F449" s="24"/>
      <c r="G449" s="24"/>
      <c r="H449" s="620"/>
      <c r="I449" s="620"/>
      <c r="J449" s="620"/>
      <c r="K449" s="620"/>
      <c r="L449" s="620"/>
      <c r="M449" s="620"/>
      <c r="N449" s="620"/>
    </row>
    <row r="450" spans="1:14" x14ac:dyDescent="0.3">
      <c r="A450" s="620"/>
      <c r="B450" s="620"/>
      <c r="C450" s="620"/>
      <c r="D450" s="620"/>
      <c r="E450" s="24"/>
      <c r="F450" s="24"/>
      <c r="G450" s="24"/>
      <c r="H450" s="620"/>
      <c r="I450" s="620"/>
      <c r="J450" s="620"/>
      <c r="K450" s="620"/>
      <c r="L450" s="620"/>
      <c r="M450" s="620"/>
      <c r="N450" s="620"/>
    </row>
    <row r="451" spans="1:14" x14ac:dyDescent="0.3">
      <c r="A451" s="620"/>
      <c r="B451" s="620"/>
      <c r="C451" s="620"/>
      <c r="D451" s="620"/>
      <c r="E451" s="24"/>
      <c r="F451" s="24"/>
      <c r="G451" s="24"/>
      <c r="H451" s="620"/>
      <c r="I451" s="620"/>
      <c r="J451" s="620"/>
      <c r="K451" s="620"/>
      <c r="L451" s="620"/>
      <c r="M451" s="620"/>
      <c r="N451" s="620"/>
    </row>
    <row r="452" spans="1:14" x14ac:dyDescent="0.3">
      <c r="A452" s="620"/>
      <c r="B452" s="620"/>
      <c r="C452" s="620"/>
      <c r="D452" s="620"/>
      <c r="E452" s="24"/>
      <c r="F452" s="24"/>
      <c r="G452" s="24"/>
      <c r="H452" s="620"/>
      <c r="I452" s="620"/>
      <c r="J452" s="620"/>
      <c r="K452" s="620"/>
      <c r="L452" s="620"/>
      <c r="M452" s="620"/>
      <c r="N452" s="620"/>
    </row>
    <row r="453" spans="1:14" x14ac:dyDescent="0.3">
      <c r="A453" s="620"/>
      <c r="B453" s="620"/>
      <c r="C453" s="620"/>
      <c r="D453" s="620"/>
      <c r="E453" s="24"/>
      <c r="F453" s="24"/>
      <c r="G453" s="24"/>
      <c r="H453" s="620"/>
      <c r="I453" s="620"/>
      <c r="J453" s="620"/>
      <c r="K453" s="620"/>
      <c r="L453" s="620"/>
      <c r="M453" s="620"/>
      <c r="N453" s="620"/>
    </row>
    <row r="454" spans="1:14" x14ac:dyDescent="0.3">
      <c r="A454" s="620"/>
      <c r="B454" s="620"/>
      <c r="C454" s="620"/>
      <c r="D454" s="620"/>
      <c r="E454" s="24"/>
      <c r="F454" s="24"/>
      <c r="G454" s="24"/>
      <c r="H454" s="620"/>
      <c r="I454" s="620"/>
      <c r="J454" s="620"/>
      <c r="K454" s="620"/>
      <c r="L454" s="620"/>
      <c r="M454" s="620"/>
      <c r="N454" s="620"/>
    </row>
    <row r="455" spans="1:14" x14ac:dyDescent="0.3">
      <c r="A455" s="620"/>
      <c r="B455" s="620"/>
      <c r="C455" s="620"/>
      <c r="D455" s="620"/>
      <c r="E455" s="24"/>
      <c r="F455" s="24"/>
      <c r="G455" s="24"/>
      <c r="H455" s="620"/>
      <c r="I455" s="620"/>
      <c r="J455" s="620"/>
      <c r="K455" s="620"/>
      <c r="L455" s="620"/>
      <c r="M455" s="620"/>
      <c r="N455" s="620"/>
    </row>
    <row r="456" spans="1:14" x14ac:dyDescent="0.3">
      <c r="A456" s="620"/>
      <c r="B456" s="620"/>
      <c r="C456" s="620"/>
      <c r="D456" s="620"/>
      <c r="E456" s="24"/>
      <c r="F456" s="24"/>
      <c r="G456" s="24"/>
      <c r="H456" s="620"/>
      <c r="I456" s="620"/>
      <c r="J456" s="620"/>
      <c r="K456" s="620"/>
      <c r="L456" s="620"/>
      <c r="M456" s="620"/>
      <c r="N456" s="620"/>
    </row>
    <row r="457" spans="1:14" x14ac:dyDescent="0.3">
      <c r="A457" s="620"/>
      <c r="B457" s="620"/>
      <c r="C457" s="620"/>
      <c r="D457" s="620"/>
      <c r="E457" s="24"/>
      <c r="F457" s="24"/>
      <c r="G457" s="24"/>
      <c r="H457" s="620"/>
      <c r="I457" s="620"/>
      <c r="J457" s="620"/>
      <c r="K457" s="620"/>
      <c r="L457" s="620"/>
      <c r="M457" s="620"/>
      <c r="N457" s="620"/>
    </row>
    <row r="458" spans="1:14" x14ac:dyDescent="0.3">
      <c r="A458" s="620"/>
      <c r="B458" s="620"/>
      <c r="C458" s="620"/>
      <c r="D458" s="620"/>
      <c r="E458" s="24"/>
      <c r="F458" s="24"/>
      <c r="G458" s="24"/>
      <c r="H458" s="620"/>
      <c r="I458" s="620"/>
      <c r="J458" s="620"/>
      <c r="K458" s="620"/>
      <c r="L458" s="620"/>
      <c r="M458" s="620"/>
      <c r="N458" s="620"/>
    </row>
    <row r="459" spans="1:14" x14ac:dyDescent="0.3">
      <c r="A459" s="620"/>
      <c r="B459" s="620"/>
      <c r="C459" s="620"/>
      <c r="D459" s="620"/>
      <c r="E459" s="24"/>
      <c r="F459" s="24"/>
      <c r="G459" s="24"/>
      <c r="H459" s="620"/>
      <c r="I459" s="620"/>
      <c r="J459" s="620"/>
      <c r="K459" s="620"/>
      <c r="L459" s="620"/>
      <c r="M459" s="620"/>
      <c r="N459" s="620"/>
    </row>
    <row r="460" spans="1:14" x14ac:dyDescent="0.3">
      <c r="A460" s="620"/>
      <c r="B460" s="620"/>
      <c r="C460" s="620"/>
      <c r="D460" s="620"/>
      <c r="E460" s="24"/>
      <c r="F460" s="24"/>
      <c r="G460" s="24"/>
      <c r="H460" s="620"/>
      <c r="I460" s="620"/>
      <c r="J460" s="620"/>
      <c r="K460" s="620"/>
      <c r="L460" s="620"/>
      <c r="M460" s="620"/>
      <c r="N460" s="620"/>
    </row>
    <row r="461" spans="1:14" x14ac:dyDescent="0.3">
      <c r="A461" s="620"/>
      <c r="B461" s="620"/>
      <c r="C461" s="620"/>
      <c r="D461" s="620"/>
      <c r="E461" s="24"/>
      <c r="F461" s="24"/>
      <c r="G461" s="24"/>
      <c r="H461" s="620"/>
      <c r="I461" s="620"/>
      <c r="J461" s="620"/>
      <c r="K461" s="620"/>
      <c r="L461" s="620"/>
      <c r="M461" s="620"/>
      <c r="N461" s="620"/>
    </row>
    <row r="462" spans="1:14" x14ac:dyDescent="0.3">
      <c r="A462" s="620"/>
      <c r="B462" s="620"/>
      <c r="C462" s="620"/>
      <c r="D462" s="620"/>
      <c r="E462" s="24"/>
      <c r="F462" s="24"/>
      <c r="G462" s="24"/>
      <c r="H462" s="620"/>
      <c r="I462" s="620"/>
      <c r="J462" s="620"/>
      <c r="K462" s="620"/>
      <c r="L462" s="620"/>
      <c r="M462" s="620"/>
      <c r="N462" s="620"/>
    </row>
    <row r="463" spans="1:14" x14ac:dyDescent="0.3">
      <c r="A463" s="620"/>
      <c r="B463" s="620"/>
      <c r="C463" s="620"/>
      <c r="D463" s="620"/>
      <c r="E463" s="24"/>
      <c r="F463" s="24"/>
      <c r="G463" s="24"/>
      <c r="H463" s="620"/>
      <c r="I463" s="620"/>
      <c r="J463" s="620"/>
      <c r="K463" s="620"/>
      <c r="L463" s="620"/>
      <c r="M463" s="620"/>
      <c r="N463" s="620"/>
    </row>
    <row r="464" spans="1:14" x14ac:dyDescent="0.3">
      <c r="A464" s="620"/>
      <c r="B464" s="620"/>
      <c r="C464" s="620"/>
      <c r="D464" s="620"/>
      <c r="E464" s="24"/>
      <c r="F464" s="24"/>
      <c r="G464" s="24"/>
      <c r="H464" s="620"/>
      <c r="I464" s="620"/>
      <c r="J464" s="620"/>
      <c r="K464" s="620"/>
      <c r="L464" s="620"/>
      <c r="M464" s="620"/>
      <c r="N464" s="620"/>
    </row>
    <row r="465" spans="1:14" x14ac:dyDescent="0.3">
      <c r="A465" s="620"/>
      <c r="B465" s="620"/>
      <c r="C465" s="620"/>
      <c r="D465" s="620"/>
      <c r="E465" s="24"/>
      <c r="F465" s="24"/>
      <c r="G465" s="24"/>
      <c r="H465" s="620"/>
      <c r="I465" s="620"/>
      <c r="J465" s="620"/>
      <c r="K465" s="620"/>
      <c r="L465" s="620"/>
      <c r="M465" s="620"/>
      <c r="N465" s="620"/>
    </row>
    <row r="466" spans="1:14" x14ac:dyDescent="0.3">
      <c r="A466" s="620"/>
      <c r="B466" s="620"/>
      <c r="C466" s="620"/>
      <c r="D466" s="620"/>
      <c r="E466" s="24"/>
      <c r="F466" s="24"/>
      <c r="G466" s="24"/>
      <c r="H466" s="620"/>
      <c r="I466" s="620"/>
      <c r="J466" s="620"/>
      <c r="K466" s="620"/>
      <c r="L466" s="620"/>
      <c r="M466" s="620"/>
      <c r="N466" s="620"/>
    </row>
    <row r="467" spans="1:14" x14ac:dyDescent="0.3">
      <c r="A467" s="620"/>
      <c r="B467" s="620"/>
      <c r="C467" s="620"/>
      <c r="D467" s="620"/>
      <c r="E467" s="24"/>
      <c r="F467" s="24"/>
      <c r="G467" s="24"/>
      <c r="H467" s="620"/>
      <c r="I467" s="620"/>
      <c r="J467" s="620"/>
      <c r="K467" s="620"/>
      <c r="L467" s="620"/>
      <c r="M467" s="620"/>
      <c r="N467" s="620"/>
    </row>
    <row r="468" spans="1:14" x14ac:dyDescent="0.3">
      <c r="A468" s="620"/>
      <c r="B468" s="620"/>
      <c r="C468" s="620"/>
      <c r="D468" s="620"/>
      <c r="E468" s="24"/>
      <c r="F468" s="24"/>
      <c r="G468" s="24"/>
      <c r="H468" s="620"/>
      <c r="I468" s="620"/>
      <c r="J468" s="620"/>
      <c r="K468" s="620"/>
      <c r="L468" s="620"/>
      <c r="M468" s="620"/>
      <c r="N468" s="620"/>
    </row>
    <row r="469" spans="1:14" x14ac:dyDescent="0.3">
      <c r="A469" s="620"/>
      <c r="B469" s="620"/>
      <c r="C469" s="620"/>
      <c r="D469" s="620"/>
      <c r="E469" s="24"/>
      <c r="F469" s="24"/>
      <c r="G469" s="24"/>
      <c r="H469" s="620"/>
      <c r="I469" s="620"/>
      <c r="J469" s="620"/>
      <c r="K469" s="620"/>
      <c r="L469" s="620"/>
      <c r="M469" s="620"/>
      <c r="N469" s="620"/>
    </row>
    <row r="470" spans="1:14" x14ac:dyDescent="0.3">
      <c r="A470" s="620"/>
      <c r="B470" s="620"/>
      <c r="C470" s="620"/>
      <c r="D470" s="620"/>
      <c r="E470" s="24"/>
      <c r="F470" s="24"/>
      <c r="G470" s="24"/>
      <c r="H470" s="620"/>
      <c r="I470" s="620"/>
      <c r="J470" s="620"/>
      <c r="K470" s="620"/>
      <c r="L470" s="620"/>
      <c r="M470" s="620"/>
      <c r="N470" s="620"/>
    </row>
    <row r="471" spans="1:14" x14ac:dyDescent="0.3">
      <c r="A471" s="620"/>
      <c r="B471" s="620"/>
      <c r="C471" s="620"/>
      <c r="D471" s="620"/>
      <c r="E471" s="24"/>
      <c r="F471" s="24"/>
      <c r="G471" s="24"/>
      <c r="H471" s="620"/>
      <c r="I471" s="620"/>
      <c r="J471" s="620"/>
      <c r="K471" s="620"/>
      <c r="L471" s="620"/>
      <c r="M471" s="620"/>
      <c r="N471" s="620"/>
    </row>
    <row r="472" spans="1:14" x14ac:dyDescent="0.3">
      <c r="A472" s="620"/>
      <c r="B472" s="620"/>
      <c r="C472" s="620"/>
      <c r="D472" s="620"/>
      <c r="E472" s="24"/>
      <c r="F472" s="24"/>
      <c r="G472" s="24"/>
      <c r="H472" s="620"/>
      <c r="I472" s="620"/>
      <c r="J472" s="620"/>
      <c r="K472" s="620"/>
      <c r="L472" s="620"/>
      <c r="M472" s="620"/>
      <c r="N472" s="620"/>
    </row>
    <row r="473" spans="1:14" x14ac:dyDescent="0.3">
      <c r="A473" s="620"/>
      <c r="B473" s="620"/>
      <c r="C473" s="620"/>
      <c r="D473" s="620"/>
      <c r="E473" s="24"/>
      <c r="F473" s="24"/>
      <c r="G473" s="24"/>
      <c r="H473" s="620"/>
      <c r="I473" s="620"/>
      <c r="J473" s="620"/>
      <c r="K473" s="620"/>
      <c r="L473" s="620"/>
      <c r="M473" s="620"/>
      <c r="N473" s="620"/>
    </row>
    <row r="474" spans="1:14" x14ac:dyDescent="0.3">
      <c r="A474" s="620"/>
      <c r="B474" s="620"/>
      <c r="C474" s="620"/>
      <c r="D474" s="620"/>
      <c r="E474" s="24"/>
      <c r="F474" s="24"/>
      <c r="G474" s="24"/>
      <c r="H474" s="620"/>
      <c r="I474" s="620"/>
      <c r="J474" s="620"/>
      <c r="K474" s="620"/>
      <c r="L474" s="620"/>
      <c r="M474" s="620"/>
      <c r="N474" s="620"/>
    </row>
    <row r="475" spans="1:14" x14ac:dyDescent="0.3">
      <c r="A475" s="620"/>
      <c r="B475" s="620"/>
      <c r="C475" s="620"/>
      <c r="D475" s="620"/>
      <c r="E475" s="24"/>
      <c r="F475" s="24"/>
      <c r="G475" s="24"/>
      <c r="H475" s="620"/>
      <c r="I475" s="620"/>
      <c r="J475" s="620"/>
      <c r="K475" s="620"/>
      <c r="L475" s="620"/>
      <c r="M475" s="620"/>
      <c r="N475" s="620"/>
    </row>
    <row r="476" spans="1:14" x14ac:dyDescent="0.3">
      <c r="A476" s="620"/>
      <c r="B476" s="620"/>
      <c r="C476" s="620"/>
      <c r="D476" s="620"/>
      <c r="E476" s="24"/>
      <c r="F476" s="24"/>
      <c r="G476" s="24"/>
      <c r="H476" s="620"/>
      <c r="I476" s="620"/>
      <c r="J476" s="620"/>
      <c r="K476" s="620"/>
      <c r="L476" s="620"/>
      <c r="M476" s="620"/>
      <c r="N476" s="620"/>
    </row>
    <row r="477" spans="1:14" x14ac:dyDescent="0.3">
      <c r="A477" s="620"/>
      <c r="B477" s="620"/>
      <c r="C477" s="620"/>
      <c r="D477" s="620"/>
      <c r="E477" s="24"/>
      <c r="F477" s="24"/>
      <c r="G477" s="24"/>
      <c r="H477" s="620"/>
      <c r="I477" s="620"/>
      <c r="J477" s="620"/>
      <c r="K477" s="620"/>
      <c r="L477" s="620"/>
      <c r="M477" s="620"/>
      <c r="N477" s="620"/>
    </row>
    <row r="478" spans="1:14" x14ac:dyDescent="0.3">
      <c r="A478" s="620"/>
      <c r="B478" s="620"/>
      <c r="C478" s="620"/>
      <c r="D478" s="620"/>
      <c r="E478" s="24"/>
      <c r="F478" s="24"/>
      <c r="G478" s="24"/>
      <c r="H478" s="620"/>
      <c r="I478" s="620"/>
      <c r="J478" s="620"/>
      <c r="K478" s="620"/>
      <c r="L478" s="620"/>
      <c r="M478" s="620"/>
      <c r="N478" s="620"/>
    </row>
    <row r="479" spans="1:14" x14ac:dyDescent="0.3">
      <c r="A479" s="620"/>
      <c r="B479" s="620"/>
      <c r="C479" s="620"/>
      <c r="D479" s="620"/>
      <c r="E479" s="24"/>
      <c r="F479" s="24"/>
      <c r="G479" s="24"/>
      <c r="H479" s="620"/>
      <c r="I479" s="620"/>
      <c r="J479" s="620"/>
      <c r="K479" s="620"/>
      <c r="L479" s="620"/>
      <c r="M479" s="620"/>
      <c r="N479" s="620"/>
    </row>
    <row r="480" spans="1:14" x14ac:dyDescent="0.3">
      <c r="A480" s="620"/>
      <c r="B480" s="620"/>
      <c r="C480" s="620"/>
      <c r="D480" s="620"/>
      <c r="E480" s="24"/>
      <c r="F480" s="24"/>
      <c r="G480" s="24"/>
      <c r="H480" s="620"/>
      <c r="I480" s="620"/>
      <c r="J480" s="620"/>
      <c r="K480" s="620"/>
      <c r="L480" s="620"/>
      <c r="M480" s="620"/>
      <c r="N480" s="620"/>
    </row>
    <row r="481" spans="1:14" x14ac:dyDescent="0.3">
      <c r="A481" s="620"/>
      <c r="B481" s="620"/>
      <c r="C481" s="620"/>
      <c r="D481" s="620"/>
      <c r="E481" s="24"/>
      <c r="F481" s="24"/>
      <c r="G481" s="24"/>
      <c r="H481" s="620"/>
      <c r="I481" s="620"/>
      <c r="J481" s="620"/>
      <c r="K481" s="620"/>
      <c r="L481" s="620"/>
      <c r="M481" s="620"/>
      <c r="N481" s="620"/>
    </row>
    <row r="482" spans="1:14" x14ac:dyDescent="0.3">
      <c r="A482" s="620"/>
      <c r="B482" s="620"/>
      <c r="C482" s="620"/>
      <c r="D482" s="620"/>
      <c r="E482" s="24"/>
      <c r="F482" s="24"/>
      <c r="G482" s="24"/>
      <c r="H482" s="620"/>
      <c r="I482" s="620"/>
      <c r="J482" s="620"/>
      <c r="K482" s="620"/>
      <c r="L482" s="620"/>
      <c r="M482" s="620"/>
      <c r="N482" s="620"/>
    </row>
    <row r="483" spans="1:14" x14ac:dyDescent="0.3">
      <c r="A483" s="620"/>
      <c r="B483" s="620"/>
      <c r="C483" s="620"/>
      <c r="D483" s="620"/>
      <c r="E483" s="24"/>
      <c r="F483" s="24"/>
      <c r="G483" s="24"/>
      <c r="H483" s="620"/>
      <c r="I483" s="620"/>
      <c r="J483" s="620"/>
      <c r="K483" s="620"/>
      <c r="L483" s="620"/>
      <c r="M483" s="620"/>
      <c r="N483" s="620"/>
    </row>
    <row r="484" spans="1:14" x14ac:dyDescent="0.3">
      <c r="A484" s="620"/>
      <c r="B484" s="620"/>
      <c r="C484" s="620"/>
      <c r="D484" s="620"/>
      <c r="E484" s="24"/>
      <c r="F484" s="24"/>
      <c r="G484" s="24"/>
      <c r="H484" s="620"/>
      <c r="I484" s="620"/>
      <c r="J484" s="620"/>
      <c r="K484" s="620"/>
      <c r="L484" s="620"/>
      <c r="M484" s="620"/>
      <c r="N484" s="620"/>
    </row>
    <row r="485" spans="1:14" x14ac:dyDescent="0.3">
      <c r="A485" s="620"/>
      <c r="B485" s="620"/>
      <c r="C485" s="620"/>
      <c r="D485" s="620"/>
      <c r="E485" s="24"/>
      <c r="F485" s="24"/>
      <c r="G485" s="24"/>
      <c r="H485" s="620"/>
      <c r="I485" s="620"/>
      <c r="J485" s="620"/>
      <c r="K485" s="620"/>
      <c r="L485" s="620"/>
      <c r="M485" s="620"/>
      <c r="N485" s="620"/>
    </row>
    <row r="486" spans="1:14" x14ac:dyDescent="0.3">
      <c r="A486" s="620"/>
      <c r="B486" s="620"/>
      <c r="C486" s="620"/>
      <c r="D486" s="620"/>
      <c r="E486" s="24"/>
      <c r="F486" s="24"/>
      <c r="G486" s="24"/>
      <c r="H486" s="620"/>
      <c r="I486" s="620"/>
      <c r="J486" s="620"/>
      <c r="K486" s="620"/>
      <c r="L486" s="620"/>
      <c r="M486" s="620"/>
      <c r="N486" s="620"/>
    </row>
    <row r="487" spans="1:14" x14ac:dyDescent="0.3">
      <c r="A487" s="620"/>
      <c r="B487" s="620"/>
      <c r="C487" s="620"/>
      <c r="D487" s="620"/>
      <c r="E487" s="24"/>
      <c r="F487" s="24"/>
      <c r="G487" s="24"/>
      <c r="H487" s="620"/>
      <c r="I487" s="620"/>
      <c r="J487" s="620"/>
      <c r="K487" s="620"/>
      <c r="L487" s="620"/>
      <c r="M487" s="620"/>
      <c r="N487" s="620"/>
    </row>
    <row r="488" spans="1:14" x14ac:dyDescent="0.3">
      <c r="A488" s="620"/>
      <c r="B488" s="620"/>
      <c r="C488" s="620"/>
      <c r="D488" s="620"/>
      <c r="E488" s="24"/>
      <c r="F488" s="24"/>
      <c r="G488" s="24"/>
      <c r="H488" s="620"/>
      <c r="I488" s="620"/>
      <c r="J488" s="620"/>
      <c r="K488" s="620"/>
      <c r="L488" s="620"/>
      <c r="M488" s="620"/>
      <c r="N488" s="620"/>
    </row>
    <row r="489" spans="1:14" x14ac:dyDescent="0.3">
      <c r="A489" s="620"/>
      <c r="B489" s="620"/>
      <c r="C489" s="620"/>
      <c r="D489" s="620"/>
      <c r="E489" s="24"/>
      <c r="F489" s="24"/>
      <c r="G489" s="24"/>
      <c r="H489" s="620"/>
      <c r="I489" s="620"/>
      <c r="J489" s="620"/>
      <c r="K489" s="620"/>
      <c r="L489" s="620"/>
      <c r="M489" s="620"/>
      <c r="N489" s="620"/>
    </row>
    <row r="490" spans="1:14" x14ac:dyDescent="0.3">
      <c r="A490" s="620"/>
      <c r="B490" s="620"/>
      <c r="C490" s="620"/>
      <c r="D490" s="620"/>
      <c r="E490" s="24"/>
      <c r="F490" s="24"/>
      <c r="G490" s="24"/>
      <c r="H490" s="620"/>
      <c r="I490" s="620"/>
      <c r="J490" s="620"/>
      <c r="K490" s="620"/>
      <c r="L490" s="620"/>
      <c r="M490" s="620"/>
      <c r="N490" s="620"/>
    </row>
    <row r="491" spans="1:14" x14ac:dyDescent="0.3">
      <c r="A491" s="620"/>
      <c r="B491" s="620"/>
      <c r="C491" s="620"/>
      <c r="D491" s="620"/>
      <c r="E491" s="24"/>
      <c r="F491" s="24"/>
      <c r="G491" s="24"/>
      <c r="H491" s="620"/>
      <c r="I491" s="620"/>
      <c r="J491" s="620"/>
      <c r="K491" s="620"/>
      <c r="L491" s="620"/>
      <c r="M491" s="620"/>
      <c r="N491" s="620"/>
    </row>
    <row r="492" spans="1:14" x14ac:dyDescent="0.3">
      <c r="A492" s="620"/>
      <c r="B492" s="620"/>
      <c r="C492" s="620"/>
      <c r="D492" s="620"/>
      <c r="E492" s="24"/>
      <c r="F492" s="24"/>
      <c r="G492" s="24"/>
      <c r="H492" s="620"/>
      <c r="I492" s="620"/>
      <c r="J492" s="620"/>
      <c r="K492" s="620"/>
      <c r="L492" s="620"/>
      <c r="M492" s="620"/>
      <c r="N492" s="620"/>
    </row>
    <row r="493" spans="1:14" x14ac:dyDescent="0.3">
      <c r="A493" s="620"/>
      <c r="B493" s="620"/>
      <c r="C493" s="620"/>
      <c r="D493" s="620"/>
      <c r="E493" s="24"/>
      <c r="F493" s="24"/>
      <c r="G493" s="24"/>
      <c r="H493" s="620"/>
      <c r="I493" s="620"/>
      <c r="J493" s="620"/>
      <c r="K493" s="620"/>
      <c r="L493" s="620"/>
      <c r="M493" s="620"/>
      <c r="N493" s="620"/>
    </row>
    <row r="494" spans="1:14" x14ac:dyDescent="0.3">
      <c r="A494" s="620"/>
      <c r="B494" s="620"/>
      <c r="C494" s="620"/>
      <c r="D494" s="620"/>
      <c r="E494" s="24"/>
      <c r="F494" s="24"/>
      <c r="G494" s="24"/>
      <c r="H494" s="620"/>
      <c r="I494" s="620"/>
      <c r="J494" s="620"/>
      <c r="K494" s="620"/>
      <c r="L494" s="620"/>
      <c r="M494" s="620"/>
      <c r="N494" s="620"/>
    </row>
    <row r="495" spans="1:14" x14ac:dyDescent="0.3">
      <c r="A495" s="620"/>
      <c r="B495" s="620"/>
      <c r="C495" s="620"/>
      <c r="D495" s="620"/>
      <c r="E495" s="24"/>
      <c r="F495" s="24"/>
      <c r="G495" s="24"/>
      <c r="H495" s="620"/>
      <c r="I495" s="620"/>
      <c r="J495" s="620"/>
      <c r="K495" s="620"/>
      <c r="L495" s="620"/>
      <c r="M495" s="620"/>
      <c r="N495" s="620"/>
    </row>
    <row r="496" spans="1:14" x14ac:dyDescent="0.3">
      <c r="A496" s="620"/>
      <c r="B496" s="620"/>
      <c r="C496" s="620"/>
      <c r="D496" s="620"/>
      <c r="E496" s="24"/>
      <c r="F496" s="24"/>
      <c r="G496" s="24"/>
      <c r="H496" s="620"/>
      <c r="I496" s="620"/>
      <c r="J496" s="620"/>
      <c r="K496" s="620"/>
      <c r="L496" s="620"/>
      <c r="M496" s="620"/>
      <c r="N496" s="620"/>
    </row>
    <row r="497" spans="1:14" x14ac:dyDescent="0.3">
      <c r="A497" s="620"/>
      <c r="B497" s="620"/>
      <c r="C497" s="620"/>
      <c r="D497" s="620"/>
      <c r="E497" s="24"/>
      <c r="F497" s="24"/>
      <c r="G497" s="24"/>
      <c r="H497" s="620"/>
      <c r="I497" s="620"/>
      <c r="J497" s="620"/>
      <c r="K497" s="620"/>
      <c r="L497" s="620"/>
      <c r="M497" s="620"/>
      <c r="N497" s="620"/>
    </row>
    <row r="498" spans="1:14" x14ac:dyDescent="0.3">
      <c r="A498" s="620"/>
      <c r="B498" s="620"/>
      <c r="C498" s="620"/>
      <c r="D498" s="620"/>
      <c r="E498" s="24"/>
      <c r="F498" s="24"/>
      <c r="G498" s="24"/>
      <c r="H498" s="620"/>
      <c r="I498" s="620"/>
      <c r="J498" s="620"/>
      <c r="K498" s="620"/>
      <c r="L498" s="620"/>
      <c r="M498" s="620"/>
      <c r="N498" s="620"/>
    </row>
    <row r="499" spans="1:14" x14ac:dyDescent="0.3">
      <c r="A499" s="620"/>
      <c r="B499" s="620"/>
      <c r="C499" s="620"/>
      <c r="D499" s="620"/>
      <c r="E499" s="24"/>
      <c r="F499" s="24"/>
      <c r="G499" s="24"/>
      <c r="H499" s="620"/>
      <c r="I499" s="620"/>
      <c r="J499" s="620"/>
      <c r="K499" s="620"/>
      <c r="L499" s="620"/>
      <c r="M499" s="620"/>
      <c r="N499" s="620"/>
    </row>
    <row r="500" spans="1:14" x14ac:dyDescent="0.3">
      <c r="A500" s="620"/>
      <c r="B500" s="620"/>
      <c r="C500" s="620"/>
      <c r="D500" s="620"/>
      <c r="E500" s="24"/>
      <c r="F500" s="24"/>
      <c r="G500" s="24"/>
      <c r="H500" s="620"/>
      <c r="I500" s="620"/>
      <c r="J500" s="620"/>
      <c r="K500" s="620"/>
      <c r="L500" s="620"/>
      <c r="M500" s="620"/>
      <c r="N500" s="620"/>
    </row>
    <row r="501" spans="1:14" x14ac:dyDescent="0.3">
      <c r="A501" s="620"/>
      <c r="B501" s="620"/>
      <c r="C501" s="620"/>
      <c r="D501" s="620"/>
      <c r="E501" s="24"/>
      <c r="F501" s="24"/>
      <c r="G501" s="24"/>
      <c r="H501" s="620"/>
      <c r="I501" s="620"/>
      <c r="J501" s="620"/>
      <c r="K501" s="620"/>
      <c r="L501" s="620"/>
      <c r="M501" s="620"/>
      <c r="N501" s="620"/>
    </row>
    <row r="502" spans="1:14" x14ac:dyDescent="0.3">
      <c r="A502" s="620"/>
      <c r="B502" s="620"/>
      <c r="C502" s="620"/>
      <c r="D502" s="620"/>
      <c r="E502" s="24"/>
      <c r="F502" s="24"/>
      <c r="G502" s="24"/>
      <c r="H502" s="620"/>
      <c r="I502" s="620"/>
      <c r="J502" s="620"/>
      <c r="K502" s="620"/>
      <c r="L502" s="620"/>
      <c r="M502" s="620"/>
      <c r="N502" s="620"/>
    </row>
    <row r="503" spans="1:14" x14ac:dyDescent="0.3">
      <c r="A503" s="620"/>
      <c r="B503" s="620"/>
      <c r="C503" s="620"/>
      <c r="D503" s="620"/>
      <c r="E503" s="24"/>
      <c r="F503" s="24"/>
      <c r="G503" s="24"/>
      <c r="H503" s="620"/>
      <c r="I503" s="620"/>
      <c r="J503" s="620"/>
      <c r="K503" s="620"/>
      <c r="L503" s="620"/>
      <c r="M503" s="620"/>
      <c r="N503" s="620"/>
    </row>
    <row r="504" spans="1:14" x14ac:dyDescent="0.3">
      <c r="A504" s="620"/>
      <c r="B504" s="620"/>
      <c r="C504" s="620"/>
      <c r="D504" s="620"/>
      <c r="E504" s="24"/>
      <c r="F504" s="24"/>
      <c r="G504" s="24"/>
      <c r="H504" s="620"/>
      <c r="I504" s="620"/>
      <c r="J504" s="620"/>
      <c r="K504" s="620"/>
      <c r="L504" s="620"/>
      <c r="M504" s="620"/>
      <c r="N504" s="620"/>
    </row>
    <row r="505" spans="1:14" x14ac:dyDescent="0.3">
      <c r="A505" s="620"/>
      <c r="B505" s="620"/>
      <c r="C505" s="620"/>
      <c r="D505" s="620"/>
      <c r="E505" s="24"/>
      <c r="F505" s="24"/>
      <c r="G505" s="24"/>
      <c r="H505" s="620"/>
      <c r="I505" s="620"/>
      <c r="J505" s="620"/>
      <c r="K505" s="620"/>
      <c r="L505" s="620"/>
      <c r="M505" s="620"/>
      <c r="N505" s="620"/>
    </row>
    <row r="506" spans="1:14" x14ac:dyDescent="0.3">
      <c r="A506" s="620"/>
      <c r="B506" s="620"/>
      <c r="C506" s="620"/>
      <c r="D506" s="620"/>
      <c r="E506" s="24"/>
      <c r="F506" s="24"/>
      <c r="G506" s="24"/>
      <c r="H506" s="620"/>
      <c r="I506" s="620"/>
      <c r="J506" s="620"/>
      <c r="K506" s="620"/>
      <c r="L506" s="620"/>
      <c r="M506" s="620"/>
      <c r="N506" s="620"/>
    </row>
    <row r="507" spans="1:14" x14ac:dyDescent="0.3">
      <c r="A507" s="620"/>
      <c r="B507" s="620"/>
      <c r="C507" s="620"/>
      <c r="D507" s="620"/>
      <c r="E507" s="24"/>
      <c r="F507" s="24"/>
      <c r="G507" s="24"/>
      <c r="H507" s="620"/>
      <c r="I507" s="620"/>
      <c r="J507" s="620"/>
      <c r="K507" s="620"/>
      <c r="L507" s="620"/>
      <c r="M507" s="620"/>
      <c r="N507" s="620"/>
    </row>
    <row r="508" spans="1:14" x14ac:dyDescent="0.3">
      <c r="A508" s="620"/>
      <c r="B508" s="620"/>
      <c r="C508" s="620"/>
      <c r="D508" s="620"/>
      <c r="E508" s="24"/>
      <c r="F508" s="24"/>
      <c r="G508" s="24"/>
      <c r="H508" s="620"/>
      <c r="I508" s="620"/>
      <c r="J508" s="620"/>
      <c r="K508" s="620"/>
      <c r="L508" s="620"/>
      <c r="M508" s="620"/>
      <c r="N508" s="620"/>
    </row>
    <row r="509" spans="1:14" x14ac:dyDescent="0.3">
      <c r="A509" s="620"/>
      <c r="B509" s="620"/>
      <c r="C509" s="620"/>
      <c r="D509" s="620"/>
      <c r="E509" s="24"/>
      <c r="F509" s="24"/>
      <c r="G509" s="24"/>
      <c r="H509" s="620"/>
      <c r="I509" s="620"/>
      <c r="J509" s="620"/>
      <c r="K509" s="620"/>
      <c r="L509" s="620"/>
      <c r="M509" s="620"/>
      <c r="N509" s="620"/>
    </row>
    <row r="510" spans="1:14" x14ac:dyDescent="0.3">
      <c r="A510" s="620"/>
      <c r="B510" s="620"/>
      <c r="C510" s="620"/>
      <c r="D510" s="620"/>
      <c r="E510" s="24"/>
      <c r="F510" s="24"/>
      <c r="G510" s="24"/>
      <c r="H510" s="620"/>
      <c r="I510" s="620"/>
      <c r="J510" s="620"/>
      <c r="K510" s="620"/>
      <c r="L510" s="620"/>
      <c r="M510" s="620"/>
      <c r="N510" s="620"/>
    </row>
    <row r="511" spans="1:14" x14ac:dyDescent="0.3">
      <c r="A511" s="620"/>
      <c r="B511" s="620"/>
      <c r="C511" s="620"/>
      <c r="D511" s="620"/>
      <c r="E511" s="24"/>
      <c r="F511" s="24"/>
      <c r="G511" s="24"/>
      <c r="H511" s="620"/>
      <c r="I511" s="620"/>
      <c r="J511" s="620"/>
      <c r="K511" s="620"/>
      <c r="L511" s="620"/>
      <c r="M511" s="620"/>
      <c r="N511" s="620"/>
    </row>
    <row r="512" spans="1:14" x14ac:dyDescent="0.3">
      <c r="A512" s="620"/>
      <c r="B512" s="620"/>
      <c r="C512" s="620"/>
      <c r="D512" s="620"/>
      <c r="E512" s="24"/>
      <c r="F512" s="24"/>
      <c r="G512" s="24"/>
      <c r="H512" s="620"/>
      <c r="I512" s="620"/>
      <c r="J512" s="620"/>
      <c r="K512" s="620"/>
      <c r="L512" s="620"/>
      <c r="M512" s="620"/>
      <c r="N512" s="620"/>
    </row>
    <row r="513" spans="1:14" x14ac:dyDescent="0.3">
      <c r="A513" s="620"/>
      <c r="B513" s="620"/>
      <c r="C513" s="620"/>
      <c r="D513" s="620"/>
      <c r="E513" s="24"/>
      <c r="F513" s="24"/>
      <c r="G513" s="24"/>
      <c r="H513" s="620"/>
      <c r="I513" s="620"/>
      <c r="J513" s="620"/>
      <c r="K513" s="620"/>
      <c r="L513" s="620"/>
      <c r="M513" s="620"/>
      <c r="N513" s="620"/>
    </row>
    <row r="514" spans="1:14" x14ac:dyDescent="0.3">
      <c r="A514" s="620"/>
      <c r="B514" s="620"/>
      <c r="C514" s="620"/>
      <c r="D514" s="620"/>
      <c r="E514" s="24"/>
      <c r="F514" s="24"/>
      <c r="G514" s="24"/>
      <c r="H514" s="620"/>
      <c r="I514" s="620"/>
      <c r="J514" s="620"/>
      <c r="K514" s="620"/>
      <c r="L514" s="620"/>
      <c r="M514" s="620"/>
      <c r="N514" s="620"/>
    </row>
    <row r="515" spans="1:14" x14ac:dyDescent="0.3">
      <c r="A515" s="620"/>
      <c r="B515" s="620"/>
      <c r="C515" s="620"/>
      <c r="D515" s="620"/>
      <c r="E515" s="24"/>
      <c r="F515" s="24"/>
      <c r="G515" s="24"/>
      <c r="H515" s="620"/>
      <c r="I515" s="620"/>
      <c r="J515" s="620"/>
      <c r="K515" s="620"/>
      <c r="L515" s="620"/>
      <c r="M515" s="620"/>
      <c r="N515" s="620"/>
    </row>
    <row r="516" spans="1:14" x14ac:dyDescent="0.3">
      <c r="A516" s="620"/>
      <c r="B516" s="620"/>
      <c r="C516" s="620"/>
      <c r="D516" s="620"/>
      <c r="E516" s="24"/>
      <c r="F516" s="24"/>
      <c r="G516" s="24"/>
      <c r="H516" s="620"/>
      <c r="I516" s="620"/>
      <c r="J516" s="620"/>
      <c r="K516" s="620"/>
      <c r="L516" s="620"/>
      <c r="M516" s="620"/>
      <c r="N516" s="620"/>
    </row>
    <row r="517" spans="1:14" x14ac:dyDescent="0.3">
      <c r="A517" s="620"/>
      <c r="B517" s="620"/>
      <c r="C517" s="620"/>
      <c r="D517" s="620"/>
      <c r="E517" s="24"/>
      <c r="F517" s="24"/>
      <c r="G517" s="24"/>
      <c r="H517" s="620"/>
      <c r="I517" s="620"/>
      <c r="J517" s="620"/>
      <c r="K517" s="620"/>
      <c r="L517" s="620"/>
      <c r="M517" s="620"/>
      <c r="N517" s="620"/>
    </row>
    <row r="518" spans="1:14" x14ac:dyDescent="0.3">
      <c r="A518" s="620"/>
      <c r="B518" s="620"/>
      <c r="C518" s="620"/>
      <c r="D518" s="620"/>
      <c r="E518" s="24"/>
      <c r="F518" s="24"/>
      <c r="G518" s="24"/>
      <c r="H518" s="620"/>
      <c r="I518" s="620"/>
      <c r="J518" s="620"/>
      <c r="K518" s="620"/>
      <c r="L518" s="620"/>
      <c r="M518" s="620"/>
      <c r="N518" s="620"/>
    </row>
    <row r="519" spans="1:14" x14ac:dyDescent="0.3">
      <c r="A519" s="620"/>
      <c r="B519" s="620"/>
      <c r="C519" s="620"/>
      <c r="D519" s="620"/>
      <c r="E519" s="24"/>
      <c r="F519" s="24"/>
      <c r="G519" s="24"/>
      <c r="H519" s="620"/>
      <c r="I519" s="620"/>
      <c r="J519" s="620"/>
      <c r="K519" s="620"/>
      <c r="L519" s="620"/>
      <c r="M519" s="620"/>
      <c r="N519" s="620"/>
    </row>
    <row r="520" spans="1:14" x14ac:dyDescent="0.3">
      <c r="A520" s="620"/>
      <c r="B520" s="620"/>
      <c r="C520" s="620"/>
      <c r="D520" s="620"/>
      <c r="E520" s="24"/>
      <c r="F520" s="24"/>
      <c r="G520" s="24"/>
      <c r="H520" s="620"/>
      <c r="I520" s="620"/>
      <c r="J520" s="620"/>
      <c r="K520" s="620"/>
      <c r="L520" s="620"/>
      <c r="M520" s="620"/>
      <c r="N520" s="620"/>
    </row>
    <row r="521" spans="1:14" x14ac:dyDescent="0.3">
      <c r="A521" s="620"/>
      <c r="B521" s="620"/>
      <c r="C521" s="620"/>
      <c r="D521" s="620"/>
      <c r="E521" s="24"/>
      <c r="F521" s="24"/>
      <c r="G521" s="24"/>
      <c r="H521" s="620"/>
      <c r="I521" s="620"/>
      <c r="J521" s="620"/>
      <c r="K521" s="620"/>
      <c r="L521" s="620"/>
      <c r="M521" s="620"/>
      <c r="N521" s="620"/>
    </row>
    <row r="522" spans="1:14" x14ac:dyDescent="0.3">
      <c r="A522" s="620"/>
      <c r="B522" s="620"/>
      <c r="C522" s="620"/>
      <c r="D522" s="620"/>
      <c r="E522" s="24"/>
      <c r="F522" s="24"/>
      <c r="G522" s="24"/>
      <c r="H522" s="620"/>
      <c r="I522" s="620"/>
      <c r="J522" s="620"/>
      <c r="K522" s="620"/>
      <c r="L522" s="620"/>
      <c r="M522" s="620"/>
      <c r="N522" s="620"/>
    </row>
    <row r="523" spans="1:14" x14ac:dyDescent="0.3">
      <c r="A523" s="620"/>
      <c r="B523" s="620"/>
      <c r="C523" s="620"/>
      <c r="D523" s="620"/>
      <c r="E523" s="24"/>
      <c r="F523" s="24"/>
      <c r="G523" s="24"/>
      <c r="H523" s="620"/>
      <c r="I523" s="620"/>
      <c r="J523" s="620"/>
      <c r="K523" s="620"/>
      <c r="L523" s="620"/>
      <c r="M523" s="620"/>
      <c r="N523" s="620"/>
    </row>
    <row r="524" spans="1:14" x14ac:dyDescent="0.3">
      <c r="A524" s="620"/>
      <c r="B524" s="620"/>
      <c r="C524" s="620"/>
      <c r="D524" s="620"/>
      <c r="E524" s="24"/>
      <c r="F524" s="24"/>
      <c r="G524" s="24"/>
      <c r="H524" s="620"/>
      <c r="I524" s="620"/>
      <c r="J524" s="620"/>
      <c r="K524" s="620"/>
      <c r="L524" s="620"/>
      <c r="M524" s="620"/>
      <c r="N524" s="620"/>
    </row>
    <row r="525" spans="1:14" x14ac:dyDescent="0.3">
      <c r="A525" s="620"/>
      <c r="B525" s="620"/>
      <c r="C525" s="620"/>
      <c r="D525" s="620"/>
      <c r="E525" s="24"/>
      <c r="F525" s="24"/>
      <c r="G525" s="24"/>
      <c r="H525" s="620"/>
      <c r="I525" s="620"/>
      <c r="J525" s="620"/>
      <c r="K525" s="620"/>
      <c r="L525" s="620"/>
      <c r="M525" s="620"/>
      <c r="N525" s="620"/>
    </row>
    <row r="526" spans="1:14" x14ac:dyDescent="0.3">
      <c r="A526" s="620"/>
      <c r="B526" s="620"/>
      <c r="C526" s="620"/>
      <c r="D526" s="620"/>
      <c r="E526" s="24"/>
      <c r="F526" s="24"/>
      <c r="G526" s="24"/>
      <c r="H526" s="620"/>
      <c r="I526" s="620"/>
      <c r="J526" s="620"/>
      <c r="K526" s="620"/>
      <c r="L526" s="620"/>
      <c r="M526" s="620"/>
      <c r="N526" s="620"/>
    </row>
    <row r="527" spans="1:14" x14ac:dyDescent="0.3">
      <c r="A527" s="620"/>
      <c r="B527" s="620"/>
      <c r="C527" s="620"/>
      <c r="D527" s="620"/>
      <c r="E527" s="24"/>
      <c r="F527" s="24"/>
      <c r="G527" s="24"/>
      <c r="H527" s="620"/>
      <c r="I527" s="620"/>
      <c r="J527" s="620"/>
      <c r="K527" s="620"/>
      <c r="L527" s="620"/>
      <c r="M527" s="620"/>
      <c r="N527" s="620"/>
    </row>
    <row r="528" spans="1:14" x14ac:dyDescent="0.3">
      <c r="A528" s="620"/>
      <c r="B528" s="620"/>
      <c r="C528" s="620"/>
      <c r="D528" s="620"/>
      <c r="E528" s="24"/>
      <c r="F528" s="24"/>
      <c r="G528" s="24"/>
      <c r="H528" s="620"/>
      <c r="I528" s="620"/>
      <c r="J528" s="620"/>
      <c r="K528" s="620"/>
      <c r="L528" s="620"/>
      <c r="M528" s="620"/>
      <c r="N528" s="620"/>
    </row>
    <row r="529" spans="1:14" x14ac:dyDescent="0.3">
      <c r="A529" s="620"/>
      <c r="B529" s="620"/>
      <c r="C529" s="620"/>
      <c r="D529" s="620"/>
      <c r="E529" s="24"/>
      <c r="F529" s="24"/>
      <c r="G529" s="24"/>
      <c r="H529" s="620"/>
      <c r="I529" s="620"/>
      <c r="J529" s="620"/>
      <c r="K529" s="620"/>
      <c r="L529" s="620"/>
      <c r="M529" s="620"/>
      <c r="N529" s="620"/>
    </row>
    <row r="530" spans="1:14" x14ac:dyDescent="0.3">
      <c r="A530" s="620"/>
      <c r="B530" s="620"/>
      <c r="C530" s="620"/>
      <c r="D530" s="620"/>
      <c r="E530" s="24"/>
      <c r="F530" s="24"/>
      <c r="G530" s="24"/>
      <c r="H530" s="620"/>
      <c r="I530" s="620"/>
      <c r="J530" s="620"/>
      <c r="K530" s="620"/>
      <c r="L530" s="620"/>
      <c r="M530" s="620"/>
      <c r="N530" s="620"/>
    </row>
    <row r="531" spans="1:14" x14ac:dyDescent="0.3">
      <c r="A531" s="620"/>
      <c r="B531" s="620"/>
      <c r="C531" s="620"/>
      <c r="D531" s="620"/>
      <c r="E531" s="24"/>
      <c r="F531" s="24"/>
      <c r="G531" s="24"/>
      <c r="H531" s="620"/>
      <c r="I531" s="620"/>
      <c r="J531" s="620"/>
      <c r="K531" s="620"/>
      <c r="L531" s="620"/>
      <c r="M531" s="620"/>
      <c r="N531" s="620"/>
    </row>
    <row r="532" spans="1:14" x14ac:dyDescent="0.3">
      <c r="A532" s="620"/>
      <c r="B532" s="620"/>
      <c r="C532" s="620"/>
      <c r="D532" s="620"/>
      <c r="E532" s="24"/>
      <c r="F532" s="24"/>
      <c r="G532" s="24"/>
      <c r="H532" s="620"/>
      <c r="I532" s="620"/>
      <c r="J532" s="620"/>
      <c r="K532" s="620"/>
      <c r="L532" s="620"/>
      <c r="M532" s="620"/>
      <c r="N532" s="620"/>
    </row>
    <row r="533" spans="1:14" x14ac:dyDescent="0.3">
      <c r="A533" s="620"/>
      <c r="B533" s="620"/>
      <c r="C533" s="620"/>
      <c r="D533" s="620"/>
      <c r="E533" s="24"/>
      <c r="F533" s="24"/>
      <c r="G533" s="24"/>
      <c r="H533" s="620"/>
      <c r="I533" s="620"/>
      <c r="J533" s="620"/>
      <c r="K533" s="620"/>
      <c r="L533" s="620"/>
      <c r="M533" s="620"/>
      <c r="N533" s="620"/>
    </row>
    <row r="534" spans="1:14" x14ac:dyDescent="0.3">
      <c r="A534" s="620"/>
      <c r="B534" s="620"/>
      <c r="C534" s="620"/>
      <c r="D534" s="620"/>
      <c r="E534" s="24"/>
      <c r="F534" s="24"/>
      <c r="G534" s="24"/>
      <c r="H534" s="620"/>
      <c r="I534" s="620"/>
      <c r="J534" s="620"/>
      <c r="K534" s="620"/>
      <c r="L534" s="620"/>
      <c r="M534" s="620"/>
      <c r="N534" s="620"/>
    </row>
    <row r="535" spans="1:14" x14ac:dyDescent="0.3">
      <c r="A535" s="620"/>
      <c r="B535" s="620"/>
      <c r="C535" s="620"/>
      <c r="D535" s="620"/>
      <c r="E535" s="24"/>
      <c r="F535" s="24"/>
      <c r="G535" s="24"/>
      <c r="H535" s="620"/>
      <c r="I535" s="620"/>
      <c r="J535" s="620"/>
      <c r="K535" s="620"/>
      <c r="L535" s="620"/>
      <c r="M535" s="620"/>
      <c r="N535" s="620"/>
    </row>
    <row r="536" spans="1:14" x14ac:dyDescent="0.3">
      <c r="A536" s="620"/>
      <c r="B536" s="620"/>
      <c r="C536" s="620"/>
      <c r="D536" s="620"/>
      <c r="E536" s="24"/>
      <c r="F536" s="24"/>
      <c r="G536" s="24"/>
      <c r="H536" s="620"/>
      <c r="I536" s="620"/>
      <c r="J536" s="620"/>
      <c r="K536" s="620"/>
      <c r="L536" s="620"/>
      <c r="M536" s="620"/>
      <c r="N536" s="620"/>
    </row>
    <row r="537" spans="1:14" x14ac:dyDescent="0.3">
      <c r="A537" s="620"/>
      <c r="B537" s="620"/>
      <c r="C537" s="620"/>
      <c r="D537" s="620"/>
      <c r="E537" s="24"/>
      <c r="F537" s="24"/>
      <c r="G537" s="24"/>
      <c r="H537" s="620"/>
      <c r="I537" s="620"/>
      <c r="J537" s="620"/>
      <c r="K537" s="620"/>
      <c r="L537" s="620"/>
      <c r="M537" s="620"/>
      <c r="N537" s="620"/>
    </row>
    <row r="538" spans="1:14" x14ac:dyDescent="0.3">
      <c r="A538" s="620"/>
      <c r="B538" s="620"/>
      <c r="C538" s="620"/>
      <c r="D538" s="620"/>
      <c r="E538" s="24"/>
      <c r="F538" s="24"/>
      <c r="G538" s="24"/>
      <c r="H538" s="620"/>
      <c r="I538" s="620"/>
      <c r="J538" s="620"/>
      <c r="K538" s="620"/>
      <c r="L538" s="620"/>
      <c r="M538" s="620"/>
      <c r="N538" s="620"/>
    </row>
    <row r="539" spans="1:14" x14ac:dyDescent="0.3">
      <c r="A539" s="620"/>
      <c r="B539" s="620"/>
      <c r="C539" s="620"/>
      <c r="D539" s="620"/>
      <c r="E539" s="24"/>
      <c r="F539" s="24"/>
      <c r="G539" s="24"/>
      <c r="H539" s="620"/>
      <c r="I539" s="620"/>
      <c r="J539" s="620"/>
      <c r="K539" s="620"/>
      <c r="L539" s="620"/>
      <c r="M539" s="620"/>
      <c r="N539" s="620"/>
    </row>
    <row r="540" spans="1:14" x14ac:dyDescent="0.3">
      <c r="A540" s="620"/>
      <c r="B540" s="620"/>
      <c r="C540" s="620"/>
      <c r="D540" s="620"/>
      <c r="E540" s="24"/>
      <c r="F540" s="24"/>
      <c r="G540" s="24"/>
      <c r="H540" s="620"/>
      <c r="I540" s="620"/>
      <c r="J540" s="620"/>
      <c r="K540" s="620"/>
      <c r="L540" s="620"/>
      <c r="M540" s="620"/>
      <c r="N540" s="620"/>
    </row>
    <row r="541" spans="1:14" x14ac:dyDescent="0.3">
      <c r="A541" s="620"/>
      <c r="B541" s="620"/>
      <c r="C541" s="620"/>
      <c r="D541" s="620"/>
      <c r="E541" s="24"/>
      <c r="F541" s="24"/>
      <c r="G541" s="24"/>
      <c r="H541" s="620"/>
      <c r="I541" s="620"/>
      <c r="J541" s="620"/>
      <c r="K541" s="620"/>
      <c r="L541" s="620"/>
      <c r="M541" s="620"/>
      <c r="N541" s="620"/>
    </row>
    <row r="542" spans="1:14" x14ac:dyDescent="0.3">
      <c r="A542" s="620"/>
      <c r="B542" s="620"/>
      <c r="C542" s="620"/>
      <c r="D542" s="620"/>
      <c r="E542" s="24"/>
      <c r="F542" s="24"/>
      <c r="G542" s="24"/>
      <c r="H542" s="620"/>
      <c r="I542" s="620"/>
      <c r="J542" s="620"/>
      <c r="K542" s="620"/>
      <c r="L542" s="620"/>
      <c r="M542" s="620"/>
      <c r="N542" s="620"/>
    </row>
    <row r="543" spans="1:14" x14ac:dyDescent="0.3">
      <c r="A543" s="620"/>
      <c r="B543" s="620"/>
      <c r="C543" s="620"/>
      <c r="D543" s="620"/>
      <c r="E543" s="24"/>
      <c r="F543" s="24"/>
      <c r="G543" s="24"/>
      <c r="H543" s="620"/>
      <c r="I543" s="620"/>
      <c r="J543" s="620"/>
      <c r="K543" s="620"/>
      <c r="L543" s="620"/>
      <c r="M543" s="620"/>
      <c r="N543" s="620"/>
    </row>
    <row r="544" spans="1:14" x14ac:dyDescent="0.3">
      <c r="A544" s="620"/>
      <c r="B544" s="620"/>
      <c r="C544" s="620"/>
      <c r="D544" s="620"/>
      <c r="E544" s="24"/>
      <c r="F544" s="24"/>
      <c r="G544" s="24"/>
      <c r="H544" s="620"/>
      <c r="I544" s="620"/>
      <c r="J544" s="620"/>
      <c r="K544" s="620"/>
      <c r="L544" s="620"/>
      <c r="M544" s="620"/>
      <c r="N544" s="620"/>
    </row>
    <row r="545" spans="1:14" x14ac:dyDescent="0.3">
      <c r="A545" s="620"/>
      <c r="B545" s="620"/>
      <c r="C545" s="620"/>
      <c r="D545" s="620"/>
      <c r="E545" s="24"/>
      <c r="F545" s="24"/>
      <c r="G545" s="24"/>
      <c r="H545" s="620"/>
      <c r="I545" s="620"/>
      <c r="J545" s="620"/>
      <c r="K545" s="620"/>
      <c r="L545" s="620"/>
      <c r="M545" s="620"/>
      <c r="N545" s="620"/>
    </row>
    <row r="546" spans="1:14" x14ac:dyDescent="0.3">
      <c r="A546" s="620"/>
      <c r="B546" s="620"/>
      <c r="C546" s="620"/>
      <c r="D546" s="620"/>
      <c r="E546" s="24"/>
      <c r="F546" s="24"/>
      <c r="G546" s="24"/>
      <c r="H546" s="620"/>
      <c r="I546" s="620"/>
      <c r="J546" s="620"/>
      <c r="K546" s="620"/>
      <c r="L546" s="620"/>
      <c r="M546" s="620"/>
      <c r="N546" s="620"/>
    </row>
    <row r="547" spans="1:14" x14ac:dyDescent="0.3">
      <c r="A547" s="620"/>
      <c r="B547" s="620"/>
      <c r="C547" s="620"/>
      <c r="D547" s="620"/>
      <c r="E547" s="24"/>
      <c r="F547" s="24"/>
      <c r="G547" s="24"/>
      <c r="H547" s="620"/>
      <c r="I547" s="620"/>
      <c r="J547" s="620"/>
      <c r="K547" s="620"/>
      <c r="L547" s="620"/>
      <c r="M547" s="620"/>
      <c r="N547" s="620"/>
    </row>
    <row r="548" spans="1:14" x14ac:dyDescent="0.3">
      <c r="A548" s="620"/>
      <c r="B548" s="620"/>
      <c r="C548" s="620"/>
      <c r="D548" s="620"/>
      <c r="E548" s="24"/>
      <c r="F548" s="24"/>
      <c r="G548" s="24"/>
      <c r="H548" s="620"/>
      <c r="I548" s="620"/>
      <c r="J548" s="620"/>
      <c r="K548" s="620"/>
      <c r="L548" s="620"/>
      <c r="M548" s="620"/>
      <c r="N548" s="620"/>
    </row>
    <row r="549" spans="1:14" x14ac:dyDescent="0.3">
      <c r="A549" s="620"/>
      <c r="B549" s="620"/>
      <c r="C549" s="620"/>
      <c r="D549" s="620"/>
      <c r="E549" s="24"/>
      <c r="F549" s="24"/>
      <c r="G549" s="24"/>
      <c r="H549" s="620"/>
      <c r="I549" s="620"/>
      <c r="J549" s="620"/>
      <c r="K549" s="620"/>
      <c r="L549" s="620"/>
      <c r="M549" s="620"/>
      <c r="N549" s="620"/>
    </row>
    <row r="550" spans="1:14" x14ac:dyDescent="0.3">
      <c r="A550" s="620"/>
      <c r="B550" s="620"/>
      <c r="C550" s="620"/>
      <c r="D550" s="620"/>
      <c r="E550" s="24"/>
      <c r="F550" s="24"/>
      <c r="G550" s="24"/>
      <c r="H550" s="620"/>
      <c r="I550" s="620"/>
      <c r="J550" s="620"/>
      <c r="K550" s="620"/>
      <c r="L550" s="620"/>
      <c r="M550" s="620"/>
      <c r="N550" s="620"/>
    </row>
    <row r="551" spans="1:14" x14ac:dyDescent="0.3">
      <c r="A551" s="620"/>
      <c r="B551" s="620"/>
      <c r="C551" s="620"/>
      <c r="D551" s="620"/>
      <c r="E551" s="24"/>
      <c r="F551" s="24"/>
      <c r="G551" s="24"/>
      <c r="H551" s="620"/>
      <c r="I551" s="620"/>
      <c r="J551" s="620"/>
      <c r="K551" s="620"/>
      <c r="L551" s="620"/>
      <c r="M551" s="620"/>
      <c r="N551" s="620"/>
    </row>
    <row r="552" spans="1:14" x14ac:dyDescent="0.3">
      <c r="A552" s="620"/>
      <c r="B552" s="620"/>
      <c r="C552" s="620"/>
      <c r="D552" s="620"/>
      <c r="E552" s="24"/>
      <c r="F552" s="24"/>
      <c r="G552" s="24"/>
      <c r="H552" s="620"/>
      <c r="I552" s="620"/>
      <c r="J552" s="620"/>
      <c r="K552" s="620"/>
      <c r="L552" s="620"/>
      <c r="M552" s="620"/>
      <c r="N552" s="620"/>
    </row>
    <row r="553" spans="1:14" x14ac:dyDescent="0.3">
      <c r="A553" s="620"/>
      <c r="B553" s="620"/>
      <c r="C553" s="620"/>
      <c r="D553" s="620"/>
      <c r="E553" s="24"/>
      <c r="F553" s="24"/>
      <c r="G553" s="24"/>
      <c r="H553" s="620"/>
      <c r="I553" s="620"/>
      <c r="J553" s="620"/>
      <c r="K553" s="620"/>
      <c r="L553" s="620"/>
      <c r="M553" s="620"/>
      <c r="N553" s="620"/>
    </row>
    <row r="554" spans="1:14" x14ac:dyDescent="0.3">
      <c r="A554" s="620"/>
      <c r="B554" s="620"/>
      <c r="C554" s="620"/>
      <c r="D554" s="620"/>
      <c r="E554" s="24"/>
      <c r="F554" s="24"/>
      <c r="G554" s="24"/>
      <c r="H554" s="620"/>
      <c r="I554" s="620"/>
      <c r="J554" s="620"/>
      <c r="K554" s="620"/>
      <c r="L554" s="620"/>
      <c r="M554" s="620"/>
      <c r="N554" s="620"/>
    </row>
    <row r="555" spans="1:14" x14ac:dyDescent="0.3">
      <c r="A555" s="620"/>
      <c r="B555" s="620"/>
      <c r="C555" s="620"/>
      <c r="D555" s="620"/>
      <c r="E555" s="24"/>
      <c r="F555" s="24"/>
      <c r="G555" s="24"/>
      <c r="H555" s="620"/>
      <c r="I555" s="620"/>
      <c r="J555" s="620"/>
      <c r="K555" s="620"/>
      <c r="L555" s="620"/>
      <c r="M555" s="620"/>
      <c r="N555" s="620"/>
    </row>
    <row r="556" spans="1:14" x14ac:dyDescent="0.3">
      <c r="A556" s="620"/>
      <c r="B556" s="620"/>
      <c r="C556" s="620"/>
      <c r="D556" s="620"/>
      <c r="E556" s="24"/>
      <c r="F556" s="24"/>
      <c r="G556" s="24"/>
      <c r="H556" s="620"/>
      <c r="I556" s="620"/>
      <c r="J556" s="620"/>
      <c r="K556" s="620"/>
      <c r="L556" s="620"/>
      <c r="M556" s="620"/>
      <c r="N556" s="620"/>
    </row>
    <row r="557" spans="1:14" x14ac:dyDescent="0.3">
      <c r="A557" s="620"/>
      <c r="B557" s="620"/>
      <c r="C557" s="620"/>
      <c r="D557" s="620"/>
      <c r="E557" s="24"/>
      <c r="F557" s="24"/>
      <c r="G557" s="24"/>
      <c r="H557" s="620"/>
      <c r="I557" s="620"/>
      <c r="J557" s="620"/>
      <c r="K557" s="620"/>
      <c r="L557" s="620"/>
      <c r="M557" s="620"/>
      <c r="N557" s="620"/>
    </row>
    <row r="558" spans="1:14" x14ac:dyDescent="0.3">
      <c r="A558" s="620"/>
      <c r="B558" s="620"/>
      <c r="C558" s="620"/>
      <c r="D558" s="620"/>
      <c r="E558" s="24"/>
      <c r="F558" s="24"/>
      <c r="G558" s="24"/>
      <c r="H558" s="620"/>
      <c r="I558" s="620"/>
      <c r="J558" s="620"/>
      <c r="K558" s="620"/>
      <c r="L558" s="620"/>
      <c r="M558" s="620"/>
      <c r="N558" s="620"/>
    </row>
    <row r="559" spans="1:14" x14ac:dyDescent="0.3">
      <c r="A559" s="620"/>
      <c r="B559" s="620"/>
      <c r="C559" s="620"/>
      <c r="D559" s="620"/>
      <c r="E559" s="24"/>
      <c r="F559" s="24"/>
      <c r="G559" s="24"/>
      <c r="H559" s="620"/>
      <c r="I559" s="620"/>
      <c r="J559" s="620"/>
      <c r="K559" s="620"/>
      <c r="L559" s="620"/>
      <c r="M559" s="620"/>
      <c r="N559" s="620"/>
    </row>
    <row r="560" spans="1:14" x14ac:dyDescent="0.3">
      <c r="A560" s="620"/>
      <c r="B560" s="620"/>
      <c r="C560" s="620"/>
      <c r="D560" s="620"/>
      <c r="E560" s="24"/>
      <c r="F560" s="24"/>
      <c r="G560" s="24"/>
      <c r="H560" s="620"/>
      <c r="I560" s="620"/>
      <c r="J560" s="620"/>
      <c r="K560" s="620"/>
      <c r="L560" s="620"/>
      <c r="M560" s="620"/>
      <c r="N560" s="620"/>
    </row>
    <row r="561" spans="1:14" x14ac:dyDescent="0.3">
      <c r="A561" s="620"/>
      <c r="B561" s="620"/>
      <c r="C561" s="620"/>
      <c r="D561" s="620"/>
      <c r="E561" s="24"/>
      <c r="F561" s="24"/>
      <c r="G561" s="24"/>
      <c r="H561" s="620"/>
      <c r="I561" s="620"/>
      <c r="J561" s="620"/>
      <c r="K561" s="620"/>
      <c r="L561" s="620"/>
      <c r="M561" s="620"/>
      <c r="N561" s="620"/>
    </row>
    <row r="562" spans="1:14" x14ac:dyDescent="0.3">
      <c r="A562" s="620"/>
      <c r="B562" s="620"/>
      <c r="C562" s="620"/>
      <c r="D562" s="620"/>
      <c r="E562" s="24"/>
      <c r="F562" s="24"/>
      <c r="G562" s="24"/>
      <c r="H562" s="620"/>
      <c r="I562" s="620"/>
      <c r="J562" s="620"/>
      <c r="K562" s="620"/>
      <c r="L562" s="620"/>
      <c r="M562" s="620"/>
      <c r="N562" s="620"/>
    </row>
    <row r="563" spans="1:14" x14ac:dyDescent="0.3">
      <c r="A563" s="620"/>
      <c r="B563" s="620"/>
      <c r="C563" s="620"/>
      <c r="D563" s="620"/>
      <c r="E563" s="24"/>
      <c r="F563" s="24"/>
      <c r="G563" s="24"/>
      <c r="H563" s="620"/>
      <c r="I563" s="620"/>
      <c r="J563" s="620"/>
      <c r="K563" s="620"/>
      <c r="L563" s="620"/>
      <c r="M563" s="620"/>
      <c r="N563" s="620"/>
    </row>
    <row r="564" spans="1:14" x14ac:dyDescent="0.3">
      <c r="A564" s="620"/>
      <c r="B564" s="620"/>
      <c r="C564" s="620"/>
      <c r="D564" s="620"/>
      <c r="E564" s="24"/>
      <c r="F564" s="24"/>
      <c r="G564" s="24"/>
      <c r="H564" s="620"/>
      <c r="I564" s="620"/>
      <c r="J564" s="620"/>
      <c r="K564" s="620"/>
      <c r="L564" s="620"/>
      <c r="M564" s="620"/>
      <c r="N564" s="620"/>
    </row>
    <row r="1309" spans="5:7" x14ac:dyDescent="0.3">
      <c r="E1309" s="366" t="s">
        <v>113</v>
      </c>
      <c r="F1309" s="25"/>
      <c r="G1309" s="25"/>
    </row>
  </sheetData>
  <autoFilter ref="A2:N96" xr:uid="{00000000-0009-0000-0000-000004000000}">
    <filterColumn colId="7">
      <filters>
        <filter val="i04"/>
      </filters>
    </filterColumn>
  </autoFilter>
  <mergeCells count="1">
    <mergeCell ref="A1:N1"/>
  </mergeCells>
  <phoneticPr fontId="74" type="noConversion"/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26"/>
  <sheetViews>
    <sheetView workbookViewId="0">
      <pane xSplit="1" ySplit="3" topLeftCell="B4" activePane="bottomRight" state="frozen"/>
      <selection activeCell="H319" sqref="H319"/>
      <selection pane="topRight" activeCell="H319" sqref="H319"/>
      <selection pane="bottomLeft" activeCell="H319" sqref="H319"/>
      <selection pane="bottomRight" activeCell="E8" sqref="E8"/>
    </sheetView>
  </sheetViews>
  <sheetFormatPr defaultColWidth="10.88671875" defaultRowHeight="14.4" x14ac:dyDescent="0.3"/>
  <cols>
    <col min="1" max="1" width="12.33203125" style="25" customWidth="1"/>
    <col min="2" max="2" width="25.6640625" style="25" customWidth="1"/>
    <col min="3" max="3" width="19.44140625" style="25" customWidth="1"/>
    <col min="4" max="4" width="15.6640625" style="25" bestFit="1" customWidth="1"/>
    <col min="5" max="5" width="13.6640625" style="62" customWidth="1"/>
    <col min="6" max="6" width="12.33203125" style="62" customWidth="1"/>
    <col min="7" max="7" width="14.44140625" style="62" bestFit="1" customWidth="1"/>
    <col min="8" max="8" width="14.44140625" style="25" bestFit="1" customWidth="1"/>
    <col min="9" max="9" width="21.109375" style="25" customWidth="1"/>
    <col min="10" max="10" width="26.109375" style="25" customWidth="1"/>
    <col min="11" max="12" width="10.88671875" style="25"/>
    <col min="13" max="13" width="14.88671875" style="25" customWidth="1"/>
    <col min="14" max="14" width="28" style="25" customWidth="1"/>
    <col min="15" max="16384" width="10.88671875" style="25"/>
  </cols>
  <sheetData>
    <row r="1" spans="1:19" s="2" customFormat="1" ht="36" customHeight="1" x14ac:dyDescent="0.3">
      <c r="A1" s="842" t="s">
        <v>42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</row>
    <row r="2" spans="1:19" s="2" customFormat="1" ht="18" x14ac:dyDescent="0.3">
      <c r="A2" s="844" t="s">
        <v>122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</row>
    <row r="3" spans="1:19" s="2" customFormat="1" ht="43.2" x14ac:dyDescent="0.3">
      <c r="A3" s="26" t="s">
        <v>0</v>
      </c>
      <c r="B3" s="19" t="s">
        <v>5</v>
      </c>
      <c r="C3" s="19" t="s">
        <v>10</v>
      </c>
      <c r="D3" s="20" t="s">
        <v>8</v>
      </c>
      <c r="E3" s="20" t="s">
        <v>60</v>
      </c>
      <c r="F3" s="20" t="s">
        <v>34</v>
      </c>
      <c r="G3" s="21" t="s">
        <v>40</v>
      </c>
      <c r="H3" s="21" t="s">
        <v>2</v>
      </c>
      <c r="I3" s="21" t="s">
        <v>3</v>
      </c>
      <c r="J3" s="19" t="s">
        <v>9</v>
      </c>
      <c r="K3" s="19" t="s">
        <v>1</v>
      </c>
      <c r="L3" s="19" t="s">
        <v>4</v>
      </c>
      <c r="M3" s="22" t="s">
        <v>12</v>
      </c>
      <c r="N3" s="23" t="s">
        <v>11</v>
      </c>
    </row>
    <row r="4" spans="1:19" s="11" customFormat="1" ht="15" thickBot="1" x14ac:dyDescent="0.35">
      <c r="A4" s="369">
        <v>45627</v>
      </c>
      <c r="B4" s="119" t="s">
        <v>748</v>
      </c>
      <c r="C4" s="260"/>
      <c r="D4" s="260"/>
      <c r="E4" s="284"/>
      <c r="F4" s="300">
        <v>5</v>
      </c>
      <c r="G4" s="301">
        <v>5</v>
      </c>
      <c r="H4" s="18"/>
      <c r="I4" s="29"/>
      <c r="J4" s="27"/>
      <c r="K4" s="29"/>
      <c r="L4" s="29"/>
      <c r="M4" s="29"/>
      <c r="N4" s="29"/>
    </row>
    <row r="5" spans="1:19" s="51" customFormat="1" ht="15" thickBot="1" x14ac:dyDescent="0.35">
      <c r="A5" s="85"/>
      <c r="B5" s="37"/>
      <c r="C5" s="102"/>
      <c r="D5" s="118"/>
      <c r="E5" s="306">
        <f>SUM(E4:E4)</f>
        <v>0</v>
      </c>
      <c r="F5" s="306">
        <f>SUM(F4:F4)</f>
        <v>5</v>
      </c>
      <c r="G5" s="302">
        <f>F5-E5</f>
        <v>5</v>
      </c>
      <c r="H5" s="117"/>
      <c r="I5" s="37"/>
      <c r="J5" s="37"/>
      <c r="K5" s="37"/>
      <c r="L5" s="37"/>
      <c r="M5" s="37"/>
      <c r="N5" s="37"/>
      <c r="O5" s="86"/>
      <c r="P5" s="86"/>
      <c r="Q5" s="86"/>
      <c r="R5" s="86"/>
      <c r="S5" s="86"/>
    </row>
    <row r="6" spans="1:19" s="15" customFormat="1" x14ac:dyDescent="0.3">
      <c r="A6"/>
      <c r="B6"/>
      <c r="C6"/>
      <c r="D6" s="107"/>
      <c r="E6" s="106"/>
      <c r="F6" s="109"/>
      <c r="G6" s="106"/>
      <c r="H6" s="54"/>
      <c r="I6" s="38"/>
      <c r="J6" s="110"/>
      <c r="K6" s="108"/>
      <c r="L6" s="108"/>
      <c r="M6" s="38"/>
      <c r="N6" s="106"/>
      <c r="O6" s="38"/>
      <c r="P6" s="38"/>
      <c r="Q6" s="38"/>
      <c r="R6" s="38"/>
      <c r="S6" s="38"/>
    </row>
    <row r="7" spans="1:19" s="15" customFormat="1" x14ac:dyDescent="0.3">
      <c r="A7"/>
      <c r="B7"/>
      <c r="C7"/>
      <c r="D7" s="107"/>
      <c r="E7" s="106"/>
      <c r="F7" s="109"/>
      <c r="G7" s="106"/>
      <c r="H7" s="54"/>
      <c r="I7" s="38"/>
      <c r="J7" s="110"/>
      <c r="K7" s="108"/>
      <c r="L7" s="108"/>
      <c r="M7" s="38"/>
      <c r="N7" s="106"/>
      <c r="O7" s="38"/>
      <c r="P7" s="38"/>
      <c r="Q7" s="38"/>
      <c r="R7" s="38"/>
      <c r="S7" s="38"/>
    </row>
    <row r="8" spans="1:19" s="15" customFormat="1" x14ac:dyDescent="0.3">
      <c r="A8"/>
      <c r="B8"/>
      <c r="C8"/>
      <c r="D8" s="107"/>
      <c r="E8" s="106"/>
      <c r="F8" s="109"/>
      <c r="G8" s="106"/>
      <c r="H8" s="54"/>
      <c r="I8" s="38"/>
      <c r="J8" s="110"/>
      <c r="K8" s="108"/>
      <c r="L8" s="108"/>
      <c r="M8" s="38"/>
      <c r="N8" s="106"/>
      <c r="O8" s="38"/>
      <c r="P8" s="38"/>
      <c r="Q8" s="38"/>
      <c r="R8" s="38"/>
      <c r="S8" s="38"/>
    </row>
    <row r="9" spans="1:19" s="15" customFormat="1" x14ac:dyDescent="0.3">
      <c r="A9"/>
      <c r="B9"/>
      <c r="C9"/>
      <c r="D9" s="107"/>
      <c r="E9" s="106"/>
      <c r="F9" s="109"/>
      <c r="G9" s="106"/>
      <c r="H9" s="54"/>
      <c r="I9" s="38"/>
      <c r="J9" s="110"/>
      <c r="K9" s="108"/>
      <c r="L9" s="108"/>
      <c r="M9" s="38"/>
      <c r="N9" s="109"/>
      <c r="O9" s="38"/>
      <c r="P9" s="38"/>
      <c r="Q9" s="38"/>
      <c r="R9" s="38"/>
      <c r="S9" s="38"/>
    </row>
    <row r="10" spans="1:19" s="73" customFormat="1" x14ac:dyDescent="0.3">
      <c r="A10"/>
      <c r="B10"/>
      <c r="C10"/>
      <c r="D10" s="111"/>
      <c r="E10" s="106"/>
      <c r="F10" s="106"/>
      <c r="G10" s="106"/>
      <c r="H10" s="54"/>
      <c r="I10" s="111"/>
      <c r="J10" s="86"/>
      <c r="K10" s="86"/>
      <c r="L10" s="86"/>
      <c r="M10" s="86"/>
      <c r="N10" s="106"/>
      <c r="O10" s="54"/>
      <c r="P10" s="54"/>
      <c r="Q10" s="54"/>
      <c r="R10" s="54"/>
      <c r="S10" s="54"/>
    </row>
    <row r="11" spans="1:19" s="15" customFormat="1" x14ac:dyDescent="0.3">
      <c r="A11"/>
      <c r="B11"/>
      <c r="C11"/>
      <c r="D11" s="107"/>
      <c r="E11" s="106"/>
      <c r="F11" s="109"/>
      <c r="G11" s="107"/>
      <c r="H11" s="54"/>
      <c r="I11" s="38"/>
      <c r="J11" s="110"/>
      <c r="K11" s="108"/>
      <c r="L11" s="108"/>
      <c r="M11" s="38"/>
      <c r="N11" s="109"/>
      <c r="O11" s="38"/>
      <c r="P11" s="38"/>
      <c r="Q11" s="38"/>
      <c r="R11" s="38"/>
      <c r="S11" s="38"/>
    </row>
    <row r="12" spans="1:19" s="15" customFormat="1" x14ac:dyDescent="0.3">
      <c r="A12"/>
      <c r="B12"/>
      <c r="C12"/>
      <c r="D12" s="107"/>
      <c r="E12" s="106"/>
      <c r="F12" s="109"/>
      <c r="G12" s="107"/>
      <c r="H12" s="54"/>
      <c r="I12" s="38"/>
      <c r="J12" s="110"/>
      <c r="K12" s="108"/>
      <c r="L12" s="108"/>
      <c r="M12" s="38"/>
      <c r="N12" s="109"/>
      <c r="O12" s="38"/>
      <c r="P12" s="38"/>
      <c r="Q12" s="38"/>
      <c r="R12" s="38"/>
      <c r="S12" s="38"/>
    </row>
    <row r="13" spans="1:19" s="15" customFormat="1" x14ac:dyDescent="0.3">
      <c r="A13"/>
      <c r="B13"/>
      <c r="C13"/>
      <c r="D13" s="107"/>
      <c r="E13" s="106"/>
      <c r="F13" s="109"/>
      <c r="G13" s="107"/>
      <c r="H13" s="54"/>
      <c r="I13" s="38"/>
      <c r="J13" s="110"/>
      <c r="K13" s="108"/>
      <c r="L13" s="108"/>
      <c r="M13" s="38"/>
      <c r="N13" s="109"/>
      <c r="O13" s="38"/>
      <c r="P13" s="38"/>
      <c r="Q13" s="38"/>
      <c r="R13" s="38"/>
      <c r="S13" s="38"/>
    </row>
    <row r="14" spans="1:19" s="15" customFormat="1" x14ac:dyDescent="0.3">
      <c r="A14"/>
      <c r="B14"/>
      <c r="C14"/>
      <c r="D14" s="107"/>
      <c r="E14" s="106"/>
      <c r="F14" s="109"/>
      <c r="G14" s="107"/>
      <c r="H14" s="54"/>
      <c r="I14" s="38"/>
      <c r="J14" s="110"/>
      <c r="K14" s="108"/>
      <c r="L14" s="108"/>
      <c r="M14" s="38"/>
      <c r="N14" s="109"/>
      <c r="O14" s="38"/>
      <c r="P14" s="38"/>
      <c r="Q14" s="38"/>
      <c r="R14" s="38"/>
      <c r="S14" s="38"/>
    </row>
    <row r="15" spans="1:19" s="15" customFormat="1" x14ac:dyDescent="0.3">
      <c r="A15"/>
      <c r="B15"/>
      <c r="C15"/>
      <c r="D15" s="107"/>
      <c r="E15" s="106"/>
      <c r="F15" s="109"/>
      <c r="G15" s="107"/>
      <c r="H15" s="54"/>
      <c r="I15" s="38"/>
      <c r="J15" s="110"/>
      <c r="K15" s="108"/>
      <c r="L15" s="108"/>
      <c r="M15" s="38"/>
      <c r="N15" s="109"/>
      <c r="O15" s="38"/>
      <c r="P15" s="38"/>
      <c r="Q15" s="38"/>
      <c r="R15" s="38"/>
      <c r="S15" s="38"/>
    </row>
    <row r="16" spans="1:19" s="15" customFormat="1" x14ac:dyDescent="0.3">
      <c r="A16" s="42"/>
      <c r="B16" s="99"/>
      <c r="C16" s="38"/>
      <c r="D16" s="107"/>
      <c r="E16" s="106"/>
      <c r="F16" s="109"/>
      <c r="G16" s="107"/>
      <c r="H16" s="54"/>
      <c r="I16" s="38"/>
      <c r="J16" s="110"/>
      <c r="K16" s="108"/>
      <c r="L16" s="108"/>
      <c r="M16" s="38"/>
      <c r="N16" s="109"/>
      <c r="O16" s="38"/>
      <c r="P16" s="38"/>
      <c r="Q16" s="38"/>
      <c r="R16" s="38"/>
      <c r="S16" s="38"/>
    </row>
    <row r="17" spans="1:19" s="15" customFormat="1" x14ac:dyDescent="0.3">
      <c r="A17" s="42"/>
      <c r="B17" s="99"/>
      <c r="C17" s="38"/>
      <c r="D17" s="107"/>
      <c r="E17" s="106"/>
      <c r="F17" s="109"/>
      <c r="G17" s="107"/>
      <c r="H17" s="54"/>
      <c r="I17" s="38"/>
      <c r="J17" s="110"/>
      <c r="K17" s="108"/>
      <c r="L17" s="108"/>
      <c r="M17" s="38"/>
      <c r="N17" s="109"/>
      <c r="O17" s="38"/>
      <c r="P17" s="38"/>
      <c r="Q17" s="38"/>
      <c r="R17" s="38"/>
      <c r="S17" s="38"/>
    </row>
    <row r="18" spans="1:19" s="15" customFormat="1" x14ac:dyDescent="0.3">
      <c r="A18" s="42"/>
      <c r="B18" s="99"/>
      <c r="C18" s="38"/>
      <c r="D18" s="107"/>
      <c r="E18" s="106"/>
      <c r="F18" s="109"/>
      <c r="G18" s="107"/>
      <c r="H18" s="54"/>
      <c r="I18" s="38"/>
      <c r="J18" s="110"/>
      <c r="K18" s="108"/>
      <c r="L18" s="108"/>
      <c r="M18" s="38"/>
      <c r="N18" s="109"/>
      <c r="O18" s="38"/>
      <c r="P18" s="38"/>
      <c r="Q18" s="38"/>
      <c r="R18" s="38"/>
      <c r="S18" s="38"/>
    </row>
    <row r="19" spans="1:19" s="15" customFormat="1" x14ac:dyDescent="0.3">
      <c r="A19" s="42"/>
      <c r="B19" s="99"/>
      <c r="C19" s="38"/>
      <c r="D19" s="107"/>
      <c r="E19" s="106"/>
      <c r="F19" s="109"/>
      <c r="G19" s="107"/>
      <c r="H19" s="54"/>
      <c r="I19" s="38"/>
      <c r="J19" s="110"/>
      <c r="K19" s="108"/>
      <c r="L19" s="108"/>
      <c r="M19" s="38"/>
      <c r="N19" s="109"/>
      <c r="O19" s="38"/>
      <c r="P19" s="38"/>
      <c r="Q19" s="38"/>
      <c r="R19" s="38"/>
      <c r="S19" s="38"/>
    </row>
    <row r="20" spans="1:19" s="15" customFormat="1" x14ac:dyDescent="0.3">
      <c r="A20" s="42"/>
      <c r="B20" s="99"/>
      <c r="C20" s="38"/>
      <c r="D20" s="107"/>
      <c r="E20" s="106"/>
      <c r="F20" s="109"/>
      <c r="G20" s="107"/>
      <c r="H20" s="54"/>
      <c r="I20" s="38"/>
      <c r="J20" s="110"/>
      <c r="K20" s="108"/>
      <c r="L20" s="108"/>
      <c r="M20" s="38"/>
      <c r="N20" s="109"/>
      <c r="O20" s="38"/>
      <c r="P20" s="38"/>
      <c r="Q20" s="38"/>
      <c r="R20" s="38"/>
      <c r="S20" s="38"/>
    </row>
    <row r="21" spans="1:19" s="15" customFormat="1" x14ac:dyDescent="0.3">
      <c r="A21" s="42"/>
      <c r="B21" s="99"/>
      <c r="C21" s="38"/>
      <c r="D21" s="107"/>
      <c r="E21" s="106"/>
      <c r="F21" s="109"/>
      <c r="G21" s="107"/>
      <c r="H21" s="54"/>
      <c r="I21" s="38"/>
      <c r="J21" s="110"/>
      <c r="K21" s="108"/>
      <c r="L21" s="108"/>
      <c r="M21" s="38"/>
      <c r="N21" s="109"/>
      <c r="O21" s="38"/>
      <c r="P21" s="38"/>
      <c r="Q21" s="38"/>
      <c r="R21" s="38"/>
      <c r="S21" s="38"/>
    </row>
    <row r="22" spans="1:19" s="15" customFormat="1" x14ac:dyDescent="0.3">
      <c r="A22" s="87"/>
      <c r="B22" s="100"/>
      <c r="C22" s="112"/>
      <c r="D22" s="113"/>
      <c r="E22" s="114"/>
      <c r="F22" s="114"/>
      <c r="G22" s="114"/>
      <c r="H22" s="54"/>
      <c r="I22" s="38"/>
      <c r="J22" s="106"/>
      <c r="K22" s="108"/>
      <c r="L22" s="108"/>
      <c r="M22" s="86"/>
      <c r="N22" s="106"/>
      <c r="O22" s="38"/>
      <c r="P22" s="38"/>
      <c r="Q22" s="38"/>
      <c r="R22" s="38"/>
      <c r="S22" s="38"/>
    </row>
    <row r="23" spans="1:19" s="71" customFormat="1" x14ac:dyDescent="0.3">
      <c r="A23" s="87"/>
      <c r="B23" s="100"/>
      <c r="C23" s="112"/>
      <c r="D23" s="113"/>
      <c r="E23" s="114"/>
      <c r="F23" s="114"/>
      <c r="G23" s="114"/>
      <c r="H23" s="54"/>
      <c r="I23" s="111"/>
      <c r="J23" s="86"/>
      <c r="K23" s="86"/>
      <c r="L23" s="86"/>
      <c r="M23" s="86"/>
      <c r="N23" s="106"/>
      <c r="O23" s="54"/>
      <c r="P23" s="54"/>
      <c r="Q23" s="54"/>
      <c r="R23" s="54"/>
      <c r="S23" s="54"/>
    </row>
    <row r="24" spans="1:19" s="15" customFormat="1" x14ac:dyDescent="0.3">
      <c r="A24" s="42"/>
      <c r="B24" s="99"/>
      <c r="C24" s="38"/>
      <c r="D24" s="107"/>
      <c r="E24" s="106"/>
      <c r="F24" s="109"/>
      <c r="G24" s="106"/>
      <c r="H24" s="54"/>
      <c r="I24" s="38"/>
      <c r="J24" s="110"/>
      <c r="K24" s="108"/>
      <c r="L24" s="108"/>
      <c r="M24" s="38"/>
      <c r="N24" s="109"/>
      <c r="O24" s="38"/>
      <c r="P24" s="38"/>
      <c r="Q24" s="38"/>
      <c r="R24" s="38"/>
      <c r="S24" s="38"/>
    </row>
    <row r="25" spans="1:19" s="15" customFormat="1" x14ac:dyDescent="0.3">
      <c r="A25" s="42"/>
      <c r="B25" s="99"/>
      <c r="C25" s="38"/>
      <c r="D25" s="107"/>
      <c r="E25" s="106"/>
      <c r="F25" s="109"/>
      <c r="G25" s="106"/>
      <c r="H25" s="54"/>
      <c r="I25" s="38"/>
      <c r="J25" s="110"/>
      <c r="K25" s="108"/>
      <c r="L25" s="108"/>
      <c r="M25" s="38"/>
      <c r="N25" s="109"/>
      <c r="O25" s="38"/>
      <c r="P25" s="38"/>
      <c r="Q25" s="38"/>
      <c r="R25" s="38"/>
      <c r="S25" s="38"/>
    </row>
    <row r="26" spans="1:19" s="15" customFormat="1" x14ac:dyDescent="0.3">
      <c r="A26" s="42"/>
      <c r="B26" s="99"/>
      <c r="C26" s="38"/>
      <c r="D26" s="107"/>
      <c r="E26" s="106"/>
      <c r="F26" s="109"/>
      <c r="G26" s="106"/>
      <c r="H26" s="54"/>
      <c r="I26" s="38"/>
      <c r="J26" s="110"/>
      <c r="K26" s="108"/>
      <c r="L26" s="108"/>
      <c r="M26" s="38"/>
      <c r="N26" s="109"/>
      <c r="O26" s="38"/>
      <c r="P26" s="38"/>
      <c r="Q26" s="38"/>
      <c r="R26" s="38"/>
      <c r="S26" s="38"/>
    </row>
    <row r="27" spans="1:19" s="15" customFormat="1" x14ac:dyDescent="0.3">
      <c r="A27" s="42"/>
      <c r="B27" s="99"/>
      <c r="C27" s="38"/>
      <c r="D27" s="107"/>
      <c r="E27" s="106"/>
      <c r="F27" s="109"/>
      <c r="G27" s="106"/>
      <c r="H27" s="54"/>
      <c r="I27" s="38"/>
      <c r="J27" s="110"/>
      <c r="K27" s="108"/>
      <c r="L27" s="108"/>
      <c r="M27" s="38"/>
      <c r="N27" s="109"/>
      <c r="O27" s="38"/>
      <c r="P27" s="38"/>
      <c r="Q27" s="38"/>
      <c r="R27" s="38"/>
      <c r="S27" s="38"/>
    </row>
    <row r="28" spans="1:19" s="15" customFormat="1" x14ac:dyDescent="0.3">
      <c r="A28" s="42"/>
      <c r="B28" s="99"/>
      <c r="C28" s="38"/>
      <c r="D28" s="107"/>
      <c r="E28" s="106"/>
      <c r="F28" s="109"/>
      <c r="G28" s="106"/>
      <c r="H28" s="54"/>
      <c r="I28" s="38"/>
      <c r="J28" s="110"/>
      <c r="K28" s="108"/>
      <c r="L28" s="108"/>
      <c r="M28" s="38"/>
      <c r="N28" s="109"/>
      <c r="O28" s="38"/>
      <c r="P28" s="38"/>
      <c r="Q28" s="38"/>
      <c r="R28" s="38"/>
      <c r="S28" s="38"/>
    </row>
    <row r="29" spans="1:19" s="15" customFormat="1" x14ac:dyDescent="0.3">
      <c r="A29" s="42"/>
      <c r="B29" s="99"/>
      <c r="C29" s="38"/>
      <c r="D29" s="107"/>
      <c r="E29" s="106"/>
      <c r="F29" s="109"/>
      <c r="G29" s="106"/>
      <c r="H29" s="54"/>
      <c r="I29" s="38"/>
      <c r="J29" s="110"/>
      <c r="K29" s="108"/>
      <c r="L29" s="108"/>
      <c r="M29" s="38"/>
      <c r="N29" s="109"/>
      <c r="O29" s="38"/>
      <c r="P29" s="38"/>
      <c r="Q29" s="38"/>
      <c r="R29" s="38"/>
      <c r="S29" s="38"/>
    </row>
    <row r="30" spans="1:19" s="15" customFormat="1" x14ac:dyDescent="0.3">
      <c r="A30" s="42"/>
      <c r="B30" s="99"/>
      <c r="C30" s="38"/>
      <c r="D30" s="107"/>
      <c r="E30" s="106"/>
      <c r="F30" s="109"/>
      <c r="G30" s="106"/>
      <c r="H30" s="54"/>
      <c r="I30" s="38"/>
      <c r="J30" s="110"/>
      <c r="K30" s="108"/>
      <c r="L30" s="108"/>
      <c r="M30" s="38"/>
      <c r="N30" s="109"/>
      <c r="O30" s="38"/>
      <c r="P30" s="38"/>
      <c r="Q30" s="38"/>
      <c r="R30" s="38"/>
      <c r="S30" s="38"/>
    </row>
    <row r="31" spans="1:19" s="15" customFormat="1" x14ac:dyDescent="0.3">
      <c r="A31" s="42"/>
      <c r="B31" s="99"/>
      <c r="C31" s="38"/>
      <c r="D31" s="107"/>
      <c r="E31" s="106"/>
      <c r="F31" s="109"/>
      <c r="G31" s="106"/>
      <c r="H31" s="54"/>
      <c r="I31" s="38"/>
      <c r="J31" s="110"/>
      <c r="K31" s="108"/>
      <c r="L31" s="108"/>
      <c r="M31" s="38"/>
      <c r="N31" s="109"/>
      <c r="O31" s="38"/>
      <c r="P31" s="38"/>
      <c r="Q31" s="38"/>
      <c r="R31" s="38"/>
      <c r="S31" s="38"/>
    </row>
    <row r="32" spans="1:19" s="15" customFormat="1" x14ac:dyDescent="0.3">
      <c r="A32" s="87"/>
      <c r="B32" s="100"/>
      <c r="C32" s="112"/>
      <c r="D32" s="113"/>
      <c r="E32" s="114"/>
      <c r="F32" s="114"/>
      <c r="G32" s="114"/>
      <c r="H32" s="54"/>
      <c r="I32" s="38"/>
      <c r="J32" s="106"/>
      <c r="K32" s="108"/>
      <c r="L32" s="108"/>
      <c r="M32" s="86"/>
      <c r="N32" s="106"/>
      <c r="O32" s="38"/>
      <c r="P32" s="38"/>
      <c r="Q32" s="38"/>
      <c r="R32" s="38"/>
      <c r="S32" s="38"/>
    </row>
    <row r="33" spans="1:19" s="71" customFormat="1" x14ac:dyDescent="0.3">
      <c r="A33" s="87"/>
      <c r="B33" s="100"/>
      <c r="C33" s="112"/>
      <c r="D33" s="113"/>
      <c r="E33" s="114"/>
      <c r="F33" s="114"/>
      <c r="G33" s="114"/>
      <c r="H33" s="54"/>
      <c r="I33" s="111"/>
      <c r="J33" s="86"/>
      <c r="K33" s="86"/>
      <c r="L33" s="86"/>
      <c r="M33" s="86"/>
      <c r="N33" s="106"/>
      <c r="O33" s="54"/>
      <c r="P33" s="54"/>
      <c r="Q33" s="54"/>
      <c r="R33" s="54"/>
      <c r="S33" s="54"/>
    </row>
    <row r="34" spans="1:19" s="15" customFormat="1" x14ac:dyDescent="0.3">
      <c r="A34" s="42"/>
      <c r="B34" s="99"/>
      <c r="C34" s="38"/>
      <c r="D34" s="107"/>
      <c r="E34" s="106"/>
      <c r="F34" s="109"/>
      <c r="G34" s="106"/>
      <c r="H34" s="54"/>
      <c r="I34" s="38"/>
      <c r="J34" s="110"/>
      <c r="K34" s="108"/>
      <c r="L34" s="108"/>
      <c r="M34" s="38"/>
      <c r="N34" s="109"/>
      <c r="O34" s="38"/>
      <c r="P34" s="38"/>
      <c r="Q34" s="38"/>
      <c r="R34" s="38"/>
      <c r="S34" s="38"/>
    </row>
    <row r="35" spans="1:19" s="15" customFormat="1" x14ac:dyDescent="0.3">
      <c r="A35" s="42"/>
      <c r="B35" s="99"/>
      <c r="C35" s="38"/>
      <c r="D35" s="107"/>
      <c r="E35" s="106"/>
      <c r="F35" s="109"/>
      <c r="G35" s="106"/>
      <c r="H35" s="54"/>
      <c r="I35" s="38"/>
      <c r="J35" s="110"/>
      <c r="K35" s="108"/>
      <c r="L35" s="108"/>
      <c r="M35" s="38"/>
      <c r="N35" s="109"/>
      <c r="O35" s="38"/>
      <c r="P35" s="38"/>
      <c r="Q35" s="38"/>
      <c r="R35" s="38"/>
      <c r="S35" s="38"/>
    </row>
    <row r="36" spans="1:19" s="15" customFormat="1" x14ac:dyDescent="0.3">
      <c r="A36" s="42"/>
      <c r="B36" s="99"/>
      <c r="C36" s="38"/>
      <c r="D36" s="107"/>
      <c r="E36" s="106"/>
      <c r="F36" s="109"/>
      <c r="G36" s="106"/>
      <c r="H36" s="54"/>
      <c r="I36" s="38"/>
      <c r="J36" s="110"/>
      <c r="K36" s="108"/>
      <c r="L36" s="108"/>
      <c r="M36" s="38"/>
      <c r="N36" s="109"/>
      <c r="O36" s="38"/>
      <c r="P36" s="38"/>
      <c r="Q36" s="38"/>
      <c r="R36" s="38"/>
      <c r="S36" s="38"/>
    </row>
    <row r="37" spans="1:19" s="15" customFormat="1" x14ac:dyDescent="0.3">
      <c r="A37" s="42"/>
      <c r="B37" s="99"/>
      <c r="C37" s="38"/>
      <c r="D37" s="107"/>
      <c r="E37" s="106"/>
      <c r="F37" s="109"/>
      <c r="G37" s="106"/>
      <c r="H37" s="54"/>
      <c r="I37" s="38"/>
      <c r="J37" s="110"/>
      <c r="K37" s="108"/>
      <c r="L37" s="108"/>
      <c r="M37" s="38"/>
      <c r="N37" s="109"/>
      <c r="O37" s="38"/>
      <c r="P37" s="38"/>
      <c r="Q37" s="38"/>
      <c r="R37" s="38"/>
      <c r="S37" s="38"/>
    </row>
    <row r="38" spans="1:19" s="15" customFormat="1" x14ac:dyDescent="0.3">
      <c r="A38" s="42"/>
      <c r="B38" s="99"/>
      <c r="C38" s="38"/>
      <c r="D38" s="107"/>
      <c r="E38" s="106"/>
      <c r="F38" s="109"/>
      <c r="G38" s="106"/>
      <c r="H38" s="54"/>
      <c r="I38" s="38"/>
      <c r="J38" s="110"/>
      <c r="K38" s="108"/>
      <c r="L38" s="108"/>
      <c r="M38" s="38"/>
      <c r="N38" s="109"/>
      <c r="O38" s="38"/>
      <c r="P38" s="38"/>
      <c r="Q38" s="38"/>
      <c r="R38" s="38"/>
      <c r="S38" s="38"/>
    </row>
    <row r="39" spans="1:19" s="15" customFormat="1" x14ac:dyDescent="0.3">
      <c r="A39" s="42"/>
      <c r="B39" s="99"/>
      <c r="C39" s="38"/>
      <c r="D39" s="107"/>
      <c r="E39" s="106"/>
      <c r="F39" s="109"/>
      <c r="G39" s="106"/>
      <c r="H39" s="54"/>
      <c r="I39" s="38"/>
      <c r="J39" s="110"/>
      <c r="K39" s="108"/>
      <c r="L39" s="108"/>
      <c r="M39" s="38"/>
      <c r="N39" s="109"/>
      <c r="O39" s="38"/>
      <c r="P39" s="38"/>
      <c r="Q39" s="38"/>
      <c r="R39" s="38"/>
      <c r="S39" s="38"/>
    </row>
    <row r="40" spans="1:19" s="15" customFormat="1" x14ac:dyDescent="0.3">
      <c r="A40" s="42"/>
      <c r="B40" s="99"/>
      <c r="C40" s="38"/>
      <c r="D40" s="107"/>
      <c r="E40" s="106"/>
      <c r="F40" s="109"/>
      <c r="G40" s="106"/>
      <c r="H40" s="54"/>
      <c r="I40" s="38"/>
      <c r="J40" s="110"/>
      <c r="K40" s="108"/>
      <c r="L40" s="108"/>
      <c r="M40" s="38"/>
      <c r="N40" s="109"/>
      <c r="O40" s="38"/>
      <c r="P40" s="38"/>
      <c r="Q40" s="38"/>
      <c r="R40" s="38"/>
      <c r="S40" s="38"/>
    </row>
    <row r="41" spans="1:19" s="15" customFormat="1" x14ac:dyDescent="0.3">
      <c r="A41" s="42"/>
      <c r="B41" s="99"/>
      <c r="C41" s="38"/>
      <c r="D41" s="107"/>
      <c r="E41" s="106"/>
      <c r="F41" s="109"/>
      <c r="G41" s="106"/>
      <c r="H41" s="54"/>
      <c r="I41" s="38"/>
      <c r="J41" s="110"/>
      <c r="K41" s="108"/>
      <c r="L41" s="108"/>
      <c r="M41" s="38"/>
      <c r="N41" s="109"/>
      <c r="O41" s="38"/>
      <c r="P41" s="38"/>
      <c r="Q41" s="38"/>
      <c r="R41" s="38"/>
      <c r="S41" s="38"/>
    </row>
    <row r="42" spans="1:19" s="15" customFormat="1" x14ac:dyDescent="0.3">
      <c r="A42" s="42"/>
      <c r="B42" s="99"/>
      <c r="C42" s="38"/>
      <c r="D42" s="107"/>
      <c r="E42" s="106"/>
      <c r="F42" s="109"/>
      <c r="G42" s="106"/>
      <c r="H42" s="54"/>
      <c r="I42" s="38"/>
      <c r="J42" s="110"/>
      <c r="K42" s="108"/>
      <c r="L42" s="108"/>
      <c r="M42" s="38"/>
      <c r="N42" s="109"/>
      <c r="O42" s="38"/>
      <c r="P42" s="38"/>
      <c r="Q42" s="38"/>
      <c r="R42" s="38"/>
      <c r="S42" s="38"/>
    </row>
    <row r="43" spans="1:19" s="15" customFormat="1" x14ac:dyDescent="0.3">
      <c r="A43" s="42"/>
      <c r="B43" s="99"/>
      <c r="C43" s="38"/>
      <c r="D43" s="107"/>
      <c r="E43" s="106"/>
      <c r="F43" s="109"/>
      <c r="G43" s="106"/>
      <c r="H43" s="54"/>
      <c r="I43" s="38"/>
      <c r="J43" s="110"/>
      <c r="K43" s="108"/>
      <c r="L43" s="108"/>
      <c r="M43" s="38"/>
      <c r="N43" s="109"/>
      <c r="O43" s="38"/>
      <c r="P43" s="38"/>
      <c r="Q43" s="38"/>
      <c r="R43" s="38"/>
      <c r="S43" s="38"/>
    </row>
    <row r="44" spans="1:19" s="15" customFormat="1" x14ac:dyDescent="0.3">
      <c r="A44" s="42"/>
      <c r="B44" s="99"/>
      <c r="C44" s="38"/>
      <c r="D44" s="107"/>
      <c r="E44" s="106"/>
      <c r="F44" s="109"/>
      <c r="G44" s="106"/>
      <c r="H44" s="54"/>
      <c r="I44" s="38"/>
      <c r="J44" s="110"/>
      <c r="K44" s="108"/>
      <c r="L44" s="108"/>
      <c r="M44" s="38"/>
      <c r="N44" s="109"/>
      <c r="O44" s="38"/>
      <c r="P44" s="38"/>
      <c r="Q44" s="38"/>
      <c r="R44" s="38"/>
      <c r="S44" s="38"/>
    </row>
    <row r="45" spans="1:19" s="15" customFormat="1" x14ac:dyDescent="0.3">
      <c r="A45" s="87"/>
      <c r="B45" s="100"/>
      <c r="C45" s="112"/>
      <c r="D45" s="113"/>
      <c r="E45" s="114"/>
      <c r="F45" s="114"/>
      <c r="G45" s="114"/>
      <c r="H45" s="54"/>
      <c r="I45" s="38"/>
      <c r="J45" s="106"/>
      <c r="K45" s="108"/>
      <c r="L45" s="108"/>
      <c r="M45" s="86"/>
      <c r="N45" s="106"/>
      <c r="O45" s="38"/>
      <c r="P45" s="38"/>
      <c r="Q45" s="38"/>
      <c r="R45" s="38"/>
      <c r="S45" s="38"/>
    </row>
    <row r="46" spans="1:19" s="15" customFormat="1" x14ac:dyDescent="0.3">
      <c r="A46" s="87"/>
      <c r="B46" s="101"/>
      <c r="C46" s="112"/>
      <c r="D46" s="113"/>
      <c r="E46" s="114"/>
      <c r="F46" s="114"/>
      <c r="G46" s="114"/>
      <c r="H46" s="54"/>
      <c r="I46" s="111"/>
      <c r="J46" s="86"/>
      <c r="K46" s="86"/>
      <c r="L46" s="86"/>
      <c r="M46" s="86"/>
      <c r="N46" s="106"/>
      <c r="O46" s="54"/>
      <c r="P46" s="38"/>
      <c r="Q46" s="38"/>
      <c r="R46" s="38"/>
      <c r="S46" s="38"/>
    </row>
    <row r="47" spans="1:19" s="15" customFormat="1" ht="41.25" customHeight="1" x14ac:dyDescent="0.3">
      <c r="A47" s="42"/>
      <c r="B47" s="99"/>
      <c r="C47" s="38"/>
      <c r="D47" s="107"/>
      <c r="E47" s="106"/>
      <c r="F47" s="106"/>
      <c r="G47" s="107"/>
      <c r="H47" s="54"/>
      <c r="I47" s="38"/>
      <c r="J47" s="110"/>
      <c r="K47" s="108"/>
      <c r="L47" s="108"/>
      <c r="M47" s="38"/>
      <c r="N47" s="109"/>
      <c r="O47" s="38"/>
      <c r="P47" s="38"/>
      <c r="Q47" s="38"/>
      <c r="R47" s="38"/>
      <c r="S47" s="38"/>
    </row>
    <row r="48" spans="1:19" s="15" customFormat="1" x14ac:dyDescent="0.3">
      <c r="A48" s="42"/>
      <c r="B48" s="99"/>
      <c r="C48" s="38"/>
      <c r="D48" s="107"/>
      <c r="E48" s="106"/>
      <c r="F48" s="106"/>
      <c r="G48" s="107"/>
      <c r="H48" s="54"/>
      <c r="I48" s="38"/>
      <c r="J48" s="110"/>
      <c r="K48" s="108"/>
      <c r="L48" s="108"/>
      <c r="M48" s="38"/>
      <c r="N48" s="109"/>
      <c r="O48" s="38"/>
      <c r="P48" s="38"/>
      <c r="Q48" s="38"/>
      <c r="R48" s="38"/>
      <c r="S48" s="38"/>
    </row>
    <row r="49" spans="1:19" s="15" customFormat="1" x14ac:dyDescent="0.3">
      <c r="A49" s="42"/>
      <c r="B49" s="99"/>
      <c r="C49" s="38"/>
      <c r="D49" s="107"/>
      <c r="E49" s="106"/>
      <c r="F49" s="106"/>
      <c r="G49" s="107"/>
      <c r="H49" s="54"/>
      <c r="I49" s="38"/>
      <c r="J49" s="110"/>
      <c r="K49" s="108"/>
      <c r="L49" s="108"/>
      <c r="M49" s="38"/>
      <c r="N49" s="109"/>
      <c r="O49" s="38"/>
      <c r="P49" s="38"/>
      <c r="Q49" s="38"/>
      <c r="R49" s="38"/>
      <c r="S49" s="38"/>
    </row>
    <row r="50" spans="1:19" s="15" customFormat="1" x14ac:dyDescent="0.3">
      <c r="A50" s="42"/>
      <c r="B50" s="99"/>
      <c r="C50" s="38"/>
      <c r="D50" s="107"/>
      <c r="E50" s="106"/>
      <c r="F50" s="106"/>
      <c r="G50" s="107"/>
      <c r="H50" s="54"/>
      <c r="I50" s="38"/>
      <c r="J50" s="110"/>
      <c r="K50" s="108"/>
      <c r="L50" s="108"/>
      <c r="M50" s="38"/>
      <c r="N50" s="109"/>
      <c r="O50" s="38"/>
      <c r="P50" s="38"/>
      <c r="Q50" s="38"/>
      <c r="R50" s="38"/>
      <c r="S50" s="38"/>
    </row>
    <row r="51" spans="1:19" s="15" customFormat="1" x14ac:dyDescent="0.3">
      <c r="A51" s="42"/>
      <c r="B51" s="99"/>
      <c r="C51" s="38"/>
      <c r="D51" s="107"/>
      <c r="E51" s="106"/>
      <c r="F51" s="106"/>
      <c r="G51" s="107"/>
      <c r="H51" s="54"/>
      <c r="I51" s="38"/>
      <c r="J51" s="110"/>
      <c r="K51" s="108"/>
      <c r="L51" s="108"/>
      <c r="M51" s="38"/>
      <c r="N51" s="109"/>
      <c r="O51" s="38"/>
      <c r="P51" s="38"/>
      <c r="Q51" s="38"/>
      <c r="R51" s="38"/>
      <c r="S51" s="38"/>
    </row>
    <row r="52" spans="1:19" s="15" customFormat="1" x14ac:dyDescent="0.3">
      <c r="A52" s="42"/>
      <c r="B52" s="99"/>
      <c r="C52" s="38"/>
      <c r="D52" s="107"/>
      <c r="E52" s="106"/>
      <c r="F52" s="106"/>
      <c r="G52" s="107"/>
      <c r="H52" s="54"/>
      <c r="I52" s="38"/>
      <c r="J52" s="110"/>
      <c r="K52" s="108"/>
      <c r="L52" s="108"/>
      <c r="M52" s="38"/>
      <c r="N52" s="109"/>
      <c r="O52" s="38"/>
      <c r="P52" s="38"/>
      <c r="Q52" s="38"/>
      <c r="R52" s="38"/>
      <c r="S52" s="38"/>
    </row>
    <row r="53" spans="1:19" s="71" customFormat="1" x14ac:dyDescent="0.3">
      <c r="A53" s="87"/>
      <c r="B53" s="100"/>
      <c r="C53" s="112"/>
      <c r="D53" s="113"/>
      <c r="E53" s="114"/>
      <c r="F53" s="114"/>
      <c r="G53" s="114"/>
      <c r="H53" s="54"/>
      <c r="I53" s="111"/>
      <c r="J53" s="86"/>
      <c r="K53" s="86"/>
      <c r="L53" s="86"/>
      <c r="M53" s="86"/>
      <c r="N53" s="106"/>
      <c r="O53" s="54"/>
      <c r="P53" s="54"/>
      <c r="Q53" s="54"/>
      <c r="R53" s="54"/>
      <c r="S53" s="54"/>
    </row>
    <row r="54" spans="1:19" s="15" customFormat="1" x14ac:dyDescent="0.3">
      <c r="A54" s="42"/>
      <c r="B54" s="99"/>
      <c r="C54" s="86"/>
      <c r="D54" s="107"/>
      <c r="E54" s="106"/>
      <c r="F54" s="109"/>
      <c r="G54" s="106"/>
      <c r="H54" s="54"/>
      <c r="I54" s="38"/>
      <c r="J54" s="110"/>
      <c r="K54" s="108"/>
      <c r="L54" s="108"/>
      <c r="M54" s="38"/>
      <c r="N54" s="109"/>
      <c r="O54" s="38"/>
      <c r="P54" s="38"/>
      <c r="Q54" s="38"/>
      <c r="R54" s="38"/>
      <c r="S54" s="38"/>
    </row>
    <row r="55" spans="1:19" s="15" customFormat="1" x14ac:dyDescent="0.3">
      <c r="A55" s="42"/>
      <c r="B55" s="99"/>
      <c r="C55" s="86"/>
      <c r="D55" s="107"/>
      <c r="E55" s="106"/>
      <c r="F55" s="109"/>
      <c r="G55" s="106"/>
      <c r="H55" s="54"/>
      <c r="I55" s="38"/>
      <c r="J55" s="38"/>
      <c r="K55" s="108"/>
      <c r="L55" s="108"/>
      <c r="M55" s="38"/>
      <c r="N55" s="109"/>
      <c r="O55" s="38"/>
      <c r="P55" s="38"/>
      <c r="Q55" s="38"/>
      <c r="R55" s="38"/>
      <c r="S55" s="38"/>
    </row>
    <row r="56" spans="1:19" s="15" customFormat="1" x14ac:dyDescent="0.3">
      <c r="A56" s="42"/>
      <c r="B56" s="99"/>
      <c r="C56" s="86"/>
      <c r="D56" s="107"/>
      <c r="E56" s="106"/>
      <c r="F56" s="109"/>
      <c r="G56" s="106"/>
      <c r="H56" s="54"/>
      <c r="I56" s="38"/>
      <c r="J56" s="38"/>
      <c r="K56" s="108"/>
      <c r="L56" s="108"/>
      <c r="M56" s="38"/>
      <c r="N56" s="106"/>
      <c r="O56" s="38"/>
      <c r="P56" s="38"/>
      <c r="Q56" s="38"/>
      <c r="R56" s="38"/>
      <c r="S56" s="38"/>
    </row>
    <row r="57" spans="1:19" s="15" customFormat="1" x14ac:dyDescent="0.3">
      <c r="A57" s="42"/>
      <c r="B57" s="99"/>
      <c r="C57" s="38"/>
      <c r="D57" s="107"/>
      <c r="E57" s="106"/>
      <c r="F57" s="109"/>
      <c r="G57" s="106"/>
      <c r="H57" s="54"/>
      <c r="I57" s="38"/>
      <c r="J57" s="110"/>
      <c r="K57" s="108"/>
      <c r="L57" s="108"/>
      <c r="M57" s="38"/>
      <c r="N57" s="109"/>
      <c r="O57" s="38"/>
      <c r="P57" s="38"/>
      <c r="Q57" s="38"/>
      <c r="R57" s="38"/>
      <c r="S57" s="38"/>
    </row>
    <row r="58" spans="1:19" s="15" customFormat="1" x14ac:dyDescent="0.3">
      <c r="A58" s="42"/>
      <c r="B58" s="99"/>
      <c r="C58" s="38"/>
      <c r="D58" s="107"/>
      <c r="E58" s="106"/>
      <c r="F58" s="109"/>
      <c r="G58" s="106"/>
      <c r="H58" s="54"/>
      <c r="I58" s="38"/>
      <c r="J58" s="110"/>
      <c r="K58" s="108"/>
      <c r="L58" s="108"/>
      <c r="M58" s="38"/>
      <c r="N58" s="109"/>
      <c r="O58" s="38"/>
      <c r="P58" s="38"/>
      <c r="Q58" s="38"/>
      <c r="R58" s="38"/>
      <c r="S58" s="38"/>
    </row>
    <row r="59" spans="1:19" s="15" customFormat="1" x14ac:dyDescent="0.3">
      <c r="A59" s="42"/>
      <c r="B59" s="99"/>
      <c r="C59" s="86"/>
      <c r="D59" s="107"/>
      <c r="E59" s="106"/>
      <c r="F59" s="109"/>
      <c r="G59" s="106"/>
      <c r="H59" s="54"/>
      <c r="I59" s="38"/>
      <c r="J59" s="110"/>
      <c r="K59" s="108"/>
      <c r="L59" s="108"/>
      <c r="M59" s="38"/>
      <c r="N59" s="109"/>
      <c r="O59" s="38"/>
      <c r="P59" s="38"/>
      <c r="Q59" s="38"/>
      <c r="R59" s="38"/>
      <c r="S59" s="38"/>
    </row>
    <row r="60" spans="1:19" s="15" customFormat="1" x14ac:dyDescent="0.3">
      <c r="A60" s="42"/>
      <c r="B60" s="99"/>
      <c r="C60" s="86"/>
      <c r="D60" s="107"/>
      <c r="E60" s="106"/>
      <c r="F60" s="109"/>
      <c r="G60" s="106"/>
      <c r="H60" s="54"/>
      <c r="I60" s="38"/>
      <c r="J60" s="38"/>
      <c r="K60" s="108"/>
      <c r="L60" s="108"/>
      <c r="M60" s="38"/>
      <c r="N60" s="109"/>
      <c r="O60" s="38"/>
      <c r="P60" s="38"/>
      <c r="Q60" s="38"/>
      <c r="R60" s="38"/>
      <c r="S60" s="38"/>
    </row>
    <row r="61" spans="1:19" s="15" customFormat="1" x14ac:dyDescent="0.3">
      <c r="A61" s="42"/>
      <c r="B61" s="99"/>
      <c r="C61" s="86"/>
      <c r="D61" s="107"/>
      <c r="E61" s="106"/>
      <c r="F61" s="109"/>
      <c r="G61" s="106"/>
      <c r="H61" s="54"/>
      <c r="I61" s="38"/>
      <c r="J61" s="38"/>
      <c r="K61" s="108"/>
      <c r="L61" s="108"/>
      <c r="M61" s="86"/>
      <c r="N61" s="109"/>
      <c r="O61" s="38"/>
      <c r="P61" s="38"/>
      <c r="Q61" s="38"/>
      <c r="R61" s="38"/>
      <c r="S61" s="38"/>
    </row>
    <row r="62" spans="1:19" s="15" customFormat="1" x14ac:dyDescent="0.3">
      <c r="A62" s="42"/>
      <c r="B62" s="99"/>
      <c r="C62" s="86"/>
      <c r="D62" s="107"/>
      <c r="E62" s="106"/>
      <c r="F62" s="109"/>
      <c r="G62" s="106"/>
      <c r="H62" s="54"/>
      <c r="I62" s="38"/>
      <c r="J62" s="38"/>
      <c r="K62" s="108"/>
      <c r="L62" s="108"/>
      <c r="M62" s="86"/>
      <c r="N62" s="109"/>
      <c r="O62" s="38"/>
      <c r="P62" s="38"/>
      <c r="Q62" s="38"/>
      <c r="R62" s="38"/>
      <c r="S62" s="38"/>
    </row>
    <row r="63" spans="1:19" s="15" customFormat="1" x14ac:dyDescent="0.3">
      <c r="A63" s="42"/>
      <c r="B63" s="99"/>
      <c r="C63" s="86"/>
      <c r="D63" s="107"/>
      <c r="E63" s="106"/>
      <c r="F63" s="109"/>
      <c r="G63" s="106"/>
      <c r="H63" s="54"/>
      <c r="I63" s="38"/>
      <c r="J63" s="110"/>
      <c r="K63" s="108"/>
      <c r="L63" s="108"/>
      <c r="M63" s="86"/>
      <c r="N63" s="109"/>
      <c r="O63" s="38"/>
      <c r="P63" s="38"/>
      <c r="Q63" s="38"/>
      <c r="R63" s="38"/>
      <c r="S63" s="38"/>
    </row>
    <row r="64" spans="1:19" s="71" customFormat="1" x14ac:dyDescent="0.3">
      <c r="A64" s="87"/>
      <c r="B64" s="100"/>
      <c r="C64" s="112"/>
      <c r="D64" s="113"/>
      <c r="E64" s="114"/>
      <c r="F64" s="114"/>
      <c r="G64" s="114"/>
      <c r="H64" s="54"/>
      <c r="I64" s="111"/>
      <c r="J64" s="86"/>
      <c r="K64" s="86"/>
      <c r="L64" s="86"/>
      <c r="M64" s="86"/>
      <c r="N64" s="106"/>
      <c r="O64" s="54"/>
      <c r="P64" s="54"/>
      <c r="Q64" s="54"/>
      <c r="R64" s="54"/>
      <c r="S64" s="54"/>
    </row>
    <row r="65" spans="1:19" s="15" customFormat="1" x14ac:dyDescent="0.3">
      <c r="A65" s="44"/>
      <c r="B65" s="99"/>
      <c r="C65" s="86"/>
      <c r="D65" s="107"/>
      <c r="E65" s="106"/>
      <c r="F65" s="109"/>
      <c r="G65" s="106"/>
      <c r="H65" s="54"/>
      <c r="I65" s="38"/>
      <c r="J65" s="110"/>
      <c r="K65" s="108"/>
      <c r="L65" s="108"/>
      <c r="M65" s="86"/>
      <c r="N65" s="109"/>
      <c r="O65" s="38"/>
      <c r="P65" s="38"/>
      <c r="Q65" s="38"/>
      <c r="R65" s="38"/>
      <c r="S65" s="38"/>
    </row>
    <row r="66" spans="1:19" s="15" customFormat="1" x14ac:dyDescent="0.3">
      <c r="A66" s="44"/>
      <c r="B66" s="99"/>
      <c r="C66" s="86"/>
      <c r="D66" s="107"/>
      <c r="E66" s="106"/>
      <c r="F66" s="109"/>
      <c r="G66" s="106"/>
      <c r="H66" s="54"/>
      <c r="I66" s="38"/>
      <c r="J66" s="110"/>
      <c r="K66" s="108"/>
      <c r="L66" s="108"/>
      <c r="M66" s="86"/>
      <c r="N66" s="109"/>
      <c r="O66" s="38"/>
      <c r="P66" s="38"/>
      <c r="Q66" s="38"/>
      <c r="R66" s="38"/>
      <c r="S66" s="38"/>
    </row>
    <row r="67" spans="1:19" s="15" customFormat="1" x14ac:dyDescent="0.3">
      <c r="A67" s="44"/>
      <c r="B67" s="99"/>
      <c r="C67" s="86"/>
      <c r="D67" s="107"/>
      <c r="E67" s="106"/>
      <c r="F67" s="109"/>
      <c r="G67" s="106"/>
      <c r="H67" s="54"/>
      <c r="I67" s="38"/>
      <c r="J67" s="110"/>
      <c r="K67" s="108"/>
      <c r="L67" s="108"/>
      <c r="M67" s="86"/>
      <c r="N67" s="109"/>
      <c r="O67" s="38"/>
      <c r="P67" s="38"/>
      <c r="Q67" s="38"/>
      <c r="R67" s="38"/>
      <c r="S67" s="38"/>
    </row>
    <row r="68" spans="1:19" s="15" customFormat="1" x14ac:dyDescent="0.3">
      <c r="A68" s="44"/>
      <c r="B68" s="99"/>
      <c r="C68" s="86"/>
      <c r="D68" s="107"/>
      <c r="E68" s="106"/>
      <c r="F68" s="109"/>
      <c r="G68" s="106"/>
      <c r="H68" s="54"/>
      <c r="I68" s="38"/>
      <c r="J68" s="110"/>
      <c r="K68" s="108"/>
      <c r="L68" s="108"/>
      <c r="M68" s="86"/>
      <c r="N68" s="109"/>
      <c r="O68" s="38"/>
      <c r="P68" s="38"/>
      <c r="Q68" s="38"/>
      <c r="R68" s="38"/>
      <c r="S68" s="38"/>
    </row>
    <row r="69" spans="1:19" s="15" customFormat="1" x14ac:dyDescent="0.3">
      <c r="A69" s="44"/>
      <c r="B69" s="99"/>
      <c r="C69" s="86"/>
      <c r="D69" s="107"/>
      <c r="E69" s="106"/>
      <c r="F69" s="109"/>
      <c r="G69" s="106"/>
      <c r="H69" s="54"/>
      <c r="I69" s="106"/>
      <c r="J69" s="106"/>
      <c r="K69" s="108"/>
      <c r="L69" s="108"/>
      <c r="M69" s="86"/>
      <c r="N69" s="109"/>
      <c r="O69" s="38"/>
      <c r="P69" s="38"/>
      <c r="Q69" s="38"/>
      <c r="R69" s="38"/>
      <c r="S69" s="38"/>
    </row>
    <row r="70" spans="1:19" s="15" customFormat="1" x14ac:dyDescent="0.3">
      <c r="A70" s="44"/>
      <c r="B70" s="99"/>
      <c r="C70" s="86"/>
      <c r="D70" s="107"/>
      <c r="E70" s="106"/>
      <c r="F70" s="109"/>
      <c r="G70" s="106"/>
      <c r="H70" s="54"/>
      <c r="I70" s="106"/>
      <c r="J70" s="106"/>
      <c r="K70" s="108"/>
      <c r="L70" s="108"/>
      <c r="M70" s="86"/>
      <c r="N70" s="109"/>
      <c r="O70" s="38"/>
      <c r="P70" s="38"/>
      <c r="Q70" s="38"/>
      <c r="R70" s="38"/>
      <c r="S70" s="38"/>
    </row>
    <row r="71" spans="1:19" s="15" customFormat="1" x14ac:dyDescent="0.3">
      <c r="A71" s="44"/>
      <c r="B71" s="99"/>
      <c r="C71" s="86"/>
      <c r="D71" s="107"/>
      <c r="E71" s="106"/>
      <c r="F71" s="109"/>
      <c r="G71" s="106"/>
      <c r="H71" s="54"/>
      <c r="I71" s="110"/>
      <c r="J71" s="106"/>
      <c r="K71" s="108"/>
      <c r="L71" s="108"/>
      <c r="M71" s="38"/>
      <c r="N71" s="109"/>
      <c r="O71" s="38"/>
      <c r="P71" s="38"/>
      <c r="Q71" s="38"/>
      <c r="R71" s="38"/>
      <c r="S71" s="38"/>
    </row>
    <row r="72" spans="1:19" s="15" customFormat="1" x14ac:dyDescent="0.3">
      <c r="A72" s="44"/>
      <c r="B72" s="99"/>
      <c r="C72" s="86"/>
      <c r="D72" s="107"/>
      <c r="E72" s="106"/>
      <c r="F72" s="109"/>
      <c r="G72" s="106"/>
      <c r="H72" s="54"/>
      <c r="I72" s="110"/>
      <c r="J72" s="106"/>
      <c r="K72" s="108"/>
      <c r="L72" s="108"/>
      <c r="M72" s="38"/>
      <c r="N72" s="109"/>
      <c r="O72" s="38"/>
      <c r="P72" s="38"/>
      <c r="Q72" s="38"/>
      <c r="R72" s="38"/>
      <c r="S72" s="38"/>
    </row>
    <row r="73" spans="1:19" s="15" customFormat="1" x14ac:dyDescent="0.3">
      <c r="A73" s="44"/>
      <c r="B73" s="99"/>
      <c r="C73" s="86"/>
      <c r="D73" s="107"/>
      <c r="E73" s="106"/>
      <c r="F73" s="109"/>
      <c r="G73" s="106"/>
      <c r="H73" s="54"/>
      <c r="I73" s="110"/>
      <c r="J73" s="38"/>
      <c r="K73" s="108"/>
      <c r="L73" s="108"/>
      <c r="M73" s="38"/>
      <c r="N73" s="109"/>
      <c r="O73" s="38"/>
      <c r="P73" s="38"/>
      <c r="Q73" s="38"/>
      <c r="R73" s="38"/>
      <c r="S73" s="38"/>
    </row>
    <row r="74" spans="1:19" s="15" customFormat="1" x14ac:dyDescent="0.3">
      <c r="A74" s="44"/>
      <c r="B74" s="99"/>
      <c r="C74" s="38"/>
      <c r="D74" s="107"/>
      <c r="E74" s="106"/>
      <c r="F74" s="109"/>
      <c r="G74" s="106"/>
      <c r="H74" s="54"/>
      <c r="I74" s="110"/>
      <c r="J74" s="38"/>
      <c r="K74" s="108"/>
      <c r="L74" s="108"/>
      <c r="M74" s="38"/>
      <c r="N74" s="109"/>
      <c r="O74" s="38"/>
      <c r="P74" s="38"/>
      <c r="Q74" s="38"/>
      <c r="R74" s="38"/>
      <c r="S74" s="38"/>
    </row>
    <row r="75" spans="1:19" s="15" customFormat="1" x14ac:dyDescent="0.3">
      <c r="A75" s="44"/>
      <c r="B75" s="99"/>
      <c r="C75" s="38"/>
      <c r="D75" s="107"/>
      <c r="E75" s="106"/>
      <c r="F75" s="109"/>
      <c r="G75" s="106"/>
      <c r="H75" s="54"/>
      <c r="I75" s="110"/>
      <c r="J75" s="38"/>
      <c r="K75" s="108"/>
      <c r="L75" s="108"/>
      <c r="M75" s="38"/>
      <c r="N75" s="109"/>
      <c r="O75" s="38"/>
      <c r="P75" s="38"/>
      <c r="Q75" s="38"/>
      <c r="R75" s="38"/>
      <c r="S75" s="38"/>
    </row>
    <row r="76" spans="1:19" s="31" customFormat="1" x14ac:dyDescent="0.3">
      <c r="A76" s="44"/>
      <c r="B76" s="99"/>
      <c r="C76" s="38"/>
      <c r="D76" s="107"/>
      <c r="E76" s="106"/>
      <c r="F76" s="109"/>
      <c r="G76" s="106"/>
      <c r="H76" s="54"/>
      <c r="I76" s="38"/>
      <c r="J76" s="38"/>
      <c r="K76" s="38"/>
      <c r="L76" s="38"/>
      <c r="M76" s="38"/>
      <c r="N76" s="38"/>
      <c r="O76" s="38"/>
      <c r="P76" s="43"/>
      <c r="Q76" s="43"/>
      <c r="R76" s="43"/>
      <c r="S76" s="43"/>
    </row>
    <row r="77" spans="1:19" s="71" customFormat="1" x14ac:dyDescent="0.3">
      <c r="A77" s="87"/>
      <c r="B77" s="100"/>
      <c r="C77" s="112"/>
      <c r="D77" s="113"/>
      <c r="E77" s="114"/>
      <c r="F77" s="114"/>
      <c r="G77" s="114"/>
      <c r="H77" s="54"/>
      <c r="I77" s="111"/>
      <c r="J77" s="86"/>
      <c r="K77" s="86"/>
      <c r="L77" s="86"/>
      <c r="M77" s="86"/>
      <c r="N77" s="106"/>
      <c r="O77" s="54"/>
      <c r="P77" s="54"/>
      <c r="Q77" s="54"/>
      <c r="R77" s="54"/>
      <c r="S77" s="54"/>
    </row>
    <row r="78" spans="1:19" s="15" customFormat="1" x14ac:dyDescent="0.3">
      <c r="A78" s="33"/>
      <c r="B78" s="102"/>
      <c r="C78" s="38"/>
      <c r="D78" s="38"/>
      <c r="E78" s="106"/>
      <c r="F78" s="109"/>
      <c r="G78" s="106"/>
      <c r="H78" s="54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15" customFormat="1" x14ac:dyDescent="0.3">
      <c r="A79" s="33"/>
      <c r="B79" s="102"/>
      <c r="C79" s="38"/>
      <c r="D79" s="38"/>
      <c r="E79" s="106"/>
      <c r="F79" s="109"/>
      <c r="G79" s="106"/>
      <c r="H79" s="54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15" customFormat="1" x14ac:dyDescent="0.3">
      <c r="A80" s="33"/>
      <c r="B80" s="102"/>
      <c r="C80" s="38"/>
      <c r="D80" s="38"/>
      <c r="E80" s="106"/>
      <c r="F80" s="109"/>
      <c r="G80" s="106"/>
      <c r="H80" s="54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15" customFormat="1" x14ac:dyDescent="0.3">
      <c r="A81" s="33"/>
      <c r="B81" s="102"/>
      <c r="C81" s="38"/>
      <c r="D81" s="38"/>
      <c r="E81" s="106"/>
      <c r="F81" s="109"/>
      <c r="G81" s="106"/>
      <c r="H81" s="54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71" customFormat="1" x14ac:dyDescent="0.3">
      <c r="A82" s="87"/>
      <c r="B82" s="100"/>
      <c r="C82" s="112"/>
      <c r="D82" s="113"/>
      <c r="E82" s="114"/>
      <c r="F82" s="114"/>
      <c r="G82" s="114"/>
      <c r="H82" s="54"/>
      <c r="I82" s="111"/>
      <c r="J82" s="86"/>
      <c r="K82" s="86"/>
      <c r="L82" s="86"/>
      <c r="M82" s="86"/>
      <c r="N82" s="106"/>
      <c r="O82" s="54"/>
      <c r="P82" s="54"/>
      <c r="Q82" s="54"/>
      <c r="R82" s="54"/>
      <c r="S82" s="54"/>
    </row>
    <row r="83" spans="1:19" s="15" customFormat="1" x14ac:dyDescent="0.3">
      <c r="A83" s="33"/>
      <c r="B83" s="102"/>
      <c r="C83" s="38"/>
      <c r="D83" s="38"/>
      <c r="E83" s="106"/>
      <c r="F83" s="109"/>
      <c r="G83" s="106"/>
      <c r="H83" s="54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15" customFormat="1" x14ac:dyDescent="0.3">
      <c r="A84" s="33"/>
      <c r="B84" s="102"/>
      <c r="C84" s="38"/>
      <c r="D84" s="38"/>
      <c r="E84" s="106"/>
      <c r="F84" s="109"/>
      <c r="G84" s="106"/>
      <c r="H84" s="54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15" customFormat="1" x14ac:dyDescent="0.3">
      <c r="A85" s="33"/>
      <c r="B85" s="102"/>
      <c r="C85" s="38"/>
      <c r="D85" s="38"/>
      <c r="E85" s="106"/>
      <c r="F85" s="109"/>
      <c r="G85" s="106"/>
      <c r="H85" s="54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15" customFormat="1" x14ac:dyDescent="0.3">
      <c r="A86" s="33"/>
      <c r="B86" s="102"/>
      <c r="C86" s="38"/>
      <c r="D86" s="38"/>
      <c r="E86" s="106"/>
      <c r="F86" s="109"/>
      <c r="G86" s="106"/>
      <c r="H86" s="54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15" customFormat="1" x14ac:dyDescent="0.3">
      <c r="A87" s="33"/>
      <c r="B87" s="102"/>
      <c r="C87" s="38"/>
      <c r="D87" s="38"/>
      <c r="E87" s="106"/>
      <c r="F87" s="109"/>
      <c r="G87" s="106"/>
      <c r="H87" s="54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15" customFormat="1" x14ac:dyDescent="0.3">
      <c r="A88" s="33"/>
      <c r="B88" s="37"/>
      <c r="C88" s="103"/>
      <c r="D88" s="103"/>
      <c r="E88" s="104"/>
      <c r="F88" s="47"/>
      <c r="G88" s="104"/>
      <c r="H88" s="105"/>
      <c r="I88" s="103"/>
      <c r="J88" s="103"/>
      <c r="K88" s="103"/>
      <c r="L88" s="103"/>
      <c r="M88" s="103"/>
      <c r="N88" s="103"/>
      <c r="O88" s="38"/>
      <c r="P88" s="38"/>
      <c r="Q88" s="38"/>
      <c r="R88" s="38"/>
      <c r="S88" s="38"/>
    </row>
    <row r="89" spans="1:19" s="15" customFormat="1" x14ac:dyDescent="0.3">
      <c r="A89" s="33"/>
      <c r="B89" s="37"/>
      <c r="C89" s="34"/>
      <c r="D89" s="34"/>
      <c r="E89" s="39"/>
      <c r="F89" s="47"/>
      <c r="G89" s="39"/>
      <c r="H89" s="52"/>
      <c r="I89" s="34"/>
      <c r="J89" s="34"/>
      <c r="K89" s="34"/>
      <c r="L89" s="34"/>
      <c r="M89" s="34"/>
      <c r="N89" s="34"/>
      <c r="O89" s="38"/>
      <c r="P89" s="38"/>
      <c r="Q89" s="38"/>
      <c r="R89" s="38"/>
      <c r="S89" s="38"/>
    </row>
    <row r="90" spans="1:19" s="71" customFormat="1" x14ac:dyDescent="0.3">
      <c r="A90" s="65"/>
      <c r="B90" s="66"/>
      <c r="C90" s="66"/>
      <c r="D90" s="30"/>
      <c r="E90" s="61"/>
      <c r="F90" s="49"/>
      <c r="G90" s="49"/>
      <c r="H90" s="75"/>
      <c r="I90" s="67"/>
      <c r="J90" s="68"/>
      <c r="K90" s="68"/>
      <c r="L90" s="68"/>
      <c r="M90" s="69"/>
      <c r="N90" s="82"/>
    </row>
    <row r="91" spans="1:19" s="15" customFormat="1" x14ac:dyDescent="0.3">
      <c r="A91" s="32"/>
      <c r="B91" s="13"/>
      <c r="C91" s="14"/>
      <c r="D91" s="14"/>
      <c r="E91" s="45"/>
      <c r="F91" s="48"/>
      <c r="G91" s="40"/>
      <c r="H91" s="75"/>
      <c r="I91" s="14"/>
      <c r="J91" s="14"/>
      <c r="K91" s="14"/>
      <c r="L91" s="14"/>
      <c r="M91" s="14"/>
      <c r="N91" s="14"/>
    </row>
    <row r="92" spans="1:19" s="15" customFormat="1" x14ac:dyDescent="0.3">
      <c r="A92" s="32"/>
      <c r="B92" s="13"/>
      <c r="C92" s="14"/>
      <c r="D92" s="14"/>
      <c r="E92" s="45"/>
      <c r="F92" s="48"/>
      <c r="G92" s="40"/>
      <c r="H92" s="75"/>
      <c r="I92" s="14"/>
      <c r="J92" s="14"/>
      <c r="K92" s="14"/>
      <c r="L92" s="14"/>
      <c r="M92" s="14"/>
      <c r="N92" s="14"/>
    </row>
    <row r="93" spans="1:19" s="15" customFormat="1" x14ac:dyDescent="0.3">
      <c r="A93" s="32"/>
      <c r="B93" s="13"/>
      <c r="C93" s="14"/>
      <c r="D93" s="14"/>
      <c r="E93" s="45"/>
      <c r="F93" s="48"/>
      <c r="G93" s="40"/>
      <c r="H93" s="75"/>
      <c r="I93" s="14"/>
      <c r="J93" s="14"/>
      <c r="K93" s="14"/>
      <c r="L93" s="14"/>
      <c r="M93" s="14"/>
      <c r="N93" s="14"/>
    </row>
    <row r="94" spans="1:19" s="15" customFormat="1" x14ac:dyDescent="0.3">
      <c r="A94" s="32"/>
      <c r="B94" s="13"/>
      <c r="C94" s="14"/>
      <c r="D94" s="14"/>
      <c r="E94" s="45"/>
      <c r="F94" s="48"/>
      <c r="G94" s="40"/>
      <c r="H94" s="75"/>
      <c r="I94" s="14"/>
      <c r="J94" s="14"/>
      <c r="K94" s="14"/>
      <c r="L94" s="14"/>
      <c r="M94" s="14"/>
      <c r="N94" s="14"/>
    </row>
    <row r="95" spans="1:19" s="15" customFormat="1" x14ac:dyDescent="0.3">
      <c r="A95" s="32"/>
      <c r="B95" s="13"/>
      <c r="C95" s="14"/>
      <c r="D95" s="14"/>
      <c r="E95" s="45"/>
      <c r="F95" s="48"/>
      <c r="G95" s="40"/>
      <c r="H95" s="75"/>
      <c r="I95" s="14"/>
      <c r="J95" s="14"/>
      <c r="K95" s="14"/>
      <c r="L95" s="14"/>
      <c r="M95" s="14"/>
      <c r="N95" s="14"/>
    </row>
    <row r="96" spans="1:19" s="15" customFormat="1" x14ac:dyDescent="0.3">
      <c r="A96" s="32"/>
      <c r="B96" s="13"/>
      <c r="C96" s="14"/>
      <c r="D96" s="14"/>
      <c r="E96" s="45"/>
      <c r="F96" s="48"/>
      <c r="G96" s="40"/>
      <c r="H96" s="75"/>
      <c r="I96" s="14"/>
      <c r="J96" s="14"/>
      <c r="K96" s="14"/>
      <c r="L96" s="14"/>
      <c r="M96" s="14"/>
      <c r="N96" s="14"/>
    </row>
    <row r="97" spans="1:15" s="15" customFormat="1" x14ac:dyDescent="0.3">
      <c r="A97" s="32"/>
      <c r="B97" s="13"/>
      <c r="C97" s="14"/>
      <c r="D97" s="14"/>
      <c r="E97" s="45"/>
      <c r="F97" s="48"/>
      <c r="G97" s="40"/>
      <c r="H97" s="75"/>
      <c r="I97" s="14"/>
      <c r="J97" s="14"/>
      <c r="K97" s="14"/>
      <c r="L97" s="14"/>
      <c r="M97" s="14"/>
      <c r="N97" s="14"/>
    </row>
    <row r="98" spans="1:15" s="15" customFormat="1" x14ac:dyDescent="0.3">
      <c r="A98" s="32"/>
      <c r="B98" s="13"/>
      <c r="C98" s="14"/>
      <c r="D98" s="14"/>
      <c r="E98" s="45"/>
      <c r="F98" s="48"/>
      <c r="G98" s="40"/>
      <c r="H98" s="75"/>
      <c r="I98" s="14"/>
      <c r="J98" s="14"/>
      <c r="K98" s="14"/>
      <c r="L98" s="14"/>
      <c r="M98" s="14"/>
      <c r="N98" s="14"/>
    </row>
    <row r="99" spans="1:15" s="36" customFormat="1" x14ac:dyDescent="0.3">
      <c r="A99" s="33"/>
      <c r="B99" s="37"/>
      <c r="C99" s="34"/>
      <c r="D99" s="34"/>
      <c r="E99" s="46"/>
      <c r="F99" s="47"/>
      <c r="G99" s="40"/>
      <c r="H99" s="75"/>
      <c r="I99" s="35"/>
      <c r="J99" s="35"/>
      <c r="K99" s="35"/>
      <c r="L99" s="35"/>
      <c r="M99" s="35"/>
      <c r="N99" s="35"/>
    </row>
    <row r="100" spans="1:15" s="36" customFormat="1" x14ac:dyDescent="0.3">
      <c r="A100" s="33"/>
      <c r="B100" s="37"/>
      <c r="C100" s="34"/>
      <c r="D100" s="34"/>
      <c r="E100" s="46"/>
      <c r="F100" s="47"/>
      <c r="G100" s="63"/>
      <c r="H100" s="75"/>
      <c r="I100" s="35"/>
      <c r="J100" s="35"/>
      <c r="K100" s="35"/>
      <c r="L100" s="35"/>
      <c r="M100" s="35"/>
      <c r="N100" s="35"/>
    </row>
    <row r="101" spans="1:15" s="72" customFormat="1" x14ac:dyDescent="0.3">
      <c r="A101" s="65"/>
      <c r="B101" s="66"/>
      <c r="C101" s="66"/>
      <c r="D101" s="30"/>
      <c r="E101" s="61"/>
      <c r="F101" s="49"/>
      <c r="G101" s="49"/>
      <c r="H101" s="88"/>
      <c r="I101" s="67"/>
      <c r="J101" s="68"/>
      <c r="K101" s="68"/>
      <c r="L101" s="68"/>
      <c r="M101" s="69"/>
      <c r="N101" s="76"/>
    </row>
    <row r="102" spans="1:15" s="15" customFormat="1" x14ac:dyDescent="0.3">
      <c r="A102" s="27"/>
      <c r="B102" s="74"/>
      <c r="C102" s="74"/>
      <c r="D102" s="12"/>
      <c r="E102" s="50"/>
      <c r="F102" s="41"/>
      <c r="G102" s="24"/>
      <c r="H102" s="75"/>
      <c r="I102" s="50"/>
      <c r="J102" s="77"/>
      <c r="K102" s="77"/>
      <c r="L102" s="77"/>
      <c r="M102" s="78"/>
      <c r="N102" s="79"/>
      <c r="O102" s="80"/>
    </row>
    <row r="103" spans="1:15" s="15" customFormat="1" x14ac:dyDescent="0.3">
      <c r="A103" s="27"/>
      <c r="B103" s="74"/>
      <c r="C103" s="74"/>
      <c r="D103" s="12"/>
      <c r="E103" s="50"/>
      <c r="F103" s="41"/>
      <c r="G103" s="24"/>
      <c r="H103" s="75"/>
      <c r="I103" s="50"/>
      <c r="J103" s="77"/>
      <c r="K103" s="77"/>
      <c r="L103" s="77"/>
      <c r="M103" s="78"/>
      <c r="N103" s="79"/>
      <c r="O103" s="80"/>
    </row>
    <row r="104" spans="1:15" s="15" customFormat="1" x14ac:dyDescent="0.3">
      <c r="A104" s="27"/>
      <c r="B104" s="74"/>
      <c r="C104" s="74"/>
      <c r="D104" s="12"/>
      <c r="E104" s="50"/>
      <c r="F104" s="41"/>
      <c r="G104" s="24"/>
      <c r="H104" s="75"/>
      <c r="I104" s="50"/>
      <c r="J104" s="77"/>
      <c r="K104" s="77"/>
      <c r="L104" s="77"/>
      <c r="M104" s="78"/>
      <c r="N104" s="79"/>
      <c r="O104" s="80"/>
    </row>
    <row r="105" spans="1:15" s="15" customFormat="1" x14ac:dyDescent="0.3">
      <c r="A105" s="27"/>
      <c r="B105" s="74"/>
      <c r="C105" s="74"/>
      <c r="D105" s="12"/>
      <c r="E105" s="50"/>
      <c r="F105" s="41"/>
      <c r="G105" s="24"/>
      <c r="H105" s="75"/>
      <c r="I105" s="50"/>
      <c r="J105" s="77"/>
      <c r="K105" s="77"/>
      <c r="L105" s="77"/>
      <c r="M105" s="78"/>
      <c r="N105" s="79"/>
      <c r="O105" s="80"/>
    </row>
    <row r="106" spans="1:15" s="15" customFormat="1" ht="27.9" customHeight="1" x14ac:dyDescent="0.3">
      <c r="A106" s="27"/>
      <c r="B106" s="74"/>
      <c r="C106" s="74"/>
      <c r="D106" s="12"/>
      <c r="E106" s="50"/>
      <c r="F106" s="41"/>
      <c r="G106" s="24"/>
      <c r="H106" s="75"/>
      <c r="I106" s="50"/>
      <c r="J106" s="77"/>
      <c r="K106" s="77"/>
      <c r="L106" s="77"/>
      <c r="M106" s="81"/>
      <c r="N106" s="81"/>
      <c r="O106" s="80"/>
    </row>
    <row r="107" spans="1:15" s="15" customFormat="1" x14ac:dyDescent="0.3">
      <c r="A107" s="27"/>
      <c r="B107" s="74"/>
      <c r="C107" s="74"/>
      <c r="D107" s="12"/>
      <c r="E107" s="50"/>
      <c r="F107" s="41"/>
      <c r="G107" s="24"/>
      <c r="H107" s="75"/>
      <c r="I107" s="50"/>
      <c r="J107" s="77"/>
      <c r="K107" s="77"/>
      <c r="L107" s="77"/>
      <c r="M107" s="81"/>
      <c r="N107" s="81"/>
      <c r="O107" s="80"/>
    </row>
    <row r="108" spans="1:15" s="72" customFormat="1" x14ac:dyDescent="0.3">
      <c r="A108" s="65"/>
      <c r="B108" s="66"/>
      <c r="C108" s="66"/>
      <c r="D108" s="30"/>
      <c r="E108" s="61"/>
      <c r="F108" s="49"/>
      <c r="G108" s="49"/>
      <c r="H108" s="88"/>
      <c r="I108" s="67"/>
      <c r="J108" s="68"/>
      <c r="K108" s="68"/>
      <c r="L108" s="68"/>
      <c r="M108" s="69"/>
      <c r="N108" s="82"/>
    </row>
    <row r="109" spans="1:15" s="15" customFormat="1" x14ac:dyDescent="0.3">
      <c r="A109" s="27"/>
      <c r="B109" s="13"/>
      <c r="C109" s="13"/>
      <c r="D109" s="12"/>
      <c r="E109" s="50"/>
      <c r="F109" s="41"/>
      <c r="G109" s="40"/>
      <c r="H109" s="75"/>
      <c r="I109" s="50"/>
      <c r="J109" s="83"/>
      <c r="K109" s="81"/>
      <c r="L109" s="81"/>
      <c r="M109" s="81"/>
      <c r="N109" s="81"/>
      <c r="O109" s="80"/>
    </row>
    <row r="110" spans="1:15" s="15" customFormat="1" x14ac:dyDescent="0.3">
      <c r="A110" s="27"/>
      <c r="B110" s="13"/>
      <c r="C110" s="13"/>
      <c r="D110" s="12"/>
      <c r="E110" s="50"/>
      <c r="F110" s="41"/>
      <c r="G110" s="40"/>
      <c r="H110" s="75"/>
      <c r="I110" s="50"/>
      <c r="J110" s="83"/>
      <c r="K110" s="81"/>
      <c r="L110" s="81"/>
      <c r="M110" s="81"/>
      <c r="N110" s="81"/>
      <c r="O110" s="80"/>
    </row>
    <row r="111" spans="1:15" s="15" customFormat="1" x14ac:dyDescent="0.3">
      <c r="A111" s="27"/>
      <c r="B111" s="13"/>
      <c r="C111" s="13"/>
      <c r="D111" s="12"/>
      <c r="E111" s="50"/>
      <c r="F111" s="41"/>
      <c r="G111" s="40"/>
      <c r="H111" s="75"/>
      <c r="I111" s="50"/>
      <c r="J111" s="83"/>
      <c r="K111" s="81"/>
      <c r="L111" s="81"/>
      <c r="M111" s="81"/>
      <c r="N111" s="81"/>
      <c r="O111" s="80"/>
    </row>
    <row r="112" spans="1:15" s="15" customFormat="1" x14ac:dyDescent="0.3">
      <c r="A112" s="27"/>
      <c r="B112" s="13"/>
      <c r="C112" s="13"/>
      <c r="D112" s="12"/>
      <c r="E112" s="50"/>
      <c r="F112" s="41"/>
      <c r="G112" s="40"/>
      <c r="H112" s="75"/>
      <c r="I112" s="53"/>
      <c r="J112" s="81"/>
      <c r="K112" s="77"/>
      <c r="L112" s="77"/>
      <c r="M112" s="81"/>
      <c r="N112" s="81"/>
      <c r="O112" s="80"/>
    </row>
    <row r="113" spans="1:15" s="15" customFormat="1" x14ac:dyDescent="0.3">
      <c r="A113" s="27"/>
      <c r="B113" s="81"/>
      <c r="C113" s="81"/>
      <c r="D113" s="12"/>
      <c r="E113" s="53"/>
      <c r="F113" s="41"/>
      <c r="G113" s="40"/>
      <c r="H113" s="75"/>
      <c r="I113" s="53"/>
      <c r="J113" s="77"/>
      <c r="K113" s="77"/>
      <c r="L113" s="77"/>
      <c r="M113" s="81"/>
      <c r="N113" s="81"/>
      <c r="O113" s="80"/>
    </row>
    <row r="114" spans="1:15" x14ac:dyDescent="0.3">
      <c r="A114" s="65"/>
      <c r="B114" s="66"/>
      <c r="C114" s="66"/>
      <c r="D114" s="30"/>
      <c r="E114" s="61"/>
      <c r="F114" s="49"/>
      <c r="G114" s="49"/>
      <c r="H114" s="88"/>
      <c r="I114" s="67"/>
      <c r="J114" s="68"/>
      <c r="K114" s="68"/>
      <c r="L114" s="68"/>
      <c r="M114" s="69"/>
      <c r="N114" s="70"/>
    </row>
    <row r="115" spans="1:15" x14ac:dyDescent="0.3">
      <c r="A115" s="27"/>
      <c r="B115" s="74"/>
      <c r="C115" s="74"/>
      <c r="D115" s="12"/>
      <c r="E115" s="28"/>
      <c r="F115" s="41"/>
      <c r="G115" s="24"/>
      <c r="H115" s="75"/>
      <c r="I115" s="84"/>
      <c r="J115" s="77"/>
      <c r="K115" s="77"/>
      <c r="L115" s="77"/>
      <c r="M115" s="78"/>
      <c r="N115" s="79"/>
    </row>
    <row r="116" spans="1:15" x14ac:dyDescent="0.3">
      <c r="A116" s="27"/>
      <c r="B116" s="74"/>
      <c r="C116" s="74"/>
      <c r="D116" s="12"/>
      <c r="E116" s="28"/>
      <c r="F116" s="41"/>
      <c r="G116" s="24"/>
      <c r="H116" s="75"/>
      <c r="I116" s="84"/>
      <c r="J116" s="77"/>
      <c r="K116" s="77"/>
      <c r="L116" s="77"/>
      <c r="M116" s="78"/>
      <c r="N116" s="79"/>
    </row>
    <row r="117" spans="1:15" x14ac:dyDescent="0.3">
      <c r="A117" s="27"/>
      <c r="B117" s="74"/>
      <c r="C117" s="74"/>
      <c r="D117" s="12"/>
      <c r="E117" s="28"/>
      <c r="F117" s="41"/>
      <c r="G117" s="24"/>
      <c r="H117" s="75"/>
      <c r="I117" s="84"/>
      <c r="J117" s="77"/>
      <c r="K117" s="77"/>
      <c r="L117" s="77"/>
      <c r="M117" s="78"/>
      <c r="N117" s="79"/>
    </row>
    <row r="118" spans="1:15" x14ac:dyDescent="0.3">
      <c r="A118" s="27"/>
      <c r="B118" s="74"/>
      <c r="C118" s="74"/>
      <c r="D118" s="12"/>
      <c r="E118" s="28"/>
      <c r="F118" s="41"/>
      <c r="G118" s="24"/>
      <c r="H118" s="75"/>
      <c r="I118" s="14"/>
      <c r="J118" s="14"/>
      <c r="K118" s="14"/>
      <c r="L118" s="14"/>
      <c r="M118" s="14"/>
      <c r="N118" s="14"/>
    </row>
    <row r="119" spans="1:15" x14ac:dyDescent="0.3">
      <c r="A119" s="27"/>
      <c r="B119" s="74"/>
      <c r="C119" s="74"/>
      <c r="D119" s="12"/>
      <c r="E119" s="28"/>
      <c r="F119" s="41"/>
      <c r="G119" s="24"/>
      <c r="H119" s="75"/>
      <c r="I119" s="14"/>
      <c r="J119" s="14"/>
      <c r="K119" s="14"/>
      <c r="L119" s="14"/>
      <c r="M119" s="14"/>
      <c r="N119" s="14"/>
    </row>
    <row r="120" spans="1:15" x14ac:dyDescent="0.3">
      <c r="A120" s="32"/>
      <c r="B120" s="74"/>
      <c r="C120" s="74"/>
      <c r="D120" s="12"/>
      <c r="E120" s="28"/>
      <c r="F120" s="41"/>
      <c r="G120" s="24"/>
      <c r="H120" s="75"/>
      <c r="I120" s="14"/>
      <c r="J120" s="14"/>
      <c r="K120" s="14"/>
      <c r="L120" s="14"/>
      <c r="M120" s="14"/>
      <c r="N120" s="14"/>
    </row>
    <row r="121" spans="1:15" x14ac:dyDescent="0.3">
      <c r="A121" s="32"/>
      <c r="B121" s="74"/>
      <c r="C121" s="74"/>
      <c r="D121" s="12"/>
      <c r="E121" s="28"/>
      <c r="F121" s="41"/>
      <c r="G121" s="24"/>
      <c r="H121" s="75"/>
      <c r="I121" s="14"/>
      <c r="J121" s="14"/>
      <c r="K121" s="14"/>
      <c r="L121" s="14"/>
      <c r="M121" s="14"/>
      <c r="N121" s="14"/>
    </row>
    <row r="122" spans="1:15" x14ac:dyDescent="0.3">
      <c r="A122" s="32"/>
      <c r="B122" s="74"/>
      <c r="C122" s="74"/>
      <c r="D122" s="12"/>
      <c r="E122" s="28"/>
      <c r="F122" s="41"/>
      <c r="G122" s="24"/>
      <c r="H122" s="75"/>
      <c r="I122" s="14"/>
      <c r="J122" s="14"/>
      <c r="K122" s="14"/>
      <c r="L122" s="14"/>
      <c r="M122" s="14"/>
      <c r="N122" s="14"/>
    </row>
    <row r="123" spans="1:15" x14ac:dyDescent="0.3">
      <c r="A123" s="65"/>
      <c r="B123" s="66"/>
      <c r="C123" s="66"/>
      <c r="D123" s="30"/>
      <c r="E123" s="61"/>
      <c r="F123" s="49"/>
      <c r="G123" s="49"/>
      <c r="H123" s="75"/>
      <c r="I123" s="67"/>
      <c r="J123" s="68"/>
      <c r="K123" s="68"/>
      <c r="L123" s="68"/>
      <c r="M123" s="69"/>
      <c r="N123" s="70"/>
    </row>
    <row r="124" spans="1:15" x14ac:dyDescent="0.3">
      <c r="A124" s="27"/>
      <c r="B124" s="74"/>
      <c r="C124" s="74"/>
      <c r="D124" s="12"/>
      <c r="E124" s="28"/>
      <c r="F124" s="41"/>
      <c r="G124" s="24"/>
      <c r="H124" s="12"/>
      <c r="I124" s="84"/>
      <c r="J124" s="77"/>
      <c r="K124" s="77"/>
      <c r="L124" s="77"/>
      <c r="M124" s="78"/>
      <c r="N124" s="79"/>
    </row>
    <row r="125" spans="1:15" s="71" customFormat="1" x14ac:dyDescent="0.3">
      <c r="A125" s="65"/>
      <c r="B125" s="66"/>
      <c r="C125" s="66"/>
      <c r="D125" s="30"/>
      <c r="E125" s="61"/>
      <c r="F125" s="49"/>
      <c r="G125" s="49"/>
      <c r="H125" s="75"/>
      <c r="I125" s="67"/>
      <c r="J125" s="68"/>
      <c r="K125" s="68"/>
      <c r="L125" s="68"/>
      <c r="M125" s="69"/>
      <c r="N125" s="70"/>
    </row>
    <row r="126" spans="1:15" s="15" customFormat="1" x14ac:dyDescent="0.3">
      <c r="A126" s="27"/>
      <c r="B126" s="74"/>
      <c r="C126" s="74"/>
      <c r="D126" s="12"/>
      <c r="E126" s="28"/>
      <c r="F126" s="41"/>
      <c r="G126" s="24"/>
      <c r="H126" s="12"/>
      <c r="I126" s="84"/>
      <c r="J126" s="77"/>
      <c r="K126" s="77"/>
      <c r="L126" s="77"/>
      <c r="M126" s="78"/>
      <c r="N126" s="79"/>
      <c r="O126" s="80"/>
    </row>
  </sheetData>
  <autoFilter ref="A3:S4" xr:uid="{00000000-0009-0000-0000-000005000000}"/>
  <mergeCells count="2">
    <mergeCell ref="A1:N1"/>
    <mergeCell ref="A2:N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1"/>
  <sheetViews>
    <sheetView tabSelected="1" topLeftCell="E1" zoomScale="115" zoomScaleNormal="115" workbookViewId="0">
      <selection activeCell="G12" sqref="G12"/>
    </sheetView>
  </sheetViews>
  <sheetFormatPr defaultColWidth="10.88671875" defaultRowHeight="13.8" x14ac:dyDescent="0.3"/>
  <cols>
    <col min="1" max="1" width="16.44140625" style="92" customWidth="1"/>
    <col min="2" max="3" width="15.44140625" style="92" customWidth="1"/>
    <col min="4" max="4" width="16.88671875" style="92" customWidth="1"/>
    <col min="5" max="5" width="17" style="92" customWidth="1"/>
    <col min="6" max="7" width="22.44140625" style="92" customWidth="1"/>
    <col min="8" max="8" width="16.33203125" style="92" customWidth="1"/>
    <col min="9" max="9" width="15.44140625" style="92" customWidth="1"/>
    <col min="10" max="10" width="23" style="92" customWidth="1"/>
    <col min="11" max="11" width="12.33203125" style="89" bestFit="1" customWidth="1"/>
    <col min="12" max="12" width="10.88671875" style="89"/>
    <col min="13" max="13" width="14" style="89" customWidth="1"/>
    <col min="14" max="16384" width="10.88671875" style="89"/>
  </cols>
  <sheetData>
    <row r="1" spans="1:13" ht="41.4" x14ac:dyDescent="0.3">
      <c r="A1" s="161" t="s">
        <v>2</v>
      </c>
      <c r="B1" s="162" t="s">
        <v>8</v>
      </c>
      <c r="C1" s="162" t="s">
        <v>179</v>
      </c>
      <c r="D1" s="162" t="s">
        <v>34</v>
      </c>
      <c r="E1" s="163" t="s">
        <v>35</v>
      </c>
      <c r="F1" s="163" t="s">
        <v>84</v>
      </c>
      <c r="G1" s="164" t="s">
        <v>86</v>
      </c>
      <c r="H1" s="162" t="s">
        <v>182</v>
      </c>
      <c r="I1" s="165" t="s">
        <v>36</v>
      </c>
      <c r="J1" s="166" t="s">
        <v>71</v>
      </c>
      <c r="L1" s="115" t="s">
        <v>63</v>
      </c>
      <c r="M1" s="151"/>
    </row>
    <row r="2" spans="1:13" ht="14.4" x14ac:dyDescent="0.3">
      <c r="A2" s="91" t="s">
        <v>41</v>
      </c>
      <c r="B2" s="91" t="s">
        <v>14</v>
      </c>
      <c r="C2" s="167">
        <f>Lydia!G4</f>
        <v>303650</v>
      </c>
      <c r="D2" s="168">
        <f>'Personal recieced'!D11+GETPIVOTDATA("Spent  in national currency (UGX)",'Airtime summary'!$A$33,"Name","Lydia")</f>
        <v>8251040</v>
      </c>
      <c r="E2" s="168">
        <f>GETPIVOTDATA("Sum of Spent  in national currency (UGX)",'Personal costs'!$A$3,"Name","Lydia")</f>
        <v>8397640</v>
      </c>
      <c r="F2" s="168"/>
      <c r="G2" s="167"/>
      <c r="H2" s="169">
        <f>Lydia!G88</f>
        <v>157050</v>
      </c>
      <c r="I2" s="170">
        <f>C2+D2-E2+F2-G2</f>
        <v>157050</v>
      </c>
      <c r="J2" s="171">
        <f>H2-I2</f>
        <v>0</v>
      </c>
      <c r="K2" s="89" t="s">
        <v>15</v>
      </c>
      <c r="L2" s="91" t="s">
        <v>41</v>
      </c>
      <c r="M2" s="116">
        <f>GETPIVOTDATA("Spent  in national currency (UGX)",'Airtime summary'!$A$33,"Name","Lydia")</f>
        <v>200000</v>
      </c>
    </row>
    <row r="3" spans="1:13" ht="14.4" x14ac:dyDescent="0.3">
      <c r="A3" s="91" t="s">
        <v>743</v>
      </c>
      <c r="B3" s="91" t="s">
        <v>14</v>
      </c>
      <c r="C3" s="167">
        <f>Rebecca!G4</f>
        <v>0</v>
      </c>
      <c r="D3" s="168">
        <v>0</v>
      </c>
      <c r="E3" s="168">
        <v>0</v>
      </c>
      <c r="F3" s="168"/>
      <c r="G3" s="167"/>
      <c r="H3" s="169">
        <f>Rebecca!G7</f>
        <v>0</v>
      </c>
      <c r="I3" s="170">
        <f t="shared" ref="I3:I13" si="0">C3+D3-E3+F3-G3</f>
        <v>0</v>
      </c>
      <c r="J3" s="171">
        <f t="shared" ref="J3:J8" si="1">H3-I3</f>
        <v>0</v>
      </c>
      <c r="L3" s="91" t="s">
        <v>743</v>
      </c>
      <c r="M3" s="116">
        <v>0</v>
      </c>
    </row>
    <row r="4" spans="1:13" ht="14.4" x14ac:dyDescent="0.3">
      <c r="A4" s="91" t="s">
        <v>158</v>
      </c>
      <c r="B4" s="91" t="s">
        <v>14</v>
      </c>
      <c r="C4" s="167">
        <f>Mary!G4</f>
        <v>0</v>
      </c>
      <c r="D4" s="168">
        <f>'Personal recieced'!D12+'Balance UGX'!M4</f>
        <v>588500</v>
      </c>
      <c r="E4" s="168">
        <f>GETPIVOTDATA("Sum of Spent  in national currency (UGX)",'Personal costs'!$A$3,"Name","Mary")</f>
        <v>588500</v>
      </c>
      <c r="F4" s="168"/>
      <c r="G4" s="167"/>
      <c r="H4" s="169">
        <f>Mary!G18</f>
        <v>0</v>
      </c>
      <c r="I4" s="170">
        <f t="shared" si="0"/>
        <v>0</v>
      </c>
      <c r="J4" s="171">
        <f t="shared" si="1"/>
        <v>0</v>
      </c>
      <c r="L4" s="91" t="s">
        <v>158</v>
      </c>
      <c r="M4" s="116">
        <f>GETPIVOTDATA("Spent  in national currency (UGX)",'Airtime summary'!$A$33,"Name","Mary")</f>
        <v>120000</v>
      </c>
    </row>
    <row r="5" spans="1:13" ht="14.4" x14ac:dyDescent="0.3">
      <c r="A5" s="91" t="s">
        <v>151</v>
      </c>
      <c r="B5" s="91" t="s">
        <v>109</v>
      </c>
      <c r="C5" s="167">
        <f>Ashiraf!G4</f>
        <v>43000</v>
      </c>
      <c r="D5" s="168">
        <f>'Personal recieced'!D14</f>
        <v>0</v>
      </c>
      <c r="E5" s="168">
        <f>'Personal costs'!D14</f>
        <v>0</v>
      </c>
      <c r="F5" s="168"/>
      <c r="G5" s="167"/>
      <c r="H5" s="169">
        <f>Ashiraf!G6</f>
        <v>43000</v>
      </c>
      <c r="I5" s="170">
        <f t="shared" si="0"/>
        <v>43000</v>
      </c>
      <c r="J5" s="171">
        <f t="shared" si="1"/>
        <v>0</v>
      </c>
      <c r="L5" s="91" t="s">
        <v>153</v>
      </c>
      <c r="M5" s="116">
        <f>GETPIVOTDATA("Spent  in national currency (UGX)",'Airtime summary'!$A$33,"Name",)</f>
        <v>0</v>
      </c>
    </row>
    <row r="6" spans="1:13" ht="14.4" x14ac:dyDescent="0.3">
      <c r="A6" s="91" t="s">
        <v>167</v>
      </c>
      <c r="B6" s="91" t="s">
        <v>109</v>
      </c>
      <c r="C6" s="167">
        <f>Raff!G4</f>
        <v>4000</v>
      </c>
      <c r="D6" s="168">
        <f>'Personal recieced'!D13+'Balance UGX'!M6</f>
        <v>661000</v>
      </c>
      <c r="E6" s="168">
        <f>GETPIVOTDATA("Sum of Spent  in national currency (UGX)",'Personal costs'!$A$3,"Name","Raff")</f>
        <v>685000</v>
      </c>
      <c r="F6" s="168"/>
      <c r="G6" s="167"/>
      <c r="H6" s="169">
        <f>Raff!G48</f>
        <v>-20000</v>
      </c>
      <c r="I6" s="170">
        <f t="shared" si="0"/>
        <v>-20000</v>
      </c>
      <c r="J6" s="171">
        <f t="shared" si="1"/>
        <v>0</v>
      </c>
      <c r="L6" s="91" t="s">
        <v>159</v>
      </c>
      <c r="M6" s="116">
        <f>GETPIVOTDATA("Spent  in national currency (UGX)",'Airtime summary'!$A$33,"Name","Raff")</f>
        <v>80000</v>
      </c>
    </row>
    <row r="7" spans="1:13" ht="14.4" x14ac:dyDescent="0.3">
      <c r="A7" s="91" t="s">
        <v>188</v>
      </c>
      <c r="B7" s="91" t="s">
        <v>186</v>
      </c>
      <c r="C7" s="167">
        <f>'i04'!G4</f>
        <v>100</v>
      </c>
      <c r="D7" s="168">
        <f>'Personal recieced'!D5+'Balance UGX'!M7</f>
        <v>2301000</v>
      </c>
      <c r="E7" s="168">
        <f>GETPIVOTDATA("Sum of Spent  in national currency (UGX)",'Personal costs'!$A$3,"Name","i04")</f>
        <v>2329000</v>
      </c>
      <c r="F7" s="168"/>
      <c r="G7" s="167"/>
      <c r="H7" s="169">
        <f>'i04'!G137</f>
        <v>-27900</v>
      </c>
      <c r="I7" s="170">
        <f t="shared" si="0"/>
        <v>-27900</v>
      </c>
      <c r="J7" s="171">
        <f>H7-I7</f>
        <v>0</v>
      </c>
      <c r="L7" s="91" t="s">
        <v>188</v>
      </c>
      <c r="M7" s="116">
        <f>GETPIVOTDATA("Spent  in national currency (UGX)",'Airtime summary'!$A$33,"Name","i04")</f>
        <v>100000</v>
      </c>
    </row>
    <row r="8" spans="1:13" ht="14.4" x14ac:dyDescent="0.3">
      <c r="A8" s="91" t="s">
        <v>400</v>
      </c>
      <c r="B8" s="91" t="s">
        <v>186</v>
      </c>
      <c r="C8" s="167">
        <f>'i22'!G4</f>
        <v>0</v>
      </c>
      <c r="D8" s="168">
        <f>'Personal recieced'!D6+'Balance UGX'!M8</f>
        <v>735000</v>
      </c>
      <c r="E8" s="168">
        <f>GETPIVOTDATA("Sum of Spent  in national currency (UGX)",'Personal costs'!$A$3,"Name","i22")</f>
        <v>705000</v>
      </c>
      <c r="F8" s="168"/>
      <c r="G8" s="167"/>
      <c r="H8" s="169">
        <f>'i22'!G59</f>
        <v>30000</v>
      </c>
      <c r="I8" s="170">
        <f t="shared" si="0"/>
        <v>30000</v>
      </c>
      <c r="J8" s="171">
        <f t="shared" si="1"/>
        <v>0</v>
      </c>
      <c r="L8" s="91" t="s">
        <v>400</v>
      </c>
      <c r="M8" s="116">
        <f>GETPIVOTDATA("Spent  in national currency (UGX)",'Airtime summary'!$A$33,"Name","i22")</f>
        <v>50000</v>
      </c>
    </row>
    <row r="9" spans="1:13" ht="14.4" x14ac:dyDescent="0.3">
      <c r="A9" s="91" t="s">
        <v>187</v>
      </c>
      <c r="B9" s="91" t="s">
        <v>186</v>
      </c>
      <c r="C9" s="167">
        <f>'i69'!G4</f>
        <v>0</v>
      </c>
      <c r="D9" s="168">
        <f>'Personal recieced'!D9+'Balance UGX'!M9</f>
        <v>1840000</v>
      </c>
      <c r="E9" s="168">
        <f>GETPIVOTDATA("Sum of Spent  in national currency (UGX)",'Personal costs'!$A$3,"Name","i69")</f>
        <v>1840000</v>
      </c>
      <c r="F9" s="168"/>
      <c r="G9" s="167"/>
      <c r="H9" s="169">
        <f>'i69'!G126</f>
        <v>0</v>
      </c>
      <c r="I9" s="170">
        <f t="shared" si="0"/>
        <v>0</v>
      </c>
      <c r="J9" s="171">
        <f t="shared" ref="J9:J16" si="2">H9-I9</f>
        <v>0</v>
      </c>
      <c r="L9" s="91" t="s">
        <v>187</v>
      </c>
      <c r="M9" s="116">
        <f>GETPIVOTDATA("Spent  in national currency (UGX)",'Airtime summary'!$A$33,"Name","i69")</f>
        <v>100000</v>
      </c>
    </row>
    <row r="10" spans="1:13" ht="14.4" x14ac:dyDescent="0.3">
      <c r="A10" s="91" t="s">
        <v>169</v>
      </c>
      <c r="B10" s="91" t="s">
        <v>186</v>
      </c>
      <c r="C10" s="167">
        <f>'i41'!G4</f>
        <v>0</v>
      </c>
      <c r="D10" s="168">
        <f>'Personal recieced'!D7+'Balance UGX'!M10</f>
        <v>845000</v>
      </c>
      <c r="E10" s="168">
        <f>GETPIVOTDATA("Sum of Spent  in national currency (UGX)",'Personal costs'!$A$3,"Name","i41")</f>
        <v>845000</v>
      </c>
      <c r="F10" s="168"/>
      <c r="G10" s="167"/>
      <c r="H10" s="169">
        <f>'i41'!G66</f>
        <v>0</v>
      </c>
      <c r="I10" s="170">
        <f t="shared" si="0"/>
        <v>0</v>
      </c>
      <c r="J10" s="171">
        <f t="shared" si="2"/>
        <v>0</v>
      </c>
      <c r="L10" s="91" t="s">
        <v>169</v>
      </c>
      <c r="M10" s="116">
        <f>GETPIVOTDATA("Spent  in national currency (UGX)",'Airtime summary'!$A$33,"Name","i41")</f>
        <v>100000</v>
      </c>
    </row>
    <row r="11" spans="1:13" ht="14.4" x14ac:dyDescent="0.3">
      <c r="A11" s="91" t="s">
        <v>168</v>
      </c>
      <c r="B11" s="91" t="s">
        <v>186</v>
      </c>
      <c r="C11" s="167">
        <f>'i93'!G4</f>
        <v>20000</v>
      </c>
      <c r="D11" s="168">
        <f>'Personal recieced'!D10+'Balance UGX'!M11</f>
        <v>2352000</v>
      </c>
      <c r="E11" s="168">
        <f>GETPIVOTDATA("Sum of Spent  in national currency (UGX)",'Personal costs'!$A$3,"Name","i93")</f>
        <v>2381000</v>
      </c>
      <c r="F11" s="168"/>
      <c r="G11" s="167"/>
      <c r="H11" s="169">
        <f>'i93'!G143</f>
        <v>-9000</v>
      </c>
      <c r="I11" s="170">
        <f t="shared" si="0"/>
        <v>-9000</v>
      </c>
      <c r="J11" s="171">
        <f t="shared" si="2"/>
        <v>0</v>
      </c>
      <c r="L11" s="91" t="s">
        <v>168</v>
      </c>
      <c r="M11" s="116">
        <f>GETPIVOTDATA("Spent  in national currency (UGX)",'Airtime summary'!$A$33,"Name","i93")</f>
        <v>100000</v>
      </c>
    </row>
    <row r="12" spans="1:13" ht="14.4" x14ac:dyDescent="0.3">
      <c r="A12" s="91" t="s">
        <v>747</v>
      </c>
      <c r="B12" s="91" t="s">
        <v>186</v>
      </c>
      <c r="C12" s="167">
        <v>27000</v>
      </c>
      <c r="D12" s="168">
        <v>0</v>
      </c>
      <c r="E12" s="168">
        <v>0</v>
      </c>
      <c r="F12" s="168"/>
      <c r="G12" s="167"/>
      <c r="H12" s="169">
        <f>C12</f>
        <v>27000</v>
      </c>
      <c r="I12" s="170">
        <f t="shared" si="0"/>
        <v>27000</v>
      </c>
      <c r="J12" s="171">
        <f t="shared" si="2"/>
        <v>0</v>
      </c>
      <c r="L12" s="152"/>
      <c r="M12" s="151"/>
    </row>
    <row r="13" spans="1:13" ht="14.4" x14ac:dyDescent="0.3">
      <c r="A13" s="91" t="s">
        <v>461</v>
      </c>
      <c r="B13" s="91" t="s">
        <v>186</v>
      </c>
      <c r="C13" s="167">
        <f>'i43'!G4</f>
        <v>16000</v>
      </c>
      <c r="D13" s="168">
        <f>'Personal recieced'!D8+'Balance UGX'!M13</f>
        <v>181000</v>
      </c>
      <c r="E13" s="168">
        <f>GETPIVOTDATA("Sum of Spent  in national currency (UGX)",'Personal costs'!$A$3,"Name","i43")</f>
        <v>167000</v>
      </c>
      <c r="F13" s="168"/>
      <c r="G13" s="167"/>
      <c r="H13" s="169">
        <f>'i43'!G18</f>
        <v>30000</v>
      </c>
      <c r="I13" s="170">
        <f t="shared" si="0"/>
        <v>30000</v>
      </c>
      <c r="J13" s="171">
        <f t="shared" si="2"/>
        <v>0</v>
      </c>
      <c r="L13" s="152"/>
      <c r="M13" s="151"/>
    </row>
    <row r="14" spans="1:13" ht="14.4" x14ac:dyDescent="0.3">
      <c r="A14" s="91" t="s">
        <v>62</v>
      </c>
      <c r="B14" s="141"/>
      <c r="C14" s="167">
        <f>'Airtime summary'!G4</f>
        <v>0</v>
      </c>
      <c r="D14" s="168"/>
      <c r="E14" s="168"/>
      <c r="F14" s="168"/>
      <c r="G14" s="167"/>
      <c r="H14" s="169">
        <f>'Airtime summary'!G30</f>
        <v>55000</v>
      </c>
      <c r="I14" s="170">
        <f>'Airtime summary'!G31</f>
        <v>55000</v>
      </c>
      <c r="J14" s="171">
        <f t="shared" si="2"/>
        <v>0</v>
      </c>
      <c r="L14" s="152"/>
      <c r="M14" s="151"/>
    </row>
    <row r="15" spans="1:13" ht="14.4" x14ac:dyDescent="0.3">
      <c r="A15" s="91" t="s">
        <v>745</v>
      </c>
      <c r="B15" s="141" t="s">
        <v>186</v>
      </c>
      <c r="C15" s="167">
        <v>7000</v>
      </c>
      <c r="D15" s="168"/>
      <c r="E15" s="168"/>
      <c r="F15" s="168"/>
      <c r="G15" s="167"/>
      <c r="H15" s="169">
        <f>C15</f>
        <v>7000</v>
      </c>
      <c r="I15" s="170">
        <f t="shared" ref="I15:I16" si="3">C15+D15-E15+F15-G15</f>
        <v>7000</v>
      </c>
      <c r="J15" s="171">
        <f t="shared" si="2"/>
        <v>0</v>
      </c>
      <c r="L15" s="152"/>
      <c r="M15" s="151"/>
    </row>
    <row r="16" spans="1:13" ht="14.4" x14ac:dyDescent="0.3">
      <c r="A16" s="91" t="s">
        <v>746</v>
      </c>
      <c r="B16" s="141" t="s">
        <v>186</v>
      </c>
      <c r="C16" s="167">
        <v>1000</v>
      </c>
      <c r="D16" s="168"/>
      <c r="E16" s="168"/>
      <c r="F16" s="168"/>
      <c r="G16" s="167"/>
      <c r="H16" s="169">
        <f>C16</f>
        <v>1000</v>
      </c>
      <c r="I16" s="170">
        <f t="shared" si="3"/>
        <v>1000</v>
      </c>
      <c r="J16" s="171">
        <f t="shared" si="2"/>
        <v>0</v>
      </c>
      <c r="L16" s="152"/>
      <c r="M16" s="151"/>
    </row>
    <row r="17" spans="1:13" s="90" customFormat="1" ht="14.4" x14ac:dyDescent="0.3">
      <c r="A17" s="172"/>
      <c r="B17" s="173"/>
      <c r="C17" s="174"/>
      <c r="D17" s="174"/>
      <c r="E17" s="175"/>
      <c r="F17" s="247" t="s">
        <v>85</v>
      </c>
      <c r="G17" s="248" t="s">
        <v>70</v>
      </c>
      <c r="H17" s="174"/>
      <c r="I17" s="176"/>
      <c r="J17" s="171"/>
      <c r="L17"/>
      <c r="M17" s="219">
        <f>SUM(M2:M11)</f>
        <v>850000</v>
      </c>
    </row>
    <row r="18" spans="1:13" x14ac:dyDescent="0.3">
      <c r="A18" s="177" t="s">
        <v>72</v>
      </c>
      <c r="B18" s="178"/>
      <c r="C18" s="179">
        <f>SUM(C2:C17)</f>
        <v>421750</v>
      </c>
      <c r="D18" s="179">
        <f>SUM(D2:D17)</f>
        <v>17754540</v>
      </c>
      <c r="E18" s="179">
        <f>SUM(E2:E17)</f>
        <v>17938140</v>
      </c>
      <c r="F18" s="178"/>
      <c r="G18" s="180"/>
      <c r="H18" s="181">
        <f>SUM(H2:H17)</f>
        <v>293150</v>
      </c>
      <c r="I18" s="182">
        <f>SUM(I2:I17)</f>
        <v>293150</v>
      </c>
      <c r="J18" s="183">
        <f>H18-I18</f>
        <v>0</v>
      </c>
    </row>
    <row r="19" spans="1:13" x14ac:dyDescent="0.3">
      <c r="A19" s="184"/>
      <c r="B19" s="185"/>
      <c r="C19" s="186"/>
      <c r="D19" s="187"/>
      <c r="E19" s="187"/>
      <c r="F19" s="187"/>
      <c r="G19" s="187"/>
      <c r="H19" s="186"/>
      <c r="I19" s="188"/>
      <c r="J19" s="171"/>
    </row>
    <row r="20" spans="1:13" x14ac:dyDescent="0.3">
      <c r="A20" s="189" t="s">
        <v>73</v>
      </c>
      <c r="B20" s="190"/>
      <c r="C20" s="191">
        <f>'Bank reconciliation UGX'!D11</f>
        <v>45209024</v>
      </c>
      <c r="D20" s="225"/>
      <c r="E20" s="191">
        <v>2000</v>
      </c>
      <c r="F20" s="191"/>
      <c r="G20" s="191">
        <f>'Bank reconciliation UGX'!E12</f>
        <v>23276500</v>
      </c>
      <c r="H20" s="225">
        <f>'Bank reconciliation UGX'!D37</f>
        <v>21930524</v>
      </c>
      <c r="I20" s="192">
        <f>C20+D20-E20+F20-G20</f>
        <v>21930524</v>
      </c>
      <c r="J20" s="171">
        <f>H20-I20</f>
        <v>0</v>
      </c>
    </row>
    <row r="21" spans="1:13" x14ac:dyDescent="0.3">
      <c r="A21" s="189" t="s">
        <v>88</v>
      </c>
      <c r="B21" s="190"/>
      <c r="C21" s="191">
        <f>'UGX-Operational Account'!D14</f>
        <v>6574708</v>
      </c>
      <c r="D21" s="225">
        <v>0</v>
      </c>
      <c r="E21" s="191">
        <f>GETPIVOTDATA("Sum of Spent  in national currency (UGX)",'Personal costs'!$A$3,"Name","Bank Opp")</f>
        <v>11535000</v>
      </c>
      <c r="F21" s="191">
        <f>'UGX-Operational Account'!D17</f>
        <v>23276500</v>
      </c>
      <c r="G21" s="191">
        <f>'UGX-Operational Account'!E16+'UGX-Operational Account'!E18</f>
        <v>16740000</v>
      </c>
      <c r="H21" s="225">
        <f>'UGX-Operational Account'!D49</f>
        <v>1576208</v>
      </c>
      <c r="I21" s="192">
        <f>C21+D21-E21+F21-G21</f>
        <v>1576208</v>
      </c>
      <c r="J21" s="171">
        <f>H21-I21</f>
        <v>0</v>
      </c>
    </row>
    <row r="22" spans="1:13" x14ac:dyDescent="0.3">
      <c r="A22" s="193" t="s">
        <v>74</v>
      </c>
      <c r="B22" s="194"/>
      <c r="C22" s="194">
        <f t="shared" ref="C22:I22" si="4">SUM(C20:C21)</f>
        <v>51783732</v>
      </c>
      <c r="D22" s="194">
        <f t="shared" si="4"/>
        <v>0</v>
      </c>
      <c r="E22" s="298">
        <f t="shared" si="4"/>
        <v>11537000</v>
      </c>
      <c r="F22" s="194">
        <f t="shared" si="4"/>
        <v>23276500</v>
      </c>
      <c r="G22" s="194">
        <f t="shared" si="4"/>
        <v>40016500</v>
      </c>
      <c r="H22" s="194">
        <f t="shared" si="4"/>
        <v>23506732</v>
      </c>
      <c r="I22" s="195">
        <f t="shared" si="4"/>
        <v>23506732</v>
      </c>
      <c r="J22" s="196">
        <f>H22-I22</f>
        <v>0</v>
      </c>
    </row>
    <row r="23" spans="1:13" x14ac:dyDescent="0.3">
      <c r="A23" s="197" t="s">
        <v>75</v>
      </c>
      <c r="B23" s="198"/>
      <c r="C23" s="198"/>
      <c r="D23" s="252"/>
      <c r="E23" s="297"/>
      <c r="F23" s="198"/>
      <c r="G23" s="198"/>
      <c r="H23" s="198"/>
      <c r="I23" s="199"/>
      <c r="J23" s="200"/>
    </row>
    <row r="24" spans="1:13" ht="14.4" thickBot="1" x14ac:dyDescent="0.35">
      <c r="A24" s="201"/>
      <c r="B24" s="202"/>
      <c r="C24" s="202"/>
      <c r="D24" s="202"/>
      <c r="E24" s="202"/>
      <c r="F24" s="202"/>
      <c r="G24" s="202"/>
      <c r="H24" s="202"/>
      <c r="I24" s="203"/>
      <c r="J24" s="171"/>
    </row>
    <row r="25" spans="1:13" ht="14.4" thickBot="1" x14ac:dyDescent="0.35">
      <c r="A25" s="204" t="s">
        <v>76</v>
      </c>
      <c r="B25" s="205"/>
      <c r="C25" s="205"/>
      <c r="D25" s="205"/>
      <c r="E25" s="205">
        <f>E18+E22</f>
        <v>29475140</v>
      </c>
      <c r="F25" s="205"/>
      <c r="G25" s="205"/>
      <c r="H25" s="205"/>
      <c r="I25" s="206"/>
      <c r="J25" s="207"/>
    </row>
    <row r="26" spans="1:13" x14ac:dyDescent="0.3">
      <c r="A26" s="208"/>
      <c r="B26" s="209"/>
      <c r="C26" s="209"/>
      <c r="D26" s="209"/>
      <c r="E26" s="209"/>
      <c r="F26" s="209"/>
      <c r="G26" s="209"/>
      <c r="H26" s="209"/>
      <c r="I26" s="210"/>
      <c r="J26" s="171"/>
    </row>
    <row r="27" spans="1:13" ht="15.6" x14ac:dyDescent="0.3">
      <c r="A27" s="211" t="s">
        <v>37</v>
      </c>
      <c r="B27" s="212"/>
      <c r="C27" s="213">
        <f>'UGX CASH BOX DECEMBER'!G3</f>
        <v>10190366</v>
      </c>
      <c r="D27" s="214">
        <f>'Personal recieced'!C16</f>
        <v>408000</v>
      </c>
      <c r="E27" s="214">
        <f>GETPIVOTDATA("Sum of spent in national currency (Ugx)",'Personal recieced'!$A$3)</f>
        <v>18217540</v>
      </c>
      <c r="F27" s="214">
        <f>'UGX-Operational Account'!E16+'UGX-Operational Account'!E18</f>
        <v>16740000</v>
      </c>
      <c r="G27" s="214">
        <v>0</v>
      </c>
      <c r="H27" s="214">
        <f>'UGX CASH BOX DECEMBER'!G96</f>
        <v>9120826</v>
      </c>
      <c r="I27" s="215">
        <f>C27+D27-E27+F27</f>
        <v>9120826</v>
      </c>
      <c r="J27" s="171">
        <f t="shared" ref="J27" si="5">H27-I27</f>
        <v>0</v>
      </c>
      <c r="K27" s="220"/>
    </row>
    <row r="28" spans="1:13" ht="16.2" thickBot="1" x14ac:dyDescent="0.35">
      <c r="A28" s="216"/>
      <c r="B28" s="217"/>
      <c r="C28" s="217"/>
      <c r="D28" s="217"/>
      <c r="E28" s="217"/>
      <c r="F28" s="217"/>
      <c r="G28" s="217"/>
      <c r="H28" s="217"/>
      <c r="I28" s="217"/>
      <c r="J28" s="657"/>
      <c r="K28" s="221"/>
    </row>
    <row r="29" spans="1:13" ht="15.6" x14ac:dyDescent="0.3">
      <c r="A29" s="654"/>
      <c r="B29" s="658"/>
      <c r="C29" s="154"/>
      <c r="D29" s="845" t="s">
        <v>38</v>
      </c>
      <c r="E29" s="845"/>
      <c r="F29" s="154"/>
      <c r="G29" s="154"/>
      <c r="H29" s="154"/>
      <c r="I29" s="223"/>
      <c r="J29" s="155"/>
      <c r="K29" s="222"/>
    </row>
    <row r="30" spans="1:13" ht="46.8" x14ac:dyDescent="0.3">
      <c r="A30" s="655"/>
      <c r="B30" s="659"/>
      <c r="C30" s="157" t="s">
        <v>180</v>
      </c>
      <c r="D30" s="157" t="s">
        <v>64</v>
      </c>
      <c r="E30" s="157" t="s">
        <v>65</v>
      </c>
      <c r="F30" s="157"/>
      <c r="G30" s="157"/>
      <c r="H30" s="157" t="s">
        <v>181</v>
      </c>
      <c r="I30" s="157" t="s">
        <v>66</v>
      </c>
      <c r="J30" s="158" t="s">
        <v>67</v>
      </c>
    </row>
    <row r="31" spans="1:13" ht="31.8" thickBot="1" x14ac:dyDescent="0.35">
      <c r="A31" s="656" t="s">
        <v>68</v>
      </c>
      <c r="B31" s="660"/>
      <c r="C31" s="159">
        <f>C27+C22+C18</f>
        <v>62395848</v>
      </c>
      <c r="D31" s="159">
        <f>D20</f>
        <v>0</v>
      </c>
      <c r="E31" s="159">
        <f>E25</f>
        <v>29475140</v>
      </c>
      <c r="F31" s="661"/>
      <c r="G31" s="159">
        <f>G2</f>
        <v>0</v>
      </c>
      <c r="H31" s="159">
        <f>H27+H22+H18</f>
        <v>32920708</v>
      </c>
      <c r="I31" s="159">
        <f>C31+D31-E31</f>
        <v>32920708</v>
      </c>
      <c r="J31" s="160">
        <f>G31+H31-I31</f>
        <v>0</v>
      </c>
      <c r="K31" s="224"/>
    </row>
    <row r="33" spans="6:11" x14ac:dyDescent="0.3">
      <c r="K33" s="92"/>
    </row>
    <row r="35" spans="6:11" x14ac:dyDescent="0.3">
      <c r="G35" s="324"/>
    </row>
    <row r="39" spans="6:11" ht="15" x14ac:dyDescent="0.3">
      <c r="F39" s="904"/>
    </row>
    <row r="40" spans="6:11" ht="15" x14ac:dyDescent="0.3">
      <c r="F40" s="904"/>
    </row>
    <row r="41" spans="6:11" ht="15" x14ac:dyDescent="0.3">
      <c r="F41" s="904"/>
    </row>
    <row r="42" spans="6:11" ht="15" x14ac:dyDescent="0.3">
      <c r="F42" s="904"/>
    </row>
    <row r="43" spans="6:11" ht="15" x14ac:dyDescent="0.3">
      <c r="F43" s="904"/>
    </row>
    <row r="44" spans="6:11" ht="15" x14ac:dyDescent="0.3">
      <c r="F44" s="904"/>
    </row>
    <row r="45" spans="6:11" ht="15" x14ac:dyDescent="0.3">
      <c r="F45" s="904"/>
    </row>
    <row r="46" spans="6:11" ht="15" x14ac:dyDescent="0.3">
      <c r="F46" s="904"/>
    </row>
    <row r="327" spans="8:8" x14ac:dyDescent="0.3">
      <c r="H327" s="92" t="s">
        <v>119</v>
      </c>
    </row>
    <row r="328" spans="8:8" x14ac:dyDescent="0.3">
      <c r="H328" s="92" t="s">
        <v>119</v>
      </c>
    </row>
    <row r="329" spans="8:8" x14ac:dyDescent="0.3">
      <c r="H329" s="92" t="s">
        <v>119</v>
      </c>
    </row>
    <row r="330" spans="8:8" x14ac:dyDescent="0.3">
      <c r="H330" s="92" t="s">
        <v>119</v>
      </c>
    </row>
    <row r="331" spans="8:8" x14ac:dyDescent="0.3">
      <c r="H331" s="92" t="s">
        <v>119</v>
      </c>
    </row>
  </sheetData>
  <mergeCells count="1">
    <mergeCell ref="D29:E29"/>
  </mergeCells>
  <phoneticPr fontId="7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3"/>
  <sheetViews>
    <sheetView topLeftCell="A6" workbookViewId="0">
      <selection activeCell="H23" sqref="H23"/>
    </sheetView>
  </sheetViews>
  <sheetFormatPr defaultColWidth="8.88671875" defaultRowHeight="14.4" x14ac:dyDescent="0.3"/>
  <cols>
    <col min="1" max="1" width="12.44140625" customWidth="1"/>
    <col min="2" max="2" width="19.109375" customWidth="1"/>
    <col min="3" max="5" width="19.88671875" customWidth="1"/>
    <col min="6" max="6" width="20.44140625" customWidth="1"/>
    <col min="7" max="8" width="20.109375" customWidth="1"/>
    <col min="9" max="9" width="21" customWidth="1"/>
    <col min="10" max="10" width="13.6640625" customWidth="1"/>
  </cols>
  <sheetData>
    <row r="1" spans="1:11" ht="27.6" x14ac:dyDescent="0.3">
      <c r="A1" s="161" t="s">
        <v>2</v>
      </c>
      <c r="B1" s="162" t="s">
        <v>8</v>
      </c>
      <c r="C1" s="162" t="s">
        <v>183</v>
      </c>
      <c r="D1" s="162" t="s">
        <v>34</v>
      </c>
      <c r="E1" s="163" t="s">
        <v>35</v>
      </c>
      <c r="F1" s="163" t="s">
        <v>69</v>
      </c>
      <c r="G1" s="164" t="s">
        <v>70</v>
      </c>
      <c r="H1" s="162" t="s">
        <v>182</v>
      </c>
      <c r="I1" s="165" t="s">
        <v>36</v>
      </c>
      <c r="J1" s="166" t="s">
        <v>71</v>
      </c>
      <c r="K1" s="89"/>
    </row>
    <row r="2" spans="1:11" x14ac:dyDescent="0.3">
      <c r="A2" s="91" t="s">
        <v>41</v>
      </c>
      <c r="B2" s="91" t="s">
        <v>14</v>
      </c>
      <c r="C2" s="167">
        <v>0</v>
      </c>
      <c r="D2" s="168">
        <v>0</v>
      </c>
      <c r="E2" s="168"/>
      <c r="F2" s="168"/>
      <c r="G2" s="167"/>
      <c r="H2" s="169">
        <v>0</v>
      </c>
      <c r="I2" s="170">
        <f>C2+D2-E2</f>
        <v>0</v>
      </c>
      <c r="J2" s="171">
        <f>H2-I2</f>
        <v>0</v>
      </c>
      <c r="K2" s="89" t="s">
        <v>15</v>
      </c>
    </row>
    <row r="3" spans="1:11" x14ac:dyDescent="0.3">
      <c r="A3" s="91" t="s">
        <v>158</v>
      </c>
      <c r="B3" s="91" t="s">
        <v>109</v>
      </c>
      <c r="C3" s="167">
        <v>0</v>
      </c>
      <c r="D3" s="168">
        <v>0</v>
      </c>
      <c r="E3" s="168"/>
      <c r="F3" s="168"/>
      <c r="G3" s="167"/>
      <c r="H3" s="169">
        <v>0</v>
      </c>
      <c r="I3" s="170">
        <f t="shared" ref="I3:I6" si="0">C3+D3-E3</f>
        <v>0</v>
      </c>
      <c r="J3" s="171">
        <f t="shared" ref="J3" si="1">H3-I3</f>
        <v>0</v>
      </c>
      <c r="K3" s="89"/>
    </row>
    <row r="4" spans="1:11" x14ac:dyDescent="0.3">
      <c r="A4" s="91" t="s">
        <v>743</v>
      </c>
      <c r="B4" s="91" t="s">
        <v>109</v>
      </c>
      <c r="C4" s="167">
        <v>0</v>
      </c>
      <c r="D4" s="168">
        <v>0</v>
      </c>
      <c r="E4" s="168"/>
      <c r="F4" s="168"/>
      <c r="G4" s="167"/>
      <c r="H4" s="169">
        <v>0</v>
      </c>
      <c r="I4" s="170">
        <f t="shared" si="0"/>
        <v>0</v>
      </c>
      <c r="J4" s="171">
        <f t="shared" ref="J4:J6" si="2">H4-I4</f>
        <v>0</v>
      </c>
      <c r="K4" s="89"/>
    </row>
    <row r="5" spans="1:11" x14ac:dyDescent="0.3">
      <c r="A5" s="91" t="s">
        <v>159</v>
      </c>
      <c r="B5" s="91" t="s">
        <v>116</v>
      </c>
      <c r="C5" s="167">
        <v>0</v>
      </c>
      <c r="D5" s="168">
        <v>0</v>
      </c>
      <c r="E5" s="168"/>
      <c r="F5" s="168"/>
      <c r="G5" s="167"/>
      <c r="H5" s="169">
        <v>0</v>
      </c>
      <c r="I5" s="170">
        <v>0</v>
      </c>
      <c r="J5" s="171">
        <f t="shared" si="2"/>
        <v>0</v>
      </c>
      <c r="K5" s="89"/>
    </row>
    <row r="6" spans="1:11" x14ac:dyDescent="0.3">
      <c r="A6" s="91" t="s">
        <v>62</v>
      </c>
      <c r="B6" s="141"/>
      <c r="C6" s="167">
        <v>0</v>
      </c>
      <c r="D6" s="168">
        <v>0</v>
      </c>
      <c r="E6" s="168"/>
      <c r="F6" s="168"/>
      <c r="G6" s="167"/>
      <c r="H6" s="169">
        <v>0</v>
      </c>
      <c r="I6" s="170">
        <f t="shared" si="0"/>
        <v>0</v>
      </c>
      <c r="J6" s="171">
        <f t="shared" si="2"/>
        <v>0</v>
      </c>
      <c r="K6" s="89"/>
    </row>
    <row r="7" spans="1:11" x14ac:dyDescent="0.3">
      <c r="A7" s="172"/>
      <c r="B7" s="173"/>
      <c r="C7" s="174"/>
      <c r="D7" s="174"/>
      <c r="E7" s="175"/>
      <c r="F7" s="175"/>
      <c r="G7" s="174"/>
      <c r="H7" s="174"/>
      <c r="I7" s="176"/>
      <c r="J7" s="171"/>
      <c r="K7" s="90"/>
    </row>
    <row r="8" spans="1:11" x14ac:dyDescent="0.3">
      <c r="A8" s="177" t="s">
        <v>72</v>
      </c>
      <c r="B8" s="178"/>
      <c r="C8" s="179">
        <f>SUM(C2:C7)</f>
        <v>0</v>
      </c>
      <c r="D8" s="179">
        <f>SUM(D2:D7)</f>
        <v>0</v>
      </c>
      <c r="E8" s="179">
        <f>SUM(E2:E7)</f>
        <v>0</v>
      </c>
      <c r="F8" s="178"/>
      <c r="G8" s="180"/>
      <c r="H8" s="181">
        <f>SUM(H2:H7)</f>
        <v>0</v>
      </c>
      <c r="I8" s="182">
        <f>SUM(I2:I7)</f>
        <v>0</v>
      </c>
      <c r="J8" s="183">
        <f>H8-I8</f>
        <v>0</v>
      </c>
      <c r="K8" s="89"/>
    </row>
    <row r="9" spans="1:11" x14ac:dyDescent="0.3">
      <c r="A9" s="184"/>
      <c r="B9" s="185"/>
      <c r="C9" s="186"/>
      <c r="D9" s="187"/>
      <c r="E9" s="187"/>
      <c r="F9" s="187"/>
      <c r="G9" s="187"/>
      <c r="H9" s="186"/>
      <c r="I9" s="188"/>
      <c r="J9" s="183"/>
      <c r="K9" s="89"/>
    </row>
    <row r="10" spans="1:11" x14ac:dyDescent="0.3">
      <c r="A10" s="189" t="s">
        <v>77</v>
      </c>
      <c r="B10" s="190"/>
      <c r="C10" s="191">
        <f>'Bank reconciliation USD'!D14</f>
        <v>25.6</v>
      </c>
      <c r="D10" s="191">
        <v>0</v>
      </c>
      <c r="E10" s="191"/>
      <c r="F10" s="191"/>
      <c r="G10" s="191"/>
      <c r="H10" s="225">
        <f>'Bank reconciliation USD'!D40</f>
        <v>25.6</v>
      </c>
      <c r="I10" s="192">
        <f>C10+D10-E10+F10-G10</f>
        <v>25.6</v>
      </c>
      <c r="J10" s="171">
        <f t="shared" ref="J10:J11" si="3">H10-I10</f>
        <v>0</v>
      </c>
      <c r="K10" s="89"/>
    </row>
    <row r="11" spans="1:11" x14ac:dyDescent="0.3">
      <c r="A11" s="193" t="s">
        <v>74</v>
      </c>
      <c r="B11" s="194"/>
      <c r="C11" s="194">
        <f t="shared" ref="C11:I11" si="4">SUM(C10:C10)</f>
        <v>25.6</v>
      </c>
      <c r="D11" s="194">
        <f t="shared" si="4"/>
        <v>0</v>
      </c>
      <c r="E11" s="194">
        <f t="shared" si="4"/>
        <v>0</v>
      </c>
      <c r="F11" s="194">
        <f t="shared" si="4"/>
        <v>0</v>
      </c>
      <c r="G11" s="194">
        <f t="shared" si="4"/>
        <v>0</v>
      </c>
      <c r="H11" s="194">
        <f t="shared" si="4"/>
        <v>25.6</v>
      </c>
      <c r="I11" s="195">
        <f t="shared" si="4"/>
        <v>25.6</v>
      </c>
      <c r="J11" s="171">
        <f t="shared" si="3"/>
        <v>0</v>
      </c>
      <c r="K11" s="89"/>
    </row>
    <row r="12" spans="1:11" x14ac:dyDescent="0.3">
      <c r="A12" s="197" t="s">
        <v>75</v>
      </c>
      <c r="B12" s="198"/>
      <c r="C12" s="198"/>
      <c r="D12" s="198"/>
      <c r="E12" s="198"/>
      <c r="F12" s="198">
        <f>F11+F16</f>
        <v>0</v>
      </c>
      <c r="G12" s="198">
        <f>G11</f>
        <v>0</v>
      </c>
      <c r="H12" s="198"/>
      <c r="I12" s="199"/>
      <c r="J12" s="200"/>
      <c r="K12" s="89"/>
    </row>
    <row r="13" spans="1:11" ht="15" thickBot="1" x14ac:dyDescent="0.35">
      <c r="A13" s="201"/>
      <c r="B13" s="202"/>
      <c r="C13" s="202"/>
      <c r="D13" s="202"/>
      <c r="E13" s="202"/>
      <c r="F13" s="202"/>
      <c r="G13" s="202"/>
      <c r="H13" s="202"/>
      <c r="I13" s="203"/>
      <c r="J13" s="171"/>
      <c r="K13" s="89"/>
    </row>
    <row r="14" spans="1:11" ht="15" thickBot="1" x14ac:dyDescent="0.35">
      <c r="A14" s="204" t="s">
        <v>76</v>
      </c>
      <c r="B14" s="205"/>
      <c r="C14" s="205"/>
      <c r="D14" s="205"/>
      <c r="E14" s="205">
        <f>E8+E11</f>
        <v>0</v>
      </c>
      <c r="F14" s="205"/>
      <c r="G14" s="205"/>
      <c r="H14" s="205"/>
      <c r="I14" s="206"/>
      <c r="J14" s="207"/>
      <c r="K14" s="89"/>
    </row>
    <row r="15" spans="1:11" ht="15" thickBot="1" x14ac:dyDescent="0.35">
      <c r="A15" s="208"/>
      <c r="B15" s="209"/>
      <c r="C15" s="209"/>
      <c r="D15" s="209"/>
      <c r="E15" s="209"/>
      <c r="F15" s="209"/>
      <c r="G15" s="209"/>
      <c r="H15" s="209"/>
      <c r="I15" s="210"/>
      <c r="J15" s="171"/>
      <c r="K15" s="89"/>
    </row>
    <row r="16" spans="1:11" ht="15.6" x14ac:dyDescent="0.3">
      <c r="A16" s="211" t="s">
        <v>37</v>
      </c>
      <c r="B16" s="212"/>
      <c r="C16" s="213">
        <f>'USD-cash box '!G4</f>
        <v>5</v>
      </c>
      <c r="D16" s="214">
        <v>0</v>
      </c>
      <c r="E16" s="214">
        <v>0</v>
      </c>
      <c r="F16" s="214">
        <v>0</v>
      </c>
      <c r="G16" s="214">
        <v>0</v>
      </c>
      <c r="H16" s="214">
        <f>'USD-cash box '!G5</f>
        <v>5</v>
      </c>
      <c r="I16" s="215">
        <f>C16+D16-E16+F16-G16</f>
        <v>5</v>
      </c>
      <c r="J16" s="171">
        <f t="shared" ref="J16" si="5">H16-I16</f>
        <v>0</v>
      </c>
      <c r="K16" s="155"/>
    </row>
    <row r="17" spans="1:11" ht="15" customHeight="1" thickBot="1" x14ac:dyDescent="0.35">
      <c r="A17" s="216"/>
      <c r="B17" s="217"/>
      <c r="C17" s="217"/>
      <c r="D17" s="217"/>
      <c r="E17" s="217"/>
      <c r="F17" s="217"/>
      <c r="G17" s="217"/>
      <c r="H17" s="217"/>
      <c r="I17" s="217"/>
      <c r="J17" s="218"/>
      <c r="K17" s="158" t="s">
        <v>67</v>
      </c>
    </row>
    <row r="18" spans="1:11" ht="16.2" thickBot="1" x14ac:dyDescent="0.35">
      <c r="A18" s="153"/>
      <c r="B18" s="154"/>
      <c r="C18" s="154"/>
      <c r="D18" s="845" t="s">
        <v>38</v>
      </c>
      <c r="E18" s="845"/>
      <c r="F18" s="154"/>
      <c r="G18" s="154"/>
      <c r="H18" s="154"/>
      <c r="I18" s="154"/>
      <c r="J18" s="155"/>
      <c r="K18" s="160">
        <f>I18-J18</f>
        <v>0</v>
      </c>
    </row>
    <row r="19" spans="1:11" ht="47.4" thickBot="1" x14ac:dyDescent="0.35">
      <c r="A19" s="156"/>
      <c r="B19" s="157"/>
      <c r="C19" s="157" t="s">
        <v>180</v>
      </c>
      <c r="D19" s="157" t="s">
        <v>80</v>
      </c>
      <c r="E19" s="157" t="s">
        <v>81</v>
      </c>
      <c r="F19" s="157"/>
      <c r="G19" s="157"/>
      <c r="H19" s="157" t="s">
        <v>181</v>
      </c>
      <c r="I19" s="157" t="s">
        <v>66</v>
      </c>
      <c r="J19" s="363" t="s">
        <v>67</v>
      </c>
      <c r="K19" s="89"/>
    </row>
    <row r="20" spans="1:11" ht="31.8" thickBot="1" x14ac:dyDescent="0.35">
      <c r="A20" s="264" t="s">
        <v>68</v>
      </c>
      <c r="B20" s="265"/>
      <c r="C20" s="265">
        <f>C16+C11+C8</f>
        <v>30.6</v>
      </c>
      <c r="D20" s="265">
        <f>D11</f>
        <v>0</v>
      </c>
      <c r="E20" s="265">
        <f>E14</f>
        <v>0</v>
      </c>
      <c r="F20" s="265"/>
      <c r="G20" s="265">
        <f>G10</f>
        <v>0</v>
      </c>
      <c r="H20" s="265">
        <f>H16+H11+H8</f>
        <v>30.6</v>
      </c>
      <c r="I20" s="362">
        <f>C20+D20-E20-G20</f>
        <v>30.6</v>
      </c>
      <c r="J20" s="365">
        <f>H20-I20</f>
        <v>0</v>
      </c>
      <c r="K20" s="89"/>
    </row>
    <row r="21" spans="1:11" x14ac:dyDescent="0.3">
      <c r="A21" s="266"/>
      <c r="B21" s="266"/>
      <c r="C21" s="266"/>
      <c r="D21" s="266"/>
      <c r="E21" s="266"/>
      <c r="F21" s="266"/>
      <c r="G21" s="266"/>
      <c r="H21" s="266"/>
      <c r="I21" s="267"/>
      <c r="J21" s="364"/>
    </row>
    <row r="22" spans="1:11" x14ac:dyDescent="0.3">
      <c r="A22" s="266"/>
      <c r="B22" s="266"/>
      <c r="C22" s="266"/>
      <c r="D22" s="266"/>
      <c r="E22" s="266"/>
      <c r="F22" s="266"/>
      <c r="G22" s="268"/>
      <c r="H22" s="268"/>
      <c r="I22" s="267"/>
      <c r="J22" s="93"/>
    </row>
    <row r="23" spans="1:11" x14ac:dyDescent="0.3">
      <c r="A23" s="268"/>
      <c r="B23" s="268"/>
      <c r="C23" s="266"/>
      <c r="D23" s="268"/>
      <c r="E23" s="268"/>
      <c r="F23" s="266"/>
      <c r="G23" s="266"/>
      <c r="H23" s="266"/>
      <c r="I23" s="267"/>
      <c r="J23" s="93"/>
    </row>
    <row r="24" spans="1:11" x14ac:dyDescent="0.3">
      <c r="A24" s="266"/>
      <c r="B24" s="266"/>
      <c r="C24" s="268"/>
      <c r="D24" s="266"/>
      <c r="E24" s="266"/>
      <c r="F24" s="268"/>
      <c r="G24" s="269"/>
      <c r="H24" s="269"/>
      <c r="I24" s="267"/>
      <c r="J24" s="93"/>
    </row>
    <row r="25" spans="1:11" x14ac:dyDescent="0.3">
      <c r="A25" s="269"/>
      <c r="B25" s="269"/>
      <c r="C25" s="269"/>
      <c r="D25" s="269"/>
      <c r="E25" s="269"/>
      <c r="F25" s="269"/>
      <c r="G25" s="269"/>
      <c r="H25" s="269"/>
      <c r="I25" s="270"/>
      <c r="J25" s="93"/>
    </row>
    <row r="26" spans="1:11" x14ac:dyDescent="0.3">
      <c r="A26" s="269"/>
      <c r="B26" s="269"/>
      <c r="C26" s="269"/>
      <c r="D26" s="271"/>
      <c r="E26" s="271"/>
      <c r="F26" s="272"/>
      <c r="G26" s="269"/>
      <c r="H26" s="269"/>
      <c r="I26" s="270"/>
      <c r="J26" s="93"/>
    </row>
    <row r="27" spans="1:11" x14ac:dyDescent="0.3">
      <c r="A27" s="269"/>
      <c r="B27" s="269"/>
      <c r="C27" s="269"/>
      <c r="D27" s="271"/>
      <c r="E27" s="271"/>
      <c r="F27" s="272"/>
      <c r="G27" s="269"/>
      <c r="H27" s="269"/>
      <c r="I27" s="270"/>
      <c r="J27" s="93"/>
    </row>
    <row r="28" spans="1:11" x14ac:dyDescent="0.3">
      <c r="A28" s="269"/>
      <c r="B28" s="269"/>
      <c r="C28" s="269"/>
      <c r="D28" s="271"/>
      <c r="E28" s="271"/>
      <c r="F28" s="272"/>
      <c r="G28" s="269"/>
      <c r="H28" s="269"/>
      <c r="I28" s="270"/>
      <c r="J28" s="93"/>
    </row>
    <row r="29" spans="1:11" x14ac:dyDescent="0.3">
      <c r="A29" s="273"/>
      <c r="B29" s="273"/>
      <c r="C29" s="273"/>
      <c r="D29" s="273"/>
      <c r="E29" s="273"/>
      <c r="F29" s="273"/>
      <c r="G29" s="273"/>
      <c r="H29" s="273"/>
      <c r="I29" s="93"/>
      <c r="J29" s="93"/>
    </row>
    <row r="30" spans="1:11" x14ac:dyDescent="0.3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1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</row>
    <row r="32" spans="1:11" x14ac:dyDescent="0.3">
      <c r="A32" s="93"/>
      <c r="B32" s="93"/>
      <c r="C32" s="93"/>
      <c r="D32" s="93"/>
      <c r="E32" s="93"/>
      <c r="F32" s="93"/>
      <c r="G32" s="93"/>
      <c r="H32" s="93"/>
      <c r="I32" s="93"/>
      <c r="J32" s="93"/>
    </row>
    <row r="33" spans="1:10" x14ac:dyDescent="0.3">
      <c r="A33" s="93"/>
      <c r="B33" s="93"/>
      <c r="C33" s="93"/>
      <c r="D33" s="93"/>
      <c r="E33" s="93"/>
      <c r="F33" s="93"/>
      <c r="G33" s="93"/>
      <c r="H33" s="93"/>
      <c r="I33" s="93"/>
      <c r="J33" s="93"/>
    </row>
    <row r="38" spans="1:10" x14ac:dyDescent="0.3">
      <c r="A38" s="789">
        <v>45581</v>
      </c>
      <c r="C38" t="s">
        <v>47</v>
      </c>
      <c r="D38" t="s">
        <v>116</v>
      </c>
      <c r="F38">
        <v>-2000</v>
      </c>
    </row>
    <row r="319" spans="8:8" x14ac:dyDescent="0.3">
      <c r="H319" t="s">
        <v>119</v>
      </c>
    </row>
    <row r="320" spans="8:8" x14ac:dyDescent="0.3">
      <c r="H320" t="s">
        <v>119</v>
      </c>
    </row>
    <row r="321" spans="8:8" x14ac:dyDescent="0.3">
      <c r="H321" t="s">
        <v>119</v>
      </c>
    </row>
    <row r="322" spans="8:8" x14ac:dyDescent="0.3">
      <c r="H322" t="s">
        <v>119</v>
      </c>
    </row>
    <row r="323" spans="8:8" x14ac:dyDescent="0.3">
      <c r="H323" t="s">
        <v>119</v>
      </c>
    </row>
  </sheetData>
  <mergeCells count="1">
    <mergeCell ref="D18:E18"/>
  </mergeCells>
  <pageMargins left="0.7" right="0.7" top="0.78740157499999996" bottom="0.78740157499999996" header="0.3" footer="0.3"/>
  <pageSetup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21"/>
  <sheetViews>
    <sheetView topLeftCell="A9" zoomScale="125" workbookViewId="0">
      <selection activeCell="H17" sqref="H17"/>
    </sheetView>
  </sheetViews>
  <sheetFormatPr defaultColWidth="16" defaultRowHeight="13.8" x14ac:dyDescent="0.3"/>
  <cols>
    <col min="1" max="1" width="10.77734375" style="3" customWidth="1"/>
    <col min="2" max="2" width="8.109375" style="3" customWidth="1"/>
    <col min="3" max="3" width="28.6640625" style="3" customWidth="1"/>
    <col min="4" max="4" width="9.5546875" style="17" customWidth="1"/>
    <col min="5" max="5" width="10.109375" style="17" customWidth="1"/>
    <col min="6" max="6" width="3.6640625" style="3" customWidth="1"/>
    <col min="7" max="7" width="10.44140625" style="3" customWidth="1"/>
    <col min="8" max="8" width="3.33203125" style="3" bestFit="1" customWidth="1"/>
    <col min="9" max="9" width="29.33203125" style="3" customWidth="1"/>
    <col min="10" max="10" width="9.44140625" style="17" customWidth="1"/>
    <col min="11" max="11" width="10.33203125" style="17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1" x14ac:dyDescent="0.3">
      <c r="A1" s="853"/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1" x14ac:dyDescent="0.3">
      <c r="A2" s="372"/>
      <c r="B2" s="372"/>
      <c r="C2" s="372"/>
      <c r="D2" s="373"/>
      <c r="E2" s="373"/>
      <c r="F2" s="372"/>
      <c r="G2" s="372"/>
      <c r="H2" s="372"/>
      <c r="I2" s="372"/>
      <c r="J2" s="373"/>
      <c r="K2" s="373"/>
    </row>
    <row r="3" spans="1:11" x14ac:dyDescent="0.3">
      <c r="A3" s="371" t="s">
        <v>16</v>
      </c>
      <c r="B3" s="370"/>
      <c r="C3" s="370"/>
      <c r="D3" s="374"/>
      <c r="E3" s="374"/>
      <c r="F3" s="370"/>
      <c r="G3" s="370"/>
      <c r="H3" s="370"/>
      <c r="I3" s="370"/>
      <c r="J3" s="374"/>
      <c r="K3" s="374"/>
    </row>
    <row r="4" spans="1:11" x14ac:dyDescent="0.3">
      <c r="A4" s="371" t="s">
        <v>19</v>
      </c>
      <c r="B4" s="371"/>
      <c r="C4" s="371" t="s">
        <v>18</v>
      </c>
      <c r="D4" s="375"/>
      <c r="E4" s="376"/>
      <c r="F4" s="371"/>
      <c r="G4" s="371"/>
      <c r="H4" s="371"/>
      <c r="I4" s="370"/>
      <c r="J4" s="374"/>
      <c r="K4" s="374"/>
    </row>
    <row r="5" spans="1:11" x14ac:dyDescent="0.3">
      <c r="A5" s="371" t="s">
        <v>79</v>
      </c>
      <c r="B5" s="371"/>
      <c r="C5" s="412" t="s">
        <v>184</v>
      </c>
      <c r="D5" s="376"/>
      <c r="E5" s="376"/>
      <c r="F5" s="371"/>
      <c r="G5" s="371"/>
      <c r="H5" s="371"/>
      <c r="I5" s="370"/>
      <c r="J5" s="374"/>
      <c r="K5" s="374"/>
    </row>
    <row r="6" spans="1:11" x14ac:dyDescent="0.3">
      <c r="A6" s="371"/>
      <c r="B6" s="371"/>
      <c r="C6" s="377">
        <v>2024</v>
      </c>
      <c r="D6" s="376"/>
      <c r="E6" s="376"/>
      <c r="F6" s="371"/>
      <c r="G6" s="371"/>
      <c r="H6" s="371"/>
      <c r="I6" s="370"/>
      <c r="J6" s="374"/>
      <c r="K6" s="374"/>
    </row>
    <row r="7" spans="1:11" x14ac:dyDescent="0.3">
      <c r="A7" s="370"/>
      <c r="B7" s="371"/>
      <c r="C7" s="371"/>
      <c r="D7" s="376"/>
      <c r="E7" s="376"/>
      <c r="F7" s="371"/>
      <c r="G7" s="371"/>
      <c r="H7" s="371"/>
      <c r="I7" s="848"/>
      <c r="J7" s="848"/>
      <c r="K7" s="848"/>
    </row>
    <row r="8" spans="1:11" ht="15.75" customHeight="1" x14ac:dyDescent="0.3">
      <c r="A8" s="848" t="s">
        <v>138</v>
      </c>
      <c r="B8" s="848"/>
      <c r="C8" s="848"/>
      <c r="D8" s="848"/>
      <c r="E8" s="848"/>
      <c r="F8" s="380"/>
      <c r="G8" s="381"/>
      <c r="H8" s="371"/>
      <c r="I8" s="370"/>
      <c r="J8" s="374"/>
      <c r="K8" s="374"/>
    </row>
    <row r="9" spans="1:11" x14ac:dyDescent="0.3">
      <c r="A9" s="370"/>
      <c r="B9" s="370"/>
      <c r="C9" s="370"/>
      <c r="D9" s="374"/>
      <c r="E9" s="374"/>
      <c r="F9" s="370"/>
      <c r="G9" s="370"/>
      <c r="H9" s="370"/>
      <c r="I9" s="370"/>
      <c r="J9" s="374"/>
      <c r="K9" s="374"/>
    </row>
    <row r="10" spans="1:11" ht="14.4" thickBot="1" x14ac:dyDescent="0.35">
      <c r="A10" s="370"/>
      <c r="B10" s="370"/>
      <c r="C10" s="370"/>
      <c r="D10" s="374"/>
      <c r="E10" s="374"/>
      <c r="F10" s="370"/>
      <c r="G10" s="499"/>
      <c r="H10" s="499"/>
      <c r="I10" s="499"/>
      <c r="J10" s="500"/>
      <c r="K10" s="500"/>
    </row>
    <row r="11" spans="1:11" ht="12.75" customHeight="1" thickBot="1" x14ac:dyDescent="0.35">
      <c r="A11" s="849" t="s">
        <v>25</v>
      </c>
      <c r="B11" s="850"/>
      <c r="C11" s="850"/>
      <c r="D11" s="850"/>
      <c r="E11" s="851"/>
      <c r="F11" s="380"/>
      <c r="G11" s="852"/>
      <c r="H11" s="852"/>
      <c r="I11" s="852"/>
      <c r="J11" s="852"/>
      <c r="K11" s="852"/>
    </row>
    <row r="12" spans="1:11" x14ac:dyDescent="0.3">
      <c r="A12" s="413"/>
      <c r="B12" s="414"/>
      <c r="C12" s="414"/>
      <c r="D12" s="415"/>
      <c r="E12" s="416"/>
      <c r="F12" s="370"/>
      <c r="G12" s="501"/>
      <c r="H12" s="501"/>
      <c r="I12" s="501"/>
      <c r="J12" s="502"/>
      <c r="K12" s="502"/>
    </row>
    <row r="13" spans="1:11" s="6" customFormat="1" ht="14.4" thickBot="1" x14ac:dyDescent="0.35">
      <c r="A13" s="382" t="s">
        <v>0</v>
      </c>
      <c r="B13" s="383" t="s">
        <v>26</v>
      </c>
      <c r="C13" s="383" t="s">
        <v>27</v>
      </c>
      <c r="D13" s="384" t="s">
        <v>28</v>
      </c>
      <c r="E13" s="385" t="s">
        <v>29</v>
      </c>
      <c r="F13" s="386"/>
      <c r="G13" s="503"/>
      <c r="H13" s="503"/>
      <c r="I13" s="503"/>
      <c r="J13" s="504"/>
      <c r="K13" s="504"/>
    </row>
    <row r="14" spans="1:11" ht="12.75" customHeight="1" thickBot="1" x14ac:dyDescent="0.35">
      <c r="A14" s="649">
        <v>45627</v>
      </c>
      <c r="B14" s="651"/>
      <c r="C14" s="650" t="s">
        <v>61</v>
      </c>
      <c r="D14" s="449">
        <v>25.6</v>
      </c>
      <c r="E14" s="450"/>
      <c r="F14" s="278"/>
      <c r="G14" s="480"/>
      <c r="H14" s="278"/>
      <c r="I14" s="278"/>
      <c r="J14" s="481"/>
      <c r="K14" s="482"/>
    </row>
    <row r="15" spans="1:11" ht="12.75" customHeight="1" thickBot="1" x14ac:dyDescent="0.35">
      <c r="A15" s="652">
        <v>45657</v>
      </c>
      <c r="B15" s="653"/>
      <c r="C15" s="641" t="s">
        <v>46</v>
      </c>
      <c r="D15" s="642">
        <f>SUM(D14:D14)-SUM(E14:E14)</f>
        <v>25.6</v>
      </c>
      <c r="E15" s="643"/>
      <c r="F15" s="451"/>
      <c r="G15" s="483"/>
      <c r="H15" s="278"/>
      <c r="I15" s="484"/>
      <c r="J15" s="485"/>
      <c r="K15" s="486"/>
    </row>
    <row r="16" spans="1:11" ht="12.75" customHeight="1" x14ac:dyDescent="0.3">
      <c r="A16" s="452"/>
      <c r="B16" s="453"/>
      <c r="C16" s="453"/>
      <c r="D16" s="454"/>
      <c r="E16" s="455"/>
      <c r="F16" s="5"/>
      <c r="G16" s="5"/>
      <c r="H16" s="5"/>
      <c r="I16" s="5"/>
      <c r="J16" s="487"/>
      <c r="K16" s="487"/>
    </row>
    <row r="17" spans="1:11" ht="12.75" customHeight="1" x14ac:dyDescent="0.3">
      <c r="A17" s="289"/>
      <c r="B17" s="10"/>
      <c r="C17" s="10"/>
      <c r="D17" s="16"/>
      <c r="E17" s="16"/>
      <c r="F17" s="479"/>
      <c r="G17" s="488"/>
      <c r="H17" s="403"/>
      <c r="I17" s="403"/>
      <c r="J17" s="489"/>
      <c r="K17" s="489"/>
    </row>
    <row r="18" spans="1:11" ht="14.4" thickBot="1" x14ac:dyDescent="0.35">
      <c r="A18" s="648"/>
    </row>
    <row r="19" spans="1:11" ht="18" x14ac:dyDescent="0.35">
      <c r="C19" s="94" t="s">
        <v>135</v>
      </c>
    </row>
    <row r="20" spans="1:11" ht="18" x14ac:dyDescent="0.35">
      <c r="C20" s="478" t="s">
        <v>150</v>
      </c>
    </row>
    <row r="21" spans="1:11" x14ac:dyDescent="0.3">
      <c r="C21" s="854" t="s">
        <v>20</v>
      </c>
      <c r="D21" s="855"/>
      <c r="E21" s="856"/>
    </row>
    <row r="22" spans="1:11" x14ac:dyDescent="0.3">
      <c r="C22" s="378" t="s">
        <v>21</v>
      </c>
      <c r="D22" s="857" t="s">
        <v>31</v>
      </c>
      <c r="E22" s="858"/>
    </row>
    <row r="23" spans="1:11" x14ac:dyDescent="0.3">
      <c r="C23" s="378" t="s">
        <v>22</v>
      </c>
      <c r="D23" s="859" t="s">
        <v>32</v>
      </c>
      <c r="E23" s="860"/>
    </row>
    <row r="24" spans="1:11" x14ac:dyDescent="0.3">
      <c r="C24" s="379" t="s">
        <v>24</v>
      </c>
      <c r="D24" s="846" t="s">
        <v>33</v>
      </c>
      <c r="E24" s="847"/>
    </row>
    <row r="25" spans="1:11" ht="14.4" thickBot="1" x14ac:dyDescent="0.35">
      <c r="D25" s="461"/>
      <c r="E25" s="461"/>
    </row>
    <row r="26" spans="1:11" ht="14.4" thickBot="1" x14ac:dyDescent="0.35">
      <c r="A26" s="469" t="s">
        <v>0</v>
      </c>
      <c r="B26" s="475" t="s">
        <v>136</v>
      </c>
      <c r="C26" s="541" t="s">
        <v>5</v>
      </c>
      <c r="D26" s="543" t="s">
        <v>125</v>
      </c>
      <c r="E26" s="461"/>
    </row>
    <row r="27" spans="1:11" ht="12.75" customHeight="1" x14ac:dyDescent="0.3">
      <c r="A27" s="470"/>
      <c r="B27" s="476"/>
      <c r="C27" s="473"/>
      <c r="D27" s="466"/>
    </row>
    <row r="28" spans="1:11" x14ac:dyDescent="0.3">
      <c r="A28" s="471"/>
      <c r="B28" s="468"/>
      <c r="C28" s="474" t="s">
        <v>126</v>
      </c>
      <c r="D28" s="467">
        <f>D15</f>
        <v>25.6</v>
      </c>
    </row>
    <row r="29" spans="1:11" x14ac:dyDescent="0.3">
      <c r="A29" s="471"/>
      <c r="B29" s="468"/>
      <c r="C29" s="474"/>
      <c r="D29" s="467"/>
    </row>
    <row r="30" spans="1:11" x14ac:dyDescent="0.3">
      <c r="A30" s="471"/>
      <c r="B30" s="468"/>
      <c r="C30" s="491" t="s">
        <v>127</v>
      </c>
      <c r="D30" s="467"/>
    </row>
    <row r="31" spans="1:11" x14ac:dyDescent="0.3">
      <c r="A31" s="471"/>
      <c r="B31" s="468"/>
      <c r="C31" s="491" t="s">
        <v>128</v>
      </c>
      <c r="D31" s="467"/>
    </row>
    <row r="32" spans="1:11" x14ac:dyDescent="0.3">
      <c r="A32" s="471"/>
      <c r="B32" s="468"/>
      <c r="C32" s="474" t="s">
        <v>129</v>
      </c>
      <c r="D32" s="467"/>
    </row>
    <row r="33" spans="1:5" x14ac:dyDescent="0.3">
      <c r="A33" s="471"/>
      <c r="B33" s="468"/>
      <c r="C33" s="474"/>
      <c r="D33" s="467"/>
    </row>
    <row r="34" spans="1:5" x14ac:dyDescent="0.3">
      <c r="A34" s="471"/>
      <c r="B34" s="468"/>
      <c r="C34" s="491" t="s">
        <v>130</v>
      </c>
      <c r="D34" s="467"/>
    </row>
    <row r="35" spans="1:5" x14ac:dyDescent="0.3">
      <c r="A35" s="471"/>
      <c r="B35" s="468"/>
      <c r="C35" s="491" t="s">
        <v>131</v>
      </c>
      <c r="D35" s="467"/>
    </row>
    <row r="36" spans="1:5" x14ac:dyDescent="0.3">
      <c r="A36" s="472"/>
      <c r="B36" s="468"/>
      <c r="C36" s="474" t="s">
        <v>47</v>
      </c>
      <c r="D36" s="467"/>
    </row>
    <row r="37" spans="1:5" x14ac:dyDescent="0.3">
      <c r="A37" s="471"/>
      <c r="B37" s="468"/>
      <c r="C37" s="474"/>
      <c r="D37" s="467"/>
    </row>
    <row r="38" spans="1:5" ht="14.4" thickBot="1" x14ac:dyDescent="0.35">
      <c r="A38" s="472"/>
      <c r="B38" s="468"/>
      <c r="C38" s="474"/>
      <c r="D38" s="467"/>
    </row>
    <row r="39" spans="1:5" ht="14.4" thickBot="1" x14ac:dyDescent="0.35">
      <c r="A39" s="464">
        <v>45657</v>
      </c>
      <c r="B39" s="463"/>
      <c r="C39" s="542" t="s">
        <v>132</v>
      </c>
      <c r="D39" s="543">
        <f>SUM(D28:D38)</f>
        <v>25.6</v>
      </c>
      <c r="E39" s="539"/>
    </row>
    <row r="40" spans="1:5" ht="14.4" thickBot="1" x14ac:dyDescent="0.35">
      <c r="C40" s="492" t="s">
        <v>132</v>
      </c>
      <c r="D40" s="543">
        <v>25.6</v>
      </c>
      <c r="E40" s="540"/>
    </row>
    <row r="42" spans="1:5" x14ac:dyDescent="0.3">
      <c r="C42" s="3" t="s">
        <v>133</v>
      </c>
      <c r="D42" s="17">
        <f>D39-D40</f>
        <v>0</v>
      </c>
    </row>
    <row r="43" spans="1:5" x14ac:dyDescent="0.3">
      <c r="C43" s="3" t="s">
        <v>134</v>
      </c>
    </row>
    <row r="317" spans="8:8" x14ac:dyDescent="0.3">
      <c r="H317" s="3" t="s">
        <v>119</v>
      </c>
    </row>
    <row r="318" spans="8:8" x14ac:dyDescent="0.3">
      <c r="H318" s="3" t="s">
        <v>119</v>
      </c>
    </row>
    <row r="319" spans="8:8" x14ac:dyDescent="0.3">
      <c r="H319" s="3" t="s">
        <v>119</v>
      </c>
    </row>
    <row r="320" spans="8:8" x14ac:dyDescent="0.3">
      <c r="H320" s="3" t="s">
        <v>119</v>
      </c>
    </row>
    <row r="321" spans="8:8" x14ac:dyDescent="0.3">
      <c r="H321" s="3" t="s">
        <v>119</v>
      </c>
    </row>
  </sheetData>
  <mergeCells count="9">
    <mergeCell ref="D24:E24"/>
    <mergeCell ref="A8:E8"/>
    <mergeCell ref="A11:E11"/>
    <mergeCell ref="G11:K11"/>
    <mergeCell ref="A1:K1"/>
    <mergeCell ref="I7:K7"/>
    <mergeCell ref="C21:E21"/>
    <mergeCell ref="D22:E22"/>
    <mergeCell ref="D23:E2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16"/>
  <sheetViews>
    <sheetView topLeftCell="A24" zoomScale="125" workbookViewId="0">
      <selection activeCell="D40" sqref="D40"/>
    </sheetView>
  </sheetViews>
  <sheetFormatPr defaultColWidth="16" defaultRowHeight="13.8" x14ac:dyDescent="0.3"/>
  <cols>
    <col min="1" max="1" width="11" style="3" customWidth="1"/>
    <col min="2" max="2" width="10.5546875" style="3" bestFit="1" customWidth="1"/>
    <col min="3" max="3" width="30.44140625" style="3" customWidth="1"/>
    <col min="4" max="4" width="14.5546875" style="3" customWidth="1"/>
    <col min="5" max="5" width="15" style="3" customWidth="1"/>
    <col min="6" max="6" width="4.6640625" style="3" customWidth="1"/>
    <col min="7" max="7" width="10.6640625" style="3" customWidth="1"/>
    <col min="8" max="8" width="3.33203125" style="3" bestFit="1" customWidth="1"/>
    <col min="9" max="9" width="29.88671875" style="3" customWidth="1"/>
    <col min="10" max="10" width="11" style="3" customWidth="1"/>
    <col min="11" max="11" width="16.44140625" style="3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2" x14ac:dyDescent="0.3">
      <c r="A1" s="276" t="s">
        <v>16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388"/>
    </row>
    <row r="2" spans="1:12" x14ac:dyDescent="0.3">
      <c r="A2" s="276" t="s">
        <v>19</v>
      </c>
      <c r="B2" s="276"/>
      <c r="C2" s="276" t="s">
        <v>18</v>
      </c>
      <c r="D2" s="277"/>
      <c r="E2" s="276"/>
      <c r="F2" s="276"/>
      <c r="G2" s="276"/>
      <c r="H2" s="276"/>
      <c r="I2" s="278"/>
      <c r="J2" s="278"/>
      <c r="K2" s="278"/>
      <c r="L2" s="388"/>
    </row>
    <row r="3" spans="1:12" x14ac:dyDescent="0.3">
      <c r="A3" s="276" t="s">
        <v>79</v>
      </c>
      <c r="B3" s="276"/>
      <c r="C3" s="398" t="s">
        <v>184</v>
      </c>
      <c r="D3" s="276"/>
      <c r="E3" s="276"/>
      <c r="F3" s="276"/>
      <c r="G3" s="276"/>
      <c r="H3" s="276"/>
      <c r="I3" s="278"/>
      <c r="J3" s="278"/>
      <c r="K3" s="278"/>
      <c r="L3" s="388"/>
    </row>
    <row r="4" spans="1:12" x14ac:dyDescent="0.3">
      <c r="A4" s="278"/>
      <c r="B4" s="276"/>
      <c r="C4" s="346">
        <v>2024</v>
      </c>
      <c r="D4" s="276"/>
      <c r="E4" s="276"/>
      <c r="F4" s="276"/>
      <c r="G4" s="276"/>
      <c r="H4" s="276"/>
      <c r="I4" s="867"/>
      <c r="J4" s="867"/>
      <c r="K4" s="867"/>
      <c r="L4" s="388"/>
    </row>
    <row r="5" spans="1:12" x14ac:dyDescent="0.3">
      <c r="A5" s="278"/>
      <c r="B5" s="278"/>
      <c r="C5" s="278"/>
      <c r="D5" s="278"/>
      <c r="E5" s="278"/>
      <c r="F5" s="278"/>
      <c r="G5" s="278"/>
      <c r="H5" s="278"/>
      <c r="I5" s="278"/>
      <c r="J5" s="868"/>
      <c r="K5" s="868"/>
      <c r="L5" s="388"/>
    </row>
    <row r="6" spans="1:12" ht="12.75" customHeight="1" thickBot="1" x14ac:dyDescent="0.35">
      <c r="A6" s="278"/>
      <c r="B6" s="278"/>
      <c r="C6" s="278"/>
      <c r="D6" s="278"/>
      <c r="E6" s="278"/>
      <c r="F6" s="278"/>
      <c r="G6" s="278"/>
      <c r="H6" s="278"/>
      <c r="I6" s="498"/>
      <c r="J6" s="869"/>
      <c r="K6" s="869"/>
      <c r="L6" s="388"/>
    </row>
    <row r="7" spans="1:12" ht="15.75" customHeight="1" x14ac:dyDescent="0.3">
      <c r="A7" s="861" t="s">
        <v>139</v>
      </c>
      <c r="B7" s="862"/>
      <c r="C7" s="862"/>
      <c r="D7" s="862"/>
      <c r="E7" s="863"/>
      <c r="F7" s="435"/>
      <c r="G7" s="565"/>
      <c r="H7" s="566"/>
      <c r="I7" s="567"/>
      <c r="J7" s="567"/>
      <c r="K7" s="567"/>
      <c r="L7" s="388"/>
    </row>
    <row r="8" spans="1:12" ht="12.75" customHeight="1" x14ac:dyDescent="0.3">
      <c r="A8" s="864" t="s">
        <v>25</v>
      </c>
      <c r="B8" s="865"/>
      <c r="C8" s="865"/>
      <c r="D8" s="865"/>
      <c r="E8" s="866"/>
      <c r="F8" s="435"/>
      <c r="G8" s="865"/>
      <c r="H8" s="865"/>
      <c r="I8" s="865"/>
      <c r="J8" s="865"/>
      <c r="K8" s="865"/>
      <c r="L8" s="388"/>
    </row>
    <row r="9" spans="1:12" ht="14.4" thickBot="1" x14ac:dyDescent="0.35">
      <c r="A9" s="589"/>
      <c r="B9" s="590"/>
      <c r="C9" s="590"/>
      <c r="D9" s="590"/>
      <c r="E9" s="591"/>
      <c r="F9" s="585"/>
      <c r="G9" s="566"/>
      <c r="H9" s="566"/>
      <c r="I9" s="566"/>
      <c r="J9" s="566"/>
      <c r="K9" s="566"/>
      <c r="L9" s="388"/>
    </row>
    <row r="10" spans="1:12" s="6" customFormat="1" ht="14.4" thickBot="1" x14ac:dyDescent="0.35">
      <c r="A10" s="597" t="s">
        <v>0</v>
      </c>
      <c r="B10" s="597" t="s">
        <v>26</v>
      </c>
      <c r="C10" s="597" t="s">
        <v>27</v>
      </c>
      <c r="D10" s="592" t="s">
        <v>28</v>
      </c>
      <c r="E10" s="592" t="s">
        <v>29</v>
      </c>
      <c r="F10" s="586"/>
      <c r="G10" s="436"/>
      <c r="H10" s="436"/>
      <c r="I10" s="436"/>
      <c r="J10" s="436"/>
      <c r="K10" s="436"/>
    </row>
    <row r="11" spans="1:12" ht="12.75" customHeight="1" x14ac:dyDescent="0.3">
      <c r="A11" s="598">
        <v>45627</v>
      </c>
      <c r="B11" s="686"/>
      <c r="C11" s="694" t="s">
        <v>46</v>
      </c>
      <c r="D11" s="593">
        <v>45209024</v>
      </c>
      <c r="E11" s="594"/>
      <c r="F11" s="585"/>
      <c r="G11" s="568"/>
      <c r="H11" s="569"/>
      <c r="I11" s="437"/>
      <c r="J11" s="438"/>
      <c r="K11" s="570"/>
      <c r="L11" s="388"/>
    </row>
    <row r="12" spans="1:12" ht="12.75" customHeight="1" thickBot="1" x14ac:dyDescent="0.35">
      <c r="A12" s="285">
        <v>45637</v>
      </c>
      <c r="B12" s="286">
        <v>1</v>
      </c>
      <c r="C12" s="695" t="s">
        <v>172</v>
      </c>
      <c r="D12" s="732"/>
      <c r="E12" s="732">
        <v>23276500</v>
      </c>
      <c r="F12" s="585"/>
      <c r="G12" s="568"/>
      <c r="H12" s="569"/>
      <c r="I12" s="437"/>
      <c r="J12" s="438"/>
      <c r="K12" s="570"/>
      <c r="L12" s="388"/>
    </row>
    <row r="13" spans="1:12" ht="14.4" thickBot="1" x14ac:dyDescent="0.35">
      <c r="A13" s="599"/>
      <c r="B13" s="687"/>
      <c r="C13" s="696" t="s">
        <v>61</v>
      </c>
      <c r="D13" s="595">
        <f>SUM(D11:D12)-SUM(E11:E12)</f>
        <v>21932524</v>
      </c>
      <c r="E13" s="596"/>
      <c r="F13" s="587"/>
      <c r="G13" s="571"/>
      <c r="H13" s="437"/>
      <c r="I13" s="572"/>
      <c r="J13" s="573"/>
      <c r="K13" s="574"/>
      <c r="L13" s="388"/>
    </row>
    <row r="14" spans="1:12" x14ac:dyDescent="0.3">
      <c r="A14" s="588"/>
      <c r="B14" s="688"/>
      <c r="C14" s="697"/>
      <c r="D14" s="588"/>
      <c r="E14" s="698"/>
      <c r="F14" s="587"/>
      <c r="G14" s="437"/>
      <c r="H14" s="437"/>
      <c r="I14" s="437"/>
      <c r="J14" s="437"/>
      <c r="K14" s="575"/>
      <c r="L14" s="388"/>
    </row>
    <row r="15" spans="1:12" x14ac:dyDescent="0.3">
      <c r="A15" s="437"/>
      <c r="B15" s="689"/>
      <c r="C15" s="699" t="s">
        <v>17</v>
      </c>
      <c r="D15" s="437"/>
      <c r="E15" s="700"/>
      <c r="F15" s="587"/>
      <c r="G15" s="437"/>
      <c r="H15" s="572"/>
      <c r="I15" s="572"/>
      <c r="J15" s="437"/>
      <c r="K15" s="576"/>
      <c r="L15" s="388"/>
    </row>
    <row r="16" spans="1:12" x14ac:dyDescent="0.3">
      <c r="A16" s="437"/>
      <c r="B16" s="689"/>
      <c r="C16" s="699"/>
      <c r="D16" s="437"/>
      <c r="E16" s="700"/>
      <c r="F16" s="587"/>
      <c r="G16" s="437"/>
      <c r="H16" s="572"/>
      <c r="I16" s="572"/>
      <c r="J16" s="437"/>
      <c r="K16" s="437"/>
      <c r="L16" s="388"/>
    </row>
    <row r="17" spans="1:11" x14ac:dyDescent="0.3">
      <c r="A17" s="457"/>
      <c r="B17" s="690"/>
      <c r="C17" s="701"/>
      <c r="D17" s="578"/>
      <c r="E17" s="702"/>
      <c r="F17" s="692"/>
      <c r="G17" s="457"/>
      <c r="H17" s="457"/>
      <c r="I17" s="577"/>
      <c r="J17" s="578"/>
      <c r="K17" s="579"/>
    </row>
    <row r="18" spans="1:11" x14ac:dyDescent="0.3">
      <c r="A18" s="457"/>
      <c r="B18" s="690"/>
      <c r="C18" s="703"/>
      <c r="D18" s="459"/>
      <c r="E18" s="702"/>
      <c r="F18" s="692"/>
      <c r="G18" s="457"/>
      <c r="H18" s="457"/>
      <c r="I18" s="458"/>
      <c r="J18" s="459"/>
      <c r="K18" s="579"/>
    </row>
    <row r="19" spans="1:11" ht="18" x14ac:dyDescent="0.35">
      <c r="A19" s="460"/>
      <c r="B19" s="465"/>
      <c r="C19" s="704" t="s">
        <v>137</v>
      </c>
      <c r="D19" s="536"/>
      <c r="E19" s="705"/>
      <c r="F19" s="692"/>
      <c r="G19" s="580"/>
      <c r="H19" s="580"/>
      <c r="I19" s="581"/>
      <c r="J19" s="582"/>
      <c r="K19" s="583"/>
    </row>
    <row r="20" spans="1:11" ht="18.600000000000001" thickBot="1" x14ac:dyDescent="0.4">
      <c r="A20" s="460"/>
      <c r="B20" s="465"/>
      <c r="C20" s="706" t="s">
        <v>184</v>
      </c>
      <c r="D20" s="601"/>
      <c r="E20" s="707"/>
      <c r="F20" s="600"/>
      <c r="G20" s="553"/>
      <c r="H20" s="553"/>
      <c r="I20" s="553"/>
      <c r="J20" s="553"/>
      <c r="K20" s="553"/>
    </row>
    <row r="21" spans="1:11" x14ac:dyDescent="0.3">
      <c r="A21" s="460"/>
      <c r="B21" s="465"/>
      <c r="C21" s="870" t="s">
        <v>20</v>
      </c>
      <c r="D21" s="871"/>
      <c r="E21" s="872"/>
      <c r="F21" s="600"/>
      <c r="G21" s="553"/>
      <c r="H21" s="553"/>
      <c r="I21" s="553"/>
      <c r="J21" s="553"/>
      <c r="K21" s="553"/>
    </row>
    <row r="22" spans="1:11" x14ac:dyDescent="0.3">
      <c r="A22" s="460"/>
      <c r="B22" s="465"/>
      <c r="C22" s="602" t="s">
        <v>21</v>
      </c>
      <c r="D22" s="873" t="s">
        <v>31</v>
      </c>
      <c r="E22" s="874"/>
      <c r="F22" s="600"/>
      <c r="G22" s="553"/>
      <c r="H22" s="553"/>
      <c r="I22" s="553"/>
      <c r="J22" s="553"/>
      <c r="K22" s="553"/>
    </row>
    <row r="23" spans="1:11" ht="14.4" x14ac:dyDescent="0.3">
      <c r="A23" s="460"/>
      <c r="B23" s="465"/>
      <c r="C23" s="603" t="s">
        <v>22</v>
      </c>
      <c r="D23" s="875" t="s">
        <v>45</v>
      </c>
      <c r="E23" s="876"/>
      <c r="F23" s="600"/>
      <c r="G23" s="553"/>
      <c r="H23" s="553"/>
      <c r="I23" s="553"/>
      <c r="J23" s="553"/>
      <c r="K23" s="553"/>
    </row>
    <row r="24" spans="1:11" ht="21" customHeight="1" thickBot="1" x14ac:dyDescent="0.35">
      <c r="A24" s="460"/>
      <c r="B24" s="465"/>
      <c r="C24" s="604" t="s">
        <v>24</v>
      </c>
      <c r="D24" s="877" t="s">
        <v>33</v>
      </c>
      <c r="E24" s="878"/>
      <c r="F24" s="506"/>
      <c r="G24" s="580"/>
      <c r="H24" s="580"/>
      <c r="I24" s="580"/>
      <c r="J24" s="580"/>
      <c r="K24" s="580"/>
    </row>
    <row r="25" spans="1:11" ht="14.4" thickBot="1" x14ac:dyDescent="0.35">
      <c r="A25" s="605"/>
      <c r="B25" s="614"/>
      <c r="C25" s="708"/>
      <c r="D25" s="606"/>
      <c r="E25" s="709"/>
      <c r="F25" s="506"/>
      <c r="G25" s="580"/>
      <c r="H25" s="580"/>
      <c r="I25" s="580"/>
      <c r="J25" s="580"/>
      <c r="K25" s="580"/>
    </row>
    <row r="26" spans="1:11" ht="14.4" thickBot="1" x14ac:dyDescent="0.35">
      <c r="A26" s="611" t="s">
        <v>0</v>
      </c>
      <c r="B26" s="542" t="s">
        <v>136</v>
      </c>
      <c r="C26" s="611" t="s">
        <v>5</v>
      </c>
      <c r="D26" s="612" t="s">
        <v>125</v>
      </c>
      <c r="E26" s="710"/>
      <c r="F26" s="693"/>
      <c r="G26" s="460"/>
      <c r="H26" s="460"/>
      <c r="I26" s="460"/>
      <c r="J26" s="460"/>
      <c r="K26" s="460"/>
    </row>
    <row r="27" spans="1:11" x14ac:dyDescent="0.3">
      <c r="A27" s="610"/>
      <c r="B27" s="544"/>
      <c r="C27" s="711"/>
      <c r="D27" s="466"/>
      <c r="E27" s="712"/>
      <c r="F27" s="693"/>
      <c r="G27" s="460"/>
      <c r="H27" s="460"/>
      <c r="I27" s="460"/>
      <c r="J27" s="460"/>
      <c r="K27" s="460"/>
    </row>
    <row r="28" spans="1:11" x14ac:dyDescent="0.3">
      <c r="A28" s="608"/>
      <c r="B28" s="465"/>
      <c r="C28" s="471" t="s">
        <v>126</v>
      </c>
      <c r="D28" s="490">
        <f>D13</f>
        <v>21932524</v>
      </c>
      <c r="E28" s="712"/>
      <c r="F28" s="693"/>
      <c r="G28" s="460"/>
      <c r="H28" s="460"/>
      <c r="I28" s="460"/>
      <c r="J28" s="460"/>
      <c r="K28" s="460"/>
    </row>
    <row r="29" spans="1:11" x14ac:dyDescent="0.3">
      <c r="A29" s="608"/>
      <c r="B29" s="465"/>
      <c r="C29" s="471"/>
      <c r="D29" s="467"/>
      <c r="E29" s="712"/>
      <c r="F29" s="693"/>
      <c r="G29" s="460"/>
      <c r="H29" s="460"/>
      <c r="I29" s="460"/>
      <c r="J29" s="460"/>
      <c r="K29" s="460"/>
    </row>
    <row r="30" spans="1:11" x14ac:dyDescent="0.3">
      <c r="A30" s="608"/>
      <c r="B30" s="465"/>
      <c r="C30" s="713" t="s">
        <v>127</v>
      </c>
      <c r="D30" s="467"/>
      <c r="E30" s="712"/>
      <c r="F30" s="693"/>
      <c r="G30" s="460"/>
      <c r="H30" s="460"/>
      <c r="I30" s="460"/>
      <c r="J30" s="460"/>
      <c r="K30" s="460"/>
    </row>
    <row r="31" spans="1:11" x14ac:dyDescent="0.3">
      <c r="A31" s="608"/>
      <c r="B31" s="465"/>
      <c r="C31" s="713" t="s">
        <v>128</v>
      </c>
      <c r="D31" s="467">
        <v>0</v>
      </c>
      <c r="E31" s="712"/>
      <c r="F31" s="693"/>
      <c r="G31" s="460"/>
      <c r="H31" s="460"/>
      <c r="I31" s="460"/>
      <c r="J31" s="460"/>
      <c r="K31" s="460"/>
    </row>
    <row r="32" spans="1:11" x14ac:dyDescent="0.3">
      <c r="A32" s="608"/>
      <c r="B32" s="465"/>
      <c r="C32" s="471"/>
      <c r="D32" s="467"/>
      <c r="E32" s="712"/>
      <c r="F32" s="693"/>
      <c r="G32" s="460"/>
      <c r="H32" s="460"/>
      <c r="I32" s="460"/>
      <c r="J32" s="460"/>
      <c r="K32" s="460"/>
    </row>
    <row r="33" spans="1:11" x14ac:dyDescent="0.3">
      <c r="A33" s="609"/>
      <c r="B33" s="465"/>
      <c r="C33" s="713" t="s">
        <v>47</v>
      </c>
      <c r="D33" s="467"/>
      <c r="E33" s="712"/>
      <c r="F33" s="693"/>
      <c r="G33" s="460"/>
      <c r="H33" s="460"/>
      <c r="I33" s="460"/>
      <c r="J33" s="460"/>
      <c r="K33" s="460"/>
    </row>
    <row r="34" spans="1:11" x14ac:dyDescent="0.3">
      <c r="A34" s="608"/>
      <c r="B34" s="465"/>
      <c r="C34" s="713" t="s">
        <v>131</v>
      </c>
      <c r="D34" s="467"/>
      <c r="E34" s="712"/>
      <c r="F34" s="693"/>
      <c r="G34" s="460"/>
      <c r="H34" s="460"/>
      <c r="I34" s="460"/>
      <c r="J34" s="460"/>
      <c r="K34" s="460"/>
    </row>
    <row r="35" spans="1:11" x14ac:dyDescent="0.3">
      <c r="A35" s="609">
        <v>45637</v>
      </c>
      <c r="B35" s="608">
        <v>2</v>
      </c>
      <c r="C35" s="471" t="s">
        <v>144</v>
      </c>
      <c r="D35" s="467">
        <v>-2000</v>
      </c>
      <c r="E35" s="712"/>
      <c r="F35" s="693"/>
      <c r="G35" s="460"/>
      <c r="H35" s="460"/>
      <c r="I35" s="460"/>
      <c r="J35" s="460"/>
      <c r="K35" s="460"/>
    </row>
    <row r="36" spans="1:11" ht="14.4" thickBot="1" x14ac:dyDescent="0.35">
      <c r="A36" s="609"/>
      <c r="B36" s="608"/>
      <c r="C36" s="471"/>
      <c r="D36" s="467"/>
      <c r="E36" s="712"/>
      <c r="F36" s="693"/>
      <c r="G36" s="460"/>
      <c r="H36" s="460"/>
      <c r="I36" s="460"/>
      <c r="J36" s="460"/>
      <c r="K36" s="460"/>
    </row>
    <row r="37" spans="1:11" ht="14.4" thickBot="1" x14ac:dyDescent="0.35">
      <c r="A37" s="464">
        <v>45657</v>
      </c>
      <c r="B37" s="542"/>
      <c r="C37" s="492" t="s">
        <v>132</v>
      </c>
      <c r="D37" s="543">
        <f>SUM(D27:D36)</f>
        <v>21930524</v>
      </c>
      <c r="E37" s="714"/>
      <c r="F37" s="693"/>
      <c r="G37" s="460"/>
      <c r="H37" s="460"/>
      <c r="I37" s="460"/>
      <c r="J37" s="460"/>
      <c r="K37" s="460"/>
    </row>
    <row r="38" spans="1:11" ht="14.4" thickBot="1" x14ac:dyDescent="0.35">
      <c r="A38" s="615"/>
      <c r="B38" s="691"/>
      <c r="C38" s="715" t="s">
        <v>132</v>
      </c>
      <c r="D38" s="613">
        <v>21930524</v>
      </c>
      <c r="E38" s="716"/>
      <c r="F38" s="693"/>
      <c r="G38" s="460"/>
      <c r="H38" s="460"/>
      <c r="I38" s="460"/>
      <c r="J38" s="460"/>
      <c r="K38" s="460"/>
    </row>
    <row r="39" spans="1:11" x14ac:dyDescent="0.3">
      <c r="A39" s="462"/>
      <c r="B39" s="462"/>
      <c r="C39" s="462"/>
      <c r="D39" s="607"/>
      <c r="E39" s="607"/>
      <c r="F39" s="460"/>
      <c r="G39" s="460"/>
      <c r="H39" s="460"/>
      <c r="I39" s="460"/>
      <c r="J39" s="460"/>
      <c r="K39" s="460"/>
    </row>
    <row r="40" spans="1:11" x14ac:dyDescent="0.3">
      <c r="A40" s="460"/>
      <c r="B40" s="460"/>
      <c r="C40" s="584" t="s">
        <v>133</v>
      </c>
      <c r="D40" s="536">
        <f>D37-D38</f>
        <v>0</v>
      </c>
      <c r="E40" s="536"/>
      <c r="F40" s="460"/>
      <c r="G40" s="460"/>
      <c r="H40" s="460"/>
      <c r="I40" s="460"/>
      <c r="J40" s="460"/>
      <c r="K40" s="460"/>
    </row>
    <row r="41" spans="1:11" x14ac:dyDescent="0.3">
      <c r="A41" s="460"/>
      <c r="B41" s="460"/>
      <c r="C41" s="460" t="s">
        <v>134</v>
      </c>
      <c r="D41" s="536"/>
      <c r="E41" s="536"/>
      <c r="F41" s="460"/>
      <c r="G41" s="460"/>
      <c r="H41" s="460"/>
      <c r="I41" s="460"/>
      <c r="J41" s="460"/>
      <c r="K41" s="460"/>
    </row>
    <row r="42" spans="1:11" x14ac:dyDescent="0.3">
      <c r="A42" s="460"/>
      <c r="B42" s="460"/>
      <c r="C42" s="460"/>
      <c r="D42" s="460"/>
      <c r="E42" s="460"/>
      <c r="F42" s="460"/>
      <c r="G42" s="460"/>
      <c r="H42" s="460"/>
      <c r="I42" s="460"/>
      <c r="J42" s="460"/>
      <c r="K42" s="460"/>
    </row>
    <row r="43" spans="1:11" x14ac:dyDescent="0.3">
      <c r="A43" s="460"/>
      <c r="B43" s="460"/>
      <c r="C43" s="460"/>
      <c r="D43" s="460"/>
      <c r="E43" s="460"/>
      <c r="F43" s="460"/>
      <c r="G43" s="460"/>
      <c r="H43" s="460"/>
      <c r="I43" s="460"/>
      <c r="J43" s="460"/>
      <c r="K43" s="460"/>
    </row>
    <row r="44" spans="1:11" x14ac:dyDescent="0.3">
      <c r="A44" s="460"/>
      <c r="B44" s="460"/>
      <c r="C44" s="460"/>
      <c r="D44" s="460"/>
      <c r="E44" s="460"/>
      <c r="F44" s="460"/>
      <c r="G44" s="460"/>
      <c r="H44" s="460"/>
      <c r="I44" s="460"/>
      <c r="J44" s="460"/>
      <c r="K44" s="460"/>
    </row>
    <row r="45" spans="1:11" x14ac:dyDescent="0.3">
      <c r="A45" s="460"/>
      <c r="B45" s="460"/>
      <c r="C45" s="460"/>
      <c r="D45" s="460"/>
      <c r="E45" s="460"/>
      <c r="F45" s="460"/>
      <c r="G45" s="460"/>
      <c r="H45" s="460"/>
      <c r="I45" s="460"/>
      <c r="J45" s="460"/>
      <c r="K45" s="460"/>
    </row>
    <row r="46" spans="1:11" x14ac:dyDescent="0.3">
      <c r="A46" s="460"/>
      <c r="B46" s="460"/>
      <c r="C46" s="460"/>
      <c r="D46" s="460"/>
      <c r="E46" s="460"/>
      <c r="F46" s="460"/>
      <c r="G46" s="460"/>
      <c r="H46" s="460"/>
      <c r="I46" s="460"/>
      <c r="J46" s="460"/>
      <c r="K46" s="460"/>
    </row>
    <row r="47" spans="1:11" x14ac:dyDescent="0.3">
      <c r="A47" s="460"/>
      <c r="B47" s="460"/>
      <c r="C47" s="460"/>
      <c r="D47" s="460"/>
      <c r="E47" s="460"/>
      <c r="F47" s="460"/>
      <c r="G47" s="460"/>
      <c r="H47" s="460"/>
      <c r="I47" s="460"/>
      <c r="J47" s="460"/>
      <c r="K47" s="460"/>
    </row>
    <row r="48" spans="1:11" x14ac:dyDescent="0.3">
      <c r="A48" s="460"/>
      <c r="B48" s="460"/>
      <c r="C48" s="460"/>
      <c r="D48" s="460"/>
      <c r="E48" s="460"/>
      <c r="F48" s="460"/>
      <c r="G48" s="460"/>
      <c r="H48" s="460"/>
      <c r="I48" s="460"/>
      <c r="J48" s="460"/>
      <c r="K48" s="460"/>
    </row>
    <row r="49" spans="1:11" x14ac:dyDescent="0.3">
      <c r="A49" s="460"/>
      <c r="B49" s="460"/>
      <c r="C49" s="460"/>
      <c r="D49" s="460"/>
      <c r="E49" s="460"/>
      <c r="F49" s="460"/>
      <c r="G49" s="460"/>
      <c r="H49" s="460"/>
      <c r="I49" s="460"/>
      <c r="J49" s="460"/>
      <c r="K49" s="460"/>
    </row>
    <row r="50" spans="1:11" x14ac:dyDescent="0.3">
      <c r="A50" s="460"/>
      <c r="B50" s="460"/>
      <c r="C50" s="460"/>
      <c r="D50" s="460"/>
      <c r="E50" s="460"/>
      <c r="F50" s="460"/>
      <c r="G50" s="460"/>
      <c r="H50" s="460"/>
      <c r="I50" s="460"/>
      <c r="J50" s="460"/>
      <c r="K50" s="460"/>
    </row>
    <row r="51" spans="1:11" x14ac:dyDescent="0.3">
      <c r="A51" s="460"/>
      <c r="B51" s="460"/>
      <c r="C51" s="460"/>
      <c r="D51" s="460"/>
      <c r="E51" s="460"/>
      <c r="F51" s="460"/>
      <c r="G51" s="460"/>
      <c r="H51" s="460"/>
      <c r="I51" s="460"/>
      <c r="J51" s="460"/>
      <c r="K51" s="460"/>
    </row>
    <row r="52" spans="1:11" x14ac:dyDescent="0.3">
      <c r="A52" s="460"/>
      <c r="B52" s="460"/>
      <c r="C52" s="460"/>
      <c r="D52" s="460"/>
      <c r="E52" s="460"/>
      <c r="F52" s="460"/>
      <c r="G52" s="460"/>
      <c r="H52" s="460"/>
      <c r="I52" s="460"/>
      <c r="J52" s="460"/>
      <c r="K52" s="460"/>
    </row>
    <row r="53" spans="1:11" x14ac:dyDescent="0.3">
      <c r="A53" s="460"/>
      <c r="B53" s="460"/>
      <c r="C53" s="460"/>
      <c r="D53" s="460"/>
      <c r="E53" s="460"/>
      <c r="F53" s="460"/>
      <c r="G53" s="460"/>
      <c r="H53" s="460"/>
      <c r="I53" s="460"/>
      <c r="J53" s="460"/>
      <c r="K53" s="460"/>
    </row>
    <row r="54" spans="1:11" x14ac:dyDescent="0.3">
      <c r="A54" s="460"/>
      <c r="B54" s="460"/>
      <c r="C54" s="460"/>
      <c r="D54" s="460"/>
      <c r="E54" s="460"/>
      <c r="F54" s="460"/>
      <c r="G54" s="460"/>
      <c r="H54" s="460"/>
      <c r="I54" s="460"/>
      <c r="J54" s="460"/>
      <c r="K54" s="460"/>
    </row>
    <row r="55" spans="1:11" x14ac:dyDescent="0.3">
      <c r="A55" s="460"/>
      <c r="B55" s="460"/>
      <c r="C55" s="460"/>
      <c r="D55" s="460"/>
      <c r="E55" s="460"/>
      <c r="F55" s="460"/>
      <c r="G55" s="460"/>
      <c r="H55" s="460"/>
      <c r="I55" s="460"/>
      <c r="J55" s="460"/>
      <c r="K55" s="460"/>
    </row>
    <row r="56" spans="1:11" x14ac:dyDescent="0.3">
      <c r="A56" s="460"/>
      <c r="B56" s="460"/>
      <c r="C56" s="460"/>
      <c r="D56" s="460"/>
      <c r="E56" s="460"/>
      <c r="F56" s="460"/>
      <c r="G56" s="460"/>
      <c r="H56" s="460"/>
      <c r="I56" s="460"/>
      <c r="J56" s="460"/>
      <c r="K56" s="460"/>
    </row>
    <row r="57" spans="1:11" x14ac:dyDescent="0.3">
      <c r="A57" s="460"/>
      <c r="B57" s="460"/>
      <c r="C57" s="460"/>
      <c r="D57" s="460"/>
      <c r="E57" s="460"/>
      <c r="F57" s="460"/>
      <c r="G57" s="460"/>
      <c r="H57" s="460"/>
      <c r="I57" s="460"/>
      <c r="J57" s="460"/>
      <c r="K57" s="460"/>
    </row>
    <row r="58" spans="1:11" x14ac:dyDescent="0.3">
      <c r="A58" s="460"/>
      <c r="B58" s="460"/>
      <c r="C58" s="460"/>
      <c r="D58" s="460"/>
      <c r="E58" s="460"/>
      <c r="F58" s="460"/>
      <c r="G58" s="460"/>
      <c r="H58" s="460"/>
      <c r="I58" s="460"/>
      <c r="J58" s="460"/>
      <c r="K58" s="460"/>
    </row>
    <row r="59" spans="1:11" x14ac:dyDescent="0.3">
      <c r="A59" s="460"/>
      <c r="B59" s="460"/>
      <c r="C59" s="460"/>
      <c r="D59" s="460"/>
      <c r="E59" s="460"/>
      <c r="F59" s="460"/>
      <c r="G59" s="460"/>
      <c r="H59" s="460"/>
      <c r="I59" s="460"/>
      <c r="J59" s="460"/>
      <c r="K59" s="460"/>
    </row>
    <row r="60" spans="1:11" x14ac:dyDescent="0.3">
      <c r="A60" s="460"/>
      <c r="B60" s="460"/>
      <c r="C60" s="460"/>
      <c r="D60" s="460"/>
      <c r="E60" s="460"/>
      <c r="F60" s="460"/>
      <c r="G60" s="460"/>
      <c r="H60" s="460"/>
      <c r="I60" s="460"/>
      <c r="J60" s="460"/>
      <c r="K60" s="460"/>
    </row>
    <row r="61" spans="1:11" x14ac:dyDescent="0.3">
      <c r="A61" s="460"/>
      <c r="B61" s="460"/>
      <c r="C61" s="460"/>
      <c r="D61" s="460"/>
      <c r="E61" s="460"/>
      <c r="F61" s="460"/>
      <c r="G61" s="460"/>
      <c r="H61" s="460"/>
      <c r="I61" s="460"/>
      <c r="J61" s="460"/>
      <c r="K61" s="460"/>
    </row>
    <row r="62" spans="1:11" x14ac:dyDescent="0.3">
      <c r="A62" s="460"/>
      <c r="B62" s="460"/>
      <c r="C62" s="460"/>
      <c r="D62" s="460"/>
      <c r="E62" s="460"/>
      <c r="F62" s="460"/>
      <c r="G62" s="460"/>
      <c r="H62" s="460"/>
      <c r="I62" s="460"/>
      <c r="J62" s="460"/>
      <c r="K62" s="460"/>
    </row>
    <row r="63" spans="1:11" x14ac:dyDescent="0.3">
      <c r="A63" s="460"/>
      <c r="B63" s="460"/>
      <c r="C63" s="460"/>
      <c r="D63" s="460"/>
      <c r="E63" s="460"/>
      <c r="F63" s="460"/>
      <c r="G63" s="460"/>
      <c r="H63" s="460"/>
      <c r="I63" s="460"/>
      <c r="J63" s="460"/>
      <c r="K63" s="460"/>
    </row>
    <row r="64" spans="1:11" x14ac:dyDescent="0.3">
      <c r="A64" s="460"/>
      <c r="B64" s="460"/>
      <c r="C64" s="460"/>
      <c r="D64" s="460"/>
      <c r="E64" s="460"/>
      <c r="F64" s="460"/>
      <c r="G64" s="460"/>
      <c r="H64" s="460"/>
      <c r="I64" s="460"/>
      <c r="J64" s="460"/>
      <c r="K64" s="460"/>
    </row>
    <row r="65" spans="1:11" x14ac:dyDescent="0.3">
      <c r="A65" s="460"/>
      <c r="B65" s="460"/>
      <c r="C65" s="460"/>
      <c r="D65" s="460"/>
      <c r="E65" s="460"/>
      <c r="F65" s="460"/>
      <c r="G65" s="460"/>
      <c r="H65" s="460"/>
      <c r="I65" s="460"/>
      <c r="J65" s="460"/>
      <c r="K65" s="460"/>
    </row>
    <row r="66" spans="1:11" x14ac:dyDescent="0.3">
      <c r="A66" s="460"/>
      <c r="B66" s="460"/>
      <c r="C66" s="460"/>
      <c r="D66" s="460"/>
      <c r="E66" s="460"/>
      <c r="F66" s="460"/>
      <c r="G66" s="460"/>
      <c r="H66" s="460"/>
      <c r="I66" s="460"/>
      <c r="J66" s="460"/>
      <c r="K66" s="460"/>
    </row>
    <row r="67" spans="1:11" x14ac:dyDescent="0.3">
      <c r="A67" s="460"/>
      <c r="B67" s="460"/>
      <c r="C67" s="460"/>
      <c r="D67" s="460"/>
      <c r="E67" s="460"/>
      <c r="F67" s="460"/>
      <c r="G67" s="460"/>
      <c r="H67" s="460"/>
      <c r="I67" s="460"/>
      <c r="J67" s="460"/>
      <c r="K67" s="460"/>
    </row>
    <row r="68" spans="1:11" x14ac:dyDescent="0.3">
      <c r="A68" s="460"/>
      <c r="B68" s="460"/>
      <c r="C68" s="460"/>
      <c r="D68" s="460"/>
      <c r="E68" s="460"/>
      <c r="F68" s="460"/>
      <c r="G68" s="460"/>
      <c r="H68" s="460"/>
      <c r="I68" s="460"/>
      <c r="J68" s="460"/>
      <c r="K68" s="460"/>
    </row>
    <row r="69" spans="1:11" x14ac:dyDescent="0.3">
      <c r="A69" s="460"/>
      <c r="B69" s="460"/>
      <c r="C69" s="460"/>
      <c r="D69" s="460"/>
      <c r="E69" s="460"/>
      <c r="F69" s="460"/>
      <c r="G69" s="460"/>
      <c r="H69" s="460"/>
      <c r="I69" s="460"/>
      <c r="J69" s="460"/>
      <c r="K69" s="460"/>
    </row>
    <row r="70" spans="1:11" x14ac:dyDescent="0.3">
      <c r="A70" s="460"/>
      <c r="B70" s="460"/>
      <c r="C70" s="460"/>
      <c r="D70" s="460"/>
      <c r="E70" s="460"/>
      <c r="F70" s="460"/>
      <c r="G70" s="460"/>
      <c r="H70" s="460"/>
      <c r="I70" s="460"/>
      <c r="J70" s="460"/>
      <c r="K70" s="460"/>
    </row>
    <row r="71" spans="1:11" x14ac:dyDescent="0.3">
      <c r="A71" s="460"/>
      <c r="B71" s="460"/>
      <c r="C71" s="460"/>
      <c r="D71" s="460"/>
      <c r="E71" s="460"/>
      <c r="F71" s="460"/>
      <c r="G71" s="460"/>
      <c r="H71" s="460"/>
      <c r="I71" s="460"/>
      <c r="J71" s="460"/>
      <c r="K71" s="460"/>
    </row>
    <row r="72" spans="1:11" x14ac:dyDescent="0.3">
      <c r="A72" s="460"/>
      <c r="B72" s="460"/>
      <c r="C72" s="460"/>
      <c r="D72" s="460"/>
      <c r="E72" s="460"/>
      <c r="F72" s="460"/>
      <c r="G72" s="460"/>
      <c r="H72" s="460"/>
      <c r="I72" s="460"/>
      <c r="J72" s="460"/>
      <c r="K72" s="460"/>
    </row>
    <row r="73" spans="1:11" x14ac:dyDescent="0.3">
      <c r="A73" s="460"/>
      <c r="B73" s="460"/>
      <c r="C73" s="460"/>
      <c r="D73" s="460"/>
      <c r="E73" s="460"/>
      <c r="F73" s="460"/>
      <c r="G73" s="460"/>
      <c r="H73" s="460"/>
      <c r="I73" s="460"/>
      <c r="J73" s="460"/>
      <c r="K73" s="460"/>
    </row>
    <row r="74" spans="1:11" x14ac:dyDescent="0.3">
      <c r="A74" s="460"/>
      <c r="B74" s="460"/>
      <c r="C74" s="460"/>
      <c r="D74" s="460"/>
      <c r="E74" s="460"/>
      <c r="F74" s="460"/>
      <c r="G74" s="460"/>
      <c r="H74" s="460"/>
      <c r="I74" s="460"/>
      <c r="J74" s="460"/>
      <c r="K74" s="460"/>
    </row>
    <row r="75" spans="1:11" x14ac:dyDescent="0.3">
      <c r="A75" s="460"/>
      <c r="B75" s="460"/>
      <c r="C75" s="460"/>
      <c r="D75" s="460"/>
      <c r="E75" s="460"/>
      <c r="F75" s="460"/>
      <c r="G75" s="460"/>
      <c r="H75" s="460"/>
      <c r="I75" s="460"/>
      <c r="J75" s="460"/>
      <c r="K75" s="460"/>
    </row>
    <row r="76" spans="1:11" x14ac:dyDescent="0.3">
      <c r="A76" s="460"/>
      <c r="B76" s="460"/>
      <c r="C76" s="460"/>
      <c r="D76" s="460"/>
      <c r="E76" s="460"/>
      <c r="F76" s="460"/>
      <c r="G76" s="460"/>
      <c r="H76" s="460"/>
      <c r="I76" s="460"/>
      <c r="J76" s="460"/>
      <c r="K76" s="460"/>
    </row>
    <row r="77" spans="1:11" x14ac:dyDescent="0.3">
      <c r="A77" s="460"/>
      <c r="B77" s="460"/>
      <c r="C77" s="460"/>
      <c r="D77" s="460"/>
      <c r="E77" s="460"/>
      <c r="F77" s="460"/>
      <c r="G77" s="460"/>
      <c r="H77" s="460"/>
      <c r="I77" s="460"/>
      <c r="J77" s="460"/>
      <c r="K77" s="460"/>
    </row>
    <row r="78" spans="1:11" x14ac:dyDescent="0.3">
      <c r="A78" s="460"/>
      <c r="B78" s="460"/>
      <c r="C78" s="460"/>
      <c r="D78" s="460"/>
      <c r="E78" s="460"/>
      <c r="F78" s="460"/>
      <c r="G78" s="460"/>
      <c r="H78" s="460"/>
      <c r="I78" s="460"/>
      <c r="J78" s="460"/>
      <c r="K78" s="460"/>
    </row>
    <row r="79" spans="1:11" x14ac:dyDescent="0.3">
      <c r="A79" s="460"/>
      <c r="B79" s="460"/>
      <c r="C79" s="460"/>
      <c r="D79" s="460"/>
      <c r="E79" s="460"/>
      <c r="F79" s="460"/>
      <c r="G79" s="460"/>
      <c r="H79" s="460"/>
      <c r="I79" s="460"/>
      <c r="J79" s="460"/>
      <c r="K79" s="460"/>
    </row>
    <row r="80" spans="1:11" x14ac:dyDescent="0.3">
      <c r="A80" s="460"/>
      <c r="B80" s="460"/>
      <c r="C80" s="460"/>
      <c r="D80" s="460"/>
      <c r="E80" s="460"/>
      <c r="F80" s="460"/>
      <c r="G80" s="460"/>
      <c r="H80" s="460"/>
      <c r="I80" s="460"/>
      <c r="J80" s="460"/>
      <c r="K80" s="460"/>
    </row>
    <row r="81" spans="1:11" x14ac:dyDescent="0.3">
      <c r="A81" s="460"/>
      <c r="B81" s="460"/>
      <c r="C81" s="460"/>
      <c r="D81" s="460"/>
      <c r="E81" s="460"/>
      <c r="F81" s="460"/>
      <c r="G81" s="460"/>
      <c r="H81" s="460"/>
      <c r="I81" s="460"/>
      <c r="J81" s="460"/>
      <c r="K81" s="460"/>
    </row>
    <row r="82" spans="1:11" x14ac:dyDescent="0.3">
      <c r="A82" s="462"/>
      <c r="B82" s="462"/>
      <c r="C82" s="462"/>
      <c r="D82" s="462"/>
      <c r="E82" s="462"/>
      <c r="F82" s="544"/>
    </row>
    <row r="83" spans="1:11" x14ac:dyDescent="0.3">
      <c r="A83" s="460"/>
      <c r="B83" s="460"/>
      <c r="C83" s="460"/>
      <c r="D83" s="460"/>
      <c r="E83" s="460"/>
      <c r="F83" s="465"/>
    </row>
    <row r="84" spans="1:11" x14ac:dyDescent="0.3">
      <c r="A84" s="460"/>
      <c r="B84" s="460"/>
      <c r="C84" s="460"/>
      <c r="D84" s="460"/>
      <c r="E84" s="460"/>
      <c r="F84" s="465"/>
    </row>
    <row r="85" spans="1:11" x14ac:dyDescent="0.3">
      <c r="A85" s="460"/>
      <c r="B85" s="460"/>
      <c r="C85" s="460"/>
      <c r="D85" s="460"/>
      <c r="E85" s="460"/>
      <c r="F85" s="465"/>
    </row>
    <row r="86" spans="1:11" x14ac:dyDescent="0.3">
      <c r="A86" s="460"/>
      <c r="B86" s="460"/>
      <c r="C86" s="460"/>
      <c r="D86" s="460"/>
      <c r="E86" s="460"/>
      <c r="F86" s="465"/>
    </row>
    <row r="87" spans="1:11" x14ac:dyDescent="0.3">
      <c r="A87" s="460"/>
      <c r="B87" s="460"/>
      <c r="C87" s="460"/>
      <c r="D87" s="460"/>
      <c r="E87" s="460"/>
      <c r="F87" s="465"/>
    </row>
    <row r="88" spans="1:11" x14ac:dyDescent="0.3">
      <c r="A88" s="460"/>
      <c r="B88" s="460"/>
      <c r="C88" s="460"/>
      <c r="D88" s="460"/>
      <c r="E88" s="460"/>
      <c r="F88" s="465"/>
    </row>
    <row r="89" spans="1:11" x14ac:dyDescent="0.3">
      <c r="A89" s="460"/>
      <c r="B89" s="460"/>
      <c r="C89" s="460"/>
      <c r="D89" s="460"/>
      <c r="E89" s="460"/>
      <c r="F89" s="465"/>
    </row>
    <row r="90" spans="1:11" x14ac:dyDescent="0.3">
      <c r="A90" s="460"/>
      <c r="B90" s="460"/>
      <c r="C90" s="460"/>
      <c r="D90" s="460"/>
      <c r="E90" s="460"/>
      <c r="F90" s="465"/>
    </row>
    <row r="91" spans="1:11" x14ac:dyDescent="0.3">
      <c r="A91" s="460"/>
      <c r="B91" s="460"/>
      <c r="C91" s="460"/>
      <c r="D91" s="460"/>
      <c r="E91" s="460"/>
      <c r="F91" s="465"/>
      <c r="G91" s="462"/>
      <c r="H91" s="462"/>
      <c r="I91" s="462"/>
      <c r="J91" s="462"/>
      <c r="K91" s="462"/>
    </row>
    <row r="92" spans="1:11" x14ac:dyDescent="0.3">
      <c r="A92" s="460"/>
      <c r="B92" s="460"/>
      <c r="C92" s="460"/>
      <c r="D92" s="460"/>
      <c r="E92" s="460"/>
      <c r="F92" s="465"/>
      <c r="G92" s="460"/>
      <c r="H92" s="460"/>
      <c r="I92" s="460"/>
      <c r="J92" s="460"/>
      <c r="K92" s="460"/>
    </row>
    <row r="93" spans="1:11" x14ac:dyDescent="0.3">
      <c r="A93" s="460"/>
      <c r="B93" s="460"/>
      <c r="C93" s="460"/>
      <c r="D93" s="460"/>
      <c r="E93" s="460"/>
      <c r="F93" s="465"/>
      <c r="G93" s="460"/>
      <c r="H93" s="460"/>
      <c r="I93" s="460"/>
      <c r="J93" s="460"/>
      <c r="K93" s="460"/>
    </row>
    <row r="94" spans="1:11" x14ac:dyDescent="0.3">
      <c r="A94" s="460"/>
      <c r="B94" s="460"/>
      <c r="C94" s="460"/>
      <c r="D94" s="460"/>
      <c r="E94" s="460"/>
      <c r="F94" s="465"/>
      <c r="G94" s="460"/>
      <c r="H94" s="460"/>
      <c r="I94" s="460"/>
      <c r="J94" s="460"/>
      <c r="K94" s="460"/>
    </row>
    <row r="95" spans="1:11" x14ac:dyDescent="0.3">
      <c r="A95" s="460"/>
      <c r="B95" s="460"/>
      <c r="C95" s="460"/>
      <c r="D95" s="460"/>
      <c r="E95" s="460"/>
      <c r="F95" s="465"/>
      <c r="G95" s="460"/>
      <c r="H95" s="460"/>
      <c r="I95" s="460"/>
      <c r="J95" s="460"/>
      <c r="K95" s="460"/>
    </row>
    <row r="96" spans="1:11" x14ac:dyDescent="0.3">
      <c r="A96" s="460"/>
      <c r="B96" s="460"/>
      <c r="C96" s="460"/>
      <c r="D96" s="460"/>
      <c r="E96" s="460"/>
      <c r="F96" s="465"/>
      <c r="G96" s="460"/>
      <c r="H96" s="460"/>
      <c r="I96" s="460"/>
      <c r="J96" s="460"/>
      <c r="K96" s="460"/>
    </row>
    <row r="97" spans="1:11" x14ac:dyDescent="0.3">
      <c r="A97" s="460"/>
      <c r="B97" s="460"/>
      <c r="C97" s="460"/>
      <c r="D97" s="460"/>
      <c r="E97" s="460"/>
      <c r="F97" s="465"/>
      <c r="G97" s="460"/>
      <c r="H97" s="460"/>
      <c r="I97" s="460"/>
      <c r="J97" s="460"/>
      <c r="K97" s="460"/>
    </row>
    <row r="98" spans="1:11" x14ac:dyDescent="0.3">
      <c r="A98" s="460"/>
      <c r="B98" s="460"/>
      <c r="C98" s="460"/>
      <c r="D98" s="460"/>
      <c r="E98" s="460"/>
      <c r="F98" s="465"/>
      <c r="G98" s="460"/>
      <c r="H98" s="460"/>
      <c r="I98" s="460"/>
      <c r="J98" s="460"/>
      <c r="K98" s="460"/>
    </row>
    <row r="99" spans="1:11" x14ac:dyDescent="0.3">
      <c r="A99" s="460"/>
      <c r="B99" s="460"/>
      <c r="C99" s="460"/>
      <c r="D99" s="460"/>
      <c r="E99" s="460"/>
      <c r="F99" s="465"/>
      <c r="G99" s="460"/>
      <c r="H99" s="460"/>
      <c r="I99" s="460"/>
      <c r="J99" s="460"/>
      <c r="K99" s="460"/>
    </row>
    <row r="100" spans="1:11" x14ac:dyDescent="0.3">
      <c r="A100" s="460"/>
      <c r="B100" s="460"/>
      <c r="C100" s="460"/>
      <c r="D100" s="460"/>
      <c r="E100" s="460"/>
      <c r="F100" s="465"/>
      <c r="G100" s="460"/>
      <c r="H100" s="460"/>
      <c r="I100" s="460"/>
      <c r="J100" s="460"/>
      <c r="K100" s="460"/>
    </row>
    <row r="101" spans="1:11" x14ac:dyDescent="0.3">
      <c r="A101" s="460"/>
      <c r="B101" s="460"/>
      <c r="C101" s="460"/>
      <c r="D101" s="460"/>
      <c r="E101" s="460"/>
      <c r="F101" s="465"/>
      <c r="G101" s="460"/>
      <c r="H101" s="460"/>
      <c r="I101" s="460"/>
      <c r="J101" s="460"/>
      <c r="K101" s="460"/>
    </row>
    <row r="102" spans="1:11" x14ac:dyDescent="0.3">
      <c r="A102" s="460"/>
      <c r="B102" s="460"/>
      <c r="C102" s="460"/>
      <c r="D102" s="460"/>
      <c r="E102" s="460"/>
      <c r="F102" s="465"/>
      <c r="G102" s="460"/>
      <c r="H102" s="460"/>
      <c r="I102" s="460"/>
      <c r="J102" s="460"/>
      <c r="K102" s="460"/>
    </row>
    <row r="103" spans="1:11" x14ac:dyDescent="0.3">
      <c r="A103" s="460"/>
      <c r="B103" s="460"/>
      <c r="C103" s="460"/>
      <c r="D103" s="460"/>
      <c r="E103" s="460"/>
      <c r="F103" s="465"/>
      <c r="G103" s="460"/>
      <c r="H103" s="460"/>
      <c r="I103" s="460"/>
      <c r="J103" s="460"/>
      <c r="K103" s="460"/>
    </row>
    <row r="104" spans="1:11" x14ac:dyDescent="0.3">
      <c r="A104" s="460"/>
      <c r="B104" s="460"/>
      <c r="C104" s="460"/>
      <c r="D104" s="460"/>
      <c r="E104" s="460"/>
      <c r="F104" s="465"/>
      <c r="G104" s="460"/>
      <c r="H104" s="460"/>
      <c r="I104" s="460"/>
      <c r="J104" s="460"/>
      <c r="K104" s="460"/>
    </row>
    <row r="105" spans="1:11" x14ac:dyDescent="0.3">
      <c r="A105" s="460"/>
      <c r="B105" s="460"/>
      <c r="C105" s="460"/>
      <c r="D105" s="460"/>
      <c r="E105" s="460"/>
      <c r="F105" s="465"/>
      <c r="G105" s="460"/>
      <c r="H105" s="460"/>
      <c r="I105" s="460"/>
      <c r="J105" s="460"/>
      <c r="K105" s="460"/>
    </row>
    <row r="106" spans="1:11" x14ac:dyDescent="0.3">
      <c r="A106" s="460"/>
      <c r="B106" s="460"/>
      <c r="C106" s="460"/>
      <c r="D106" s="460"/>
      <c r="E106" s="460"/>
      <c r="F106" s="465"/>
      <c r="G106" s="460"/>
      <c r="H106" s="460"/>
      <c r="I106" s="460"/>
      <c r="J106" s="460"/>
      <c r="K106" s="460"/>
    </row>
    <row r="107" spans="1:11" x14ac:dyDescent="0.3">
      <c r="A107" s="460"/>
      <c r="B107" s="460"/>
      <c r="C107" s="460"/>
      <c r="D107" s="460"/>
      <c r="E107" s="460"/>
      <c r="F107" s="465"/>
      <c r="G107" s="460"/>
      <c r="H107" s="460"/>
      <c r="I107" s="460"/>
      <c r="J107" s="460"/>
      <c r="K107" s="460"/>
    </row>
    <row r="108" spans="1:11" x14ac:dyDescent="0.3">
      <c r="A108" s="460"/>
      <c r="B108" s="460"/>
      <c r="C108" s="460"/>
      <c r="D108" s="460"/>
      <c r="E108" s="460"/>
      <c r="F108" s="465"/>
      <c r="G108" s="460"/>
      <c r="H108" s="460"/>
      <c r="I108" s="460"/>
      <c r="J108" s="460"/>
      <c r="K108" s="460"/>
    </row>
    <row r="109" spans="1:11" x14ac:dyDescent="0.3">
      <c r="A109" s="460"/>
      <c r="B109" s="460"/>
      <c r="C109" s="460"/>
      <c r="D109" s="460"/>
      <c r="E109" s="460"/>
      <c r="F109" s="465"/>
      <c r="G109" s="460"/>
      <c r="H109" s="460"/>
      <c r="I109" s="460"/>
      <c r="J109" s="460"/>
      <c r="K109" s="460"/>
    </row>
    <row r="110" spans="1:11" x14ac:dyDescent="0.3">
      <c r="A110" s="460"/>
      <c r="B110" s="460"/>
      <c r="C110" s="460"/>
      <c r="D110" s="460"/>
      <c r="E110" s="460"/>
      <c r="F110" s="465"/>
      <c r="G110" s="460"/>
      <c r="H110" s="460"/>
      <c r="I110" s="460"/>
      <c r="J110" s="460"/>
      <c r="K110" s="460"/>
    </row>
    <row r="111" spans="1:11" x14ac:dyDescent="0.3">
      <c r="A111" s="460"/>
      <c r="B111" s="460"/>
      <c r="C111" s="460"/>
      <c r="D111" s="460"/>
      <c r="E111" s="460"/>
      <c r="F111" s="465"/>
      <c r="G111" s="460"/>
      <c r="H111" s="460"/>
      <c r="I111" s="460"/>
      <c r="J111" s="460"/>
      <c r="K111" s="460"/>
    </row>
    <row r="112" spans="1:11" x14ac:dyDescent="0.3">
      <c r="A112" s="460"/>
      <c r="B112" s="460"/>
      <c r="C112" s="460"/>
      <c r="D112" s="460"/>
      <c r="E112" s="460"/>
      <c r="F112" s="465"/>
      <c r="G112" s="460"/>
      <c r="H112" s="460"/>
      <c r="I112" s="460"/>
      <c r="J112" s="460"/>
      <c r="K112" s="460"/>
    </row>
    <row r="113" spans="1:11" x14ac:dyDescent="0.3">
      <c r="A113" s="460"/>
      <c r="B113" s="460"/>
      <c r="C113" s="460"/>
      <c r="D113" s="460"/>
      <c r="E113" s="460"/>
      <c r="F113" s="465"/>
      <c r="G113" s="460"/>
      <c r="H113" s="460"/>
      <c r="I113" s="460"/>
      <c r="J113" s="460"/>
      <c r="K113" s="460"/>
    </row>
    <row r="114" spans="1:11" x14ac:dyDescent="0.3">
      <c r="A114" s="460"/>
      <c r="B114" s="460"/>
      <c r="C114" s="460"/>
      <c r="D114" s="460"/>
      <c r="E114" s="460"/>
      <c r="F114" s="465"/>
      <c r="G114" s="460"/>
      <c r="H114" s="460"/>
      <c r="I114" s="460"/>
      <c r="J114" s="460"/>
      <c r="K114" s="460"/>
    </row>
    <row r="115" spans="1:11" x14ac:dyDescent="0.3">
      <c r="A115" s="460"/>
      <c r="B115" s="460"/>
      <c r="C115" s="460"/>
      <c r="D115" s="460"/>
      <c r="E115" s="460"/>
      <c r="F115" s="465"/>
      <c r="G115" s="460"/>
      <c r="H115" s="460"/>
      <c r="I115" s="460"/>
      <c r="J115" s="460"/>
      <c r="K115" s="460"/>
    </row>
    <row r="116" spans="1:11" x14ac:dyDescent="0.3">
      <c r="A116" s="460"/>
      <c r="B116" s="460"/>
      <c r="C116" s="460"/>
      <c r="D116" s="460"/>
      <c r="E116" s="460"/>
      <c r="F116" s="465"/>
      <c r="G116" s="460"/>
      <c r="H116" s="460"/>
      <c r="I116" s="460"/>
      <c r="J116" s="460"/>
      <c r="K116" s="460"/>
    </row>
    <row r="117" spans="1:11" x14ac:dyDescent="0.3">
      <c r="A117" s="460"/>
      <c r="B117" s="460"/>
      <c r="C117" s="460"/>
      <c r="D117" s="460"/>
      <c r="E117" s="460"/>
      <c r="F117" s="465"/>
      <c r="G117" s="460"/>
      <c r="H117" s="460"/>
      <c r="I117" s="460"/>
      <c r="J117" s="460"/>
      <c r="K117" s="460"/>
    </row>
    <row r="118" spans="1:11" x14ac:dyDescent="0.3">
      <c r="A118" s="460"/>
      <c r="B118" s="460"/>
      <c r="C118" s="460"/>
      <c r="D118" s="460"/>
      <c r="E118" s="460"/>
      <c r="F118" s="465"/>
      <c r="G118" s="460"/>
      <c r="H118" s="460"/>
      <c r="I118" s="460"/>
      <c r="J118" s="460"/>
      <c r="K118" s="460"/>
    </row>
    <row r="119" spans="1:11" x14ac:dyDescent="0.3">
      <c r="A119" s="460"/>
      <c r="B119" s="460"/>
      <c r="C119" s="460"/>
      <c r="D119" s="460"/>
      <c r="E119" s="460"/>
      <c r="F119" s="465"/>
      <c r="G119" s="460"/>
      <c r="H119" s="460"/>
      <c r="I119" s="460"/>
      <c r="J119" s="460"/>
      <c r="K119" s="460"/>
    </row>
    <row r="120" spans="1:11" x14ac:dyDescent="0.3">
      <c r="A120" s="460"/>
      <c r="B120" s="460"/>
      <c r="C120" s="460"/>
      <c r="D120" s="460"/>
      <c r="E120" s="460"/>
      <c r="F120" s="465"/>
      <c r="G120" s="460"/>
      <c r="H120" s="460"/>
      <c r="I120" s="460"/>
      <c r="J120" s="460"/>
      <c r="K120" s="460"/>
    </row>
    <row r="121" spans="1:11" x14ac:dyDescent="0.3">
      <c r="A121" s="460"/>
      <c r="B121" s="460"/>
      <c r="C121" s="460"/>
      <c r="D121" s="460"/>
      <c r="E121" s="460"/>
      <c r="F121" s="465"/>
      <c r="G121" s="460"/>
      <c r="H121" s="460"/>
      <c r="I121" s="460"/>
      <c r="J121" s="460"/>
      <c r="K121" s="460"/>
    </row>
    <row r="122" spans="1:11" x14ac:dyDescent="0.3">
      <c r="A122" s="460"/>
      <c r="B122" s="460"/>
      <c r="C122" s="460"/>
      <c r="D122" s="460"/>
      <c r="E122" s="460"/>
      <c r="F122" s="465"/>
      <c r="G122" s="460"/>
      <c r="H122" s="460"/>
      <c r="I122" s="460"/>
      <c r="J122" s="460"/>
      <c r="K122" s="460"/>
    </row>
    <row r="123" spans="1:11" x14ac:dyDescent="0.3">
      <c r="A123" s="460"/>
      <c r="B123" s="460"/>
      <c r="C123" s="460"/>
      <c r="D123" s="460"/>
      <c r="E123" s="460"/>
      <c r="F123" s="465"/>
      <c r="G123" s="460"/>
      <c r="H123" s="460"/>
      <c r="I123" s="460"/>
      <c r="J123" s="460"/>
      <c r="K123" s="460"/>
    </row>
    <row r="124" spans="1:11" x14ac:dyDescent="0.3">
      <c r="A124" s="460"/>
      <c r="B124" s="460"/>
      <c r="C124" s="460"/>
      <c r="D124" s="460"/>
      <c r="E124" s="460"/>
      <c r="F124" s="460"/>
      <c r="G124" s="462"/>
      <c r="H124" s="462"/>
      <c r="I124" s="462"/>
      <c r="J124" s="462"/>
    </row>
    <row r="125" spans="1:11" x14ac:dyDescent="0.3">
      <c r="A125" s="460"/>
      <c r="B125" s="460"/>
      <c r="C125" s="460"/>
      <c r="D125" s="460"/>
      <c r="E125" s="460"/>
      <c r="F125" s="460"/>
      <c r="G125" s="460"/>
      <c r="H125" s="460"/>
      <c r="I125" s="460"/>
      <c r="J125" s="460"/>
    </row>
    <row r="126" spans="1:11" x14ac:dyDescent="0.3">
      <c r="A126" s="460"/>
      <c r="B126" s="460"/>
      <c r="C126" s="460"/>
      <c r="D126" s="460"/>
      <c r="E126" s="460"/>
      <c r="F126" s="460"/>
      <c r="G126" s="460"/>
      <c r="H126" s="460"/>
      <c r="I126" s="460"/>
      <c r="J126" s="460"/>
    </row>
    <row r="127" spans="1:11" x14ac:dyDescent="0.3">
      <c r="A127" s="460"/>
      <c r="B127" s="460"/>
      <c r="C127" s="460"/>
      <c r="D127" s="460"/>
      <c r="E127" s="460"/>
      <c r="F127" s="460"/>
      <c r="G127" s="460"/>
      <c r="H127" s="460"/>
      <c r="I127" s="460"/>
      <c r="J127" s="460"/>
    </row>
    <row r="128" spans="1:11" x14ac:dyDescent="0.3">
      <c r="A128" s="460"/>
      <c r="B128" s="460"/>
      <c r="C128" s="460"/>
      <c r="D128" s="460"/>
      <c r="E128" s="460"/>
      <c r="F128" s="460"/>
      <c r="G128" s="460"/>
      <c r="H128" s="460"/>
      <c r="I128" s="460"/>
      <c r="J128" s="460"/>
    </row>
    <row r="129" spans="1:10" x14ac:dyDescent="0.3">
      <c r="A129" s="460"/>
      <c r="B129" s="460"/>
      <c r="C129" s="460"/>
      <c r="D129" s="460"/>
      <c r="E129" s="460"/>
      <c r="F129" s="460"/>
      <c r="G129" s="460"/>
      <c r="H129" s="460"/>
      <c r="I129" s="460"/>
      <c r="J129" s="460"/>
    </row>
    <row r="130" spans="1:10" x14ac:dyDescent="0.3">
      <c r="A130" s="460"/>
      <c r="B130" s="460"/>
      <c r="C130" s="460"/>
      <c r="D130" s="460"/>
      <c r="E130" s="460"/>
      <c r="F130" s="460"/>
      <c r="G130" s="460"/>
      <c r="H130" s="460"/>
      <c r="I130" s="460"/>
      <c r="J130" s="460"/>
    </row>
    <row r="131" spans="1:10" x14ac:dyDescent="0.3">
      <c r="A131" s="460"/>
      <c r="B131" s="460"/>
      <c r="C131" s="460"/>
      <c r="D131" s="460"/>
      <c r="E131" s="460"/>
      <c r="F131" s="460"/>
      <c r="G131" s="460"/>
      <c r="H131" s="460"/>
      <c r="I131" s="460"/>
      <c r="J131" s="460"/>
    </row>
    <row r="132" spans="1:10" x14ac:dyDescent="0.3">
      <c r="A132" s="460"/>
      <c r="B132" s="460"/>
      <c r="C132" s="460"/>
      <c r="D132" s="460"/>
      <c r="E132" s="460"/>
      <c r="F132" s="460"/>
      <c r="G132" s="460"/>
      <c r="H132" s="460"/>
      <c r="I132" s="460"/>
      <c r="J132" s="460"/>
    </row>
    <row r="133" spans="1:10" x14ac:dyDescent="0.3">
      <c r="A133" s="460"/>
      <c r="B133" s="460"/>
      <c r="C133" s="460"/>
      <c r="D133" s="460"/>
      <c r="E133" s="460"/>
      <c r="F133" s="460"/>
      <c r="G133" s="460"/>
      <c r="H133" s="460"/>
      <c r="I133" s="460"/>
      <c r="J133" s="460"/>
    </row>
    <row r="134" spans="1:10" x14ac:dyDescent="0.3">
      <c r="A134" s="460"/>
      <c r="B134" s="460"/>
      <c r="C134" s="460"/>
      <c r="D134" s="460"/>
      <c r="E134" s="460"/>
      <c r="F134" s="460"/>
      <c r="G134" s="460"/>
      <c r="H134" s="460"/>
      <c r="I134" s="460"/>
      <c r="J134" s="460"/>
    </row>
    <row r="135" spans="1:10" x14ac:dyDescent="0.3">
      <c r="A135" s="460"/>
      <c r="B135" s="460"/>
      <c r="C135" s="460"/>
      <c r="D135" s="460"/>
      <c r="E135" s="460"/>
      <c r="F135" s="460"/>
      <c r="G135" s="460"/>
      <c r="H135" s="460"/>
      <c r="I135" s="460"/>
      <c r="J135" s="460"/>
    </row>
    <row r="136" spans="1:10" x14ac:dyDescent="0.3">
      <c r="A136" s="460"/>
      <c r="B136" s="460"/>
      <c r="C136" s="460"/>
      <c r="D136" s="460"/>
      <c r="E136" s="460"/>
      <c r="F136" s="460"/>
      <c r="G136" s="460"/>
      <c r="H136" s="460"/>
      <c r="I136" s="460"/>
      <c r="J136" s="460"/>
    </row>
    <row r="137" spans="1:10" x14ac:dyDescent="0.3">
      <c r="A137" s="460"/>
      <c r="B137" s="460"/>
      <c r="C137" s="460"/>
      <c r="D137" s="460"/>
      <c r="E137" s="460"/>
      <c r="F137" s="460"/>
      <c r="G137" s="460"/>
      <c r="H137" s="460"/>
      <c r="I137" s="460"/>
      <c r="J137" s="460"/>
    </row>
    <row r="138" spans="1:10" x14ac:dyDescent="0.3">
      <c r="A138" s="460"/>
      <c r="B138" s="460"/>
      <c r="C138" s="460"/>
      <c r="D138" s="460"/>
      <c r="E138" s="460"/>
      <c r="F138" s="460"/>
      <c r="G138" s="460"/>
      <c r="H138" s="460"/>
      <c r="I138" s="460"/>
      <c r="J138" s="460"/>
    </row>
    <row r="139" spans="1:10" x14ac:dyDescent="0.3">
      <c r="A139" s="460"/>
      <c r="B139" s="460"/>
      <c r="C139" s="460"/>
      <c r="D139" s="460"/>
      <c r="E139" s="460"/>
      <c r="F139" s="460"/>
      <c r="G139" s="460"/>
      <c r="H139" s="460"/>
      <c r="I139" s="460"/>
      <c r="J139" s="460"/>
    </row>
    <row r="140" spans="1:10" x14ac:dyDescent="0.3">
      <c r="A140" s="460"/>
      <c r="B140" s="460"/>
      <c r="C140" s="460"/>
      <c r="D140" s="460"/>
      <c r="E140" s="460"/>
      <c r="F140" s="460"/>
      <c r="G140" s="460"/>
      <c r="H140" s="460"/>
      <c r="I140" s="460"/>
      <c r="J140" s="460"/>
    </row>
    <row r="141" spans="1:10" x14ac:dyDescent="0.3">
      <c r="A141" s="460"/>
      <c r="B141" s="460"/>
      <c r="C141" s="460"/>
      <c r="D141" s="460"/>
      <c r="E141" s="460"/>
      <c r="F141" s="460"/>
      <c r="G141" s="460"/>
      <c r="H141" s="460"/>
      <c r="I141" s="460"/>
      <c r="J141" s="460"/>
    </row>
    <row r="142" spans="1:10" x14ac:dyDescent="0.3">
      <c r="A142" s="460"/>
      <c r="B142" s="460"/>
      <c r="C142" s="460"/>
      <c r="D142" s="460"/>
      <c r="E142" s="460"/>
      <c r="F142" s="460"/>
      <c r="G142" s="460"/>
      <c r="H142" s="460"/>
      <c r="I142" s="460"/>
      <c r="J142" s="460"/>
    </row>
    <row r="143" spans="1:10" x14ac:dyDescent="0.3">
      <c r="A143" s="460"/>
      <c r="B143" s="460"/>
      <c r="C143" s="460"/>
      <c r="D143" s="460"/>
      <c r="E143" s="460"/>
      <c r="F143" s="460"/>
      <c r="G143" s="460"/>
      <c r="H143" s="460"/>
      <c r="I143" s="460"/>
      <c r="J143" s="460"/>
    </row>
    <row r="144" spans="1:10" x14ac:dyDescent="0.3">
      <c r="A144" s="460"/>
      <c r="B144" s="460"/>
      <c r="C144" s="460"/>
      <c r="D144" s="460"/>
      <c r="E144" s="460"/>
      <c r="F144" s="460"/>
      <c r="G144" s="460"/>
      <c r="H144" s="460"/>
      <c r="I144" s="460"/>
      <c r="J144" s="460"/>
    </row>
    <row r="145" spans="1:10" x14ac:dyDescent="0.3">
      <c r="A145" s="460"/>
      <c r="B145" s="460"/>
      <c r="C145" s="460"/>
      <c r="D145" s="460"/>
      <c r="E145" s="460"/>
      <c r="F145" s="460"/>
      <c r="G145" s="460"/>
      <c r="H145" s="460"/>
      <c r="I145" s="460"/>
      <c r="J145" s="460"/>
    </row>
    <row r="146" spans="1:10" x14ac:dyDescent="0.3">
      <c r="A146" s="460"/>
      <c r="B146" s="460"/>
      <c r="C146" s="460"/>
      <c r="D146" s="460"/>
      <c r="E146" s="460"/>
      <c r="F146" s="460"/>
      <c r="G146" s="460"/>
      <c r="H146" s="460"/>
      <c r="I146" s="460"/>
      <c r="J146" s="460"/>
    </row>
    <row r="147" spans="1:10" x14ac:dyDescent="0.3">
      <c r="A147" s="460"/>
      <c r="B147" s="460"/>
      <c r="C147" s="460"/>
      <c r="D147" s="460"/>
      <c r="E147" s="460"/>
      <c r="F147" s="460"/>
      <c r="G147" s="460"/>
      <c r="H147" s="460"/>
      <c r="I147" s="460"/>
      <c r="J147" s="460"/>
    </row>
    <row r="148" spans="1:10" x14ac:dyDescent="0.3">
      <c r="A148" s="460"/>
      <c r="B148" s="460"/>
      <c r="C148" s="460"/>
      <c r="D148" s="460"/>
      <c r="E148" s="460"/>
      <c r="F148" s="460"/>
      <c r="G148" s="460"/>
      <c r="H148" s="460"/>
      <c r="I148" s="460"/>
      <c r="J148" s="460"/>
    </row>
    <row r="149" spans="1:10" x14ac:dyDescent="0.3">
      <c r="A149" s="460"/>
      <c r="B149" s="460"/>
      <c r="C149" s="460"/>
      <c r="D149" s="460"/>
      <c r="E149" s="460"/>
      <c r="F149" s="460"/>
      <c r="G149" s="460"/>
      <c r="H149" s="460"/>
      <c r="I149" s="460"/>
      <c r="J149" s="460"/>
    </row>
    <row r="150" spans="1:10" x14ac:dyDescent="0.3">
      <c r="A150" s="460"/>
      <c r="B150" s="460"/>
      <c r="C150" s="460"/>
      <c r="D150" s="460"/>
      <c r="E150" s="460"/>
      <c r="F150" s="460"/>
      <c r="G150" s="460"/>
      <c r="H150" s="460"/>
      <c r="I150" s="460"/>
      <c r="J150" s="460"/>
    </row>
    <row r="151" spans="1:10" x14ac:dyDescent="0.3">
      <c r="A151" s="460"/>
      <c r="B151" s="460"/>
      <c r="C151" s="460"/>
      <c r="D151" s="460"/>
      <c r="E151" s="460"/>
      <c r="F151" s="460"/>
      <c r="G151" s="460"/>
      <c r="H151" s="460"/>
      <c r="I151" s="460"/>
      <c r="J151" s="460"/>
    </row>
    <row r="152" spans="1:10" x14ac:dyDescent="0.3">
      <c r="A152" s="460"/>
      <c r="B152" s="460"/>
      <c r="C152" s="460"/>
      <c r="D152" s="460"/>
      <c r="E152" s="460"/>
      <c r="F152" s="460"/>
      <c r="G152" s="460"/>
      <c r="H152" s="460"/>
      <c r="I152" s="460"/>
      <c r="J152" s="460"/>
    </row>
    <row r="153" spans="1:10" x14ac:dyDescent="0.3">
      <c r="A153" s="460"/>
      <c r="B153" s="460"/>
      <c r="C153" s="460"/>
      <c r="D153" s="460"/>
      <c r="E153" s="460"/>
      <c r="F153" s="460"/>
      <c r="G153" s="460"/>
      <c r="H153" s="460"/>
      <c r="I153" s="460"/>
      <c r="J153" s="460"/>
    </row>
    <row r="154" spans="1:10" x14ac:dyDescent="0.3">
      <c r="A154" s="460"/>
      <c r="B154" s="460"/>
      <c r="C154" s="460"/>
      <c r="D154" s="460"/>
      <c r="E154" s="460"/>
      <c r="F154" s="460"/>
      <c r="G154" s="460"/>
      <c r="H154" s="460"/>
      <c r="I154" s="460"/>
      <c r="J154" s="460"/>
    </row>
    <row r="155" spans="1:10" x14ac:dyDescent="0.3">
      <c r="A155" s="460"/>
      <c r="B155" s="460"/>
      <c r="C155" s="460"/>
      <c r="D155" s="460"/>
      <c r="E155" s="460"/>
      <c r="F155" s="460"/>
      <c r="G155" s="460"/>
      <c r="H155" s="460"/>
      <c r="I155" s="460"/>
      <c r="J155" s="460"/>
    </row>
    <row r="156" spans="1:10" x14ac:dyDescent="0.3">
      <c r="A156" s="460"/>
      <c r="B156" s="460"/>
      <c r="C156" s="460"/>
      <c r="D156" s="460"/>
      <c r="E156" s="460"/>
      <c r="F156" s="460"/>
      <c r="G156" s="460"/>
      <c r="H156" s="460"/>
      <c r="I156" s="460"/>
      <c r="J156" s="460"/>
    </row>
    <row r="157" spans="1:10" x14ac:dyDescent="0.3">
      <c r="A157" s="460"/>
      <c r="B157" s="460"/>
      <c r="C157" s="460"/>
      <c r="D157" s="460"/>
      <c r="E157" s="460"/>
      <c r="F157" s="460"/>
      <c r="G157" s="460"/>
      <c r="H157" s="460"/>
      <c r="I157" s="460"/>
      <c r="J157" s="460"/>
    </row>
    <row r="158" spans="1:10" x14ac:dyDescent="0.3">
      <c r="A158" s="460"/>
      <c r="B158" s="460"/>
      <c r="C158" s="460"/>
      <c r="D158" s="460"/>
      <c r="E158" s="460"/>
      <c r="F158" s="460"/>
      <c r="G158" s="460"/>
      <c r="H158" s="460"/>
      <c r="I158" s="460"/>
      <c r="J158" s="460"/>
    </row>
    <row r="159" spans="1:10" x14ac:dyDescent="0.3">
      <c r="A159" s="460"/>
      <c r="B159" s="460"/>
      <c r="C159" s="460"/>
      <c r="D159" s="460"/>
      <c r="E159" s="460"/>
      <c r="F159" s="460"/>
      <c r="G159" s="460"/>
      <c r="H159" s="460"/>
      <c r="I159" s="460"/>
      <c r="J159" s="460"/>
    </row>
    <row r="160" spans="1:10" x14ac:dyDescent="0.3">
      <c r="A160" s="460"/>
      <c r="B160" s="460"/>
      <c r="C160" s="460"/>
      <c r="D160" s="460"/>
      <c r="E160" s="460"/>
      <c r="F160" s="460"/>
      <c r="G160" s="460"/>
      <c r="H160" s="460"/>
      <c r="I160" s="460"/>
      <c r="J160" s="460"/>
    </row>
    <row r="161" spans="1:10" x14ac:dyDescent="0.3">
      <c r="A161" s="460"/>
      <c r="B161" s="460"/>
      <c r="C161" s="460"/>
      <c r="D161" s="460"/>
      <c r="E161" s="460"/>
      <c r="F161" s="460"/>
      <c r="G161" s="460"/>
      <c r="H161" s="460"/>
      <c r="I161" s="460"/>
      <c r="J161" s="460"/>
    </row>
    <row r="162" spans="1:10" x14ac:dyDescent="0.3">
      <c r="A162" s="460"/>
      <c r="B162" s="460"/>
      <c r="C162" s="460"/>
      <c r="D162" s="460"/>
      <c r="E162" s="460"/>
      <c r="F162" s="460"/>
      <c r="G162" s="460"/>
      <c r="H162" s="460"/>
      <c r="I162" s="460"/>
      <c r="J162" s="460"/>
    </row>
    <row r="163" spans="1:10" x14ac:dyDescent="0.3">
      <c r="A163" s="460"/>
      <c r="B163" s="460"/>
      <c r="C163" s="460"/>
      <c r="D163" s="460"/>
      <c r="E163" s="460"/>
      <c r="F163" s="460"/>
      <c r="G163" s="460"/>
      <c r="H163" s="460"/>
      <c r="I163" s="460"/>
      <c r="J163" s="460"/>
    </row>
    <row r="164" spans="1:10" x14ac:dyDescent="0.3">
      <c r="A164" s="460"/>
      <c r="B164" s="460"/>
      <c r="C164" s="460"/>
      <c r="D164" s="460"/>
      <c r="E164" s="460"/>
      <c r="F164" s="460"/>
      <c r="G164" s="460"/>
      <c r="H164" s="460"/>
      <c r="I164" s="460"/>
      <c r="J164" s="460"/>
    </row>
    <row r="165" spans="1:10" x14ac:dyDescent="0.3">
      <c r="A165" s="460"/>
      <c r="B165" s="460"/>
      <c r="C165" s="460"/>
      <c r="D165" s="460"/>
      <c r="E165" s="460"/>
      <c r="F165" s="460"/>
      <c r="G165" s="460"/>
      <c r="H165" s="460"/>
      <c r="I165" s="460"/>
      <c r="J165" s="460"/>
    </row>
    <row r="166" spans="1:10" x14ac:dyDescent="0.3">
      <c r="A166" s="460"/>
      <c r="B166" s="460"/>
      <c r="C166" s="460"/>
      <c r="D166" s="460"/>
      <c r="E166" s="460"/>
      <c r="F166" s="460"/>
      <c r="G166" s="460"/>
      <c r="H166" s="460"/>
      <c r="I166" s="460"/>
      <c r="J166" s="460"/>
    </row>
    <row r="167" spans="1:10" x14ac:dyDescent="0.3">
      <c r="A167" s="460"/>
      <c r="B167" s="460"/>
      <c r="C167" s="460"/>
      <c r="D167" s="460"/>
      <c r="E167" s="460"/>
      <c r="F167" s="460"/>
      <c r="G167" s="460"/>
      <c r="H167" s="460"/>
      <c r="I167" s="460"/>
      <c r="J167" s="460"/>
    </row>
    <row r="168" spans="1:10" x14ac:dyDescent="0.3">
      <c r="A168" s="460"/>
      <c r="B168" s="460"/>
      <c r="C168" s="460"/>
      <c r="D168" s="460"/>
      <c r="E168" s="460"/>
      <c r="F168" s="460"/>
      <c r="G168" s="460"/>
      <c r="H168" s="460"/>
      <c r="I168" s="460"/>
      <c r="J168" s="460"/>
    </row>
    <row r="169" spans="1:10" x14ac:dyDescent="0.3">
      <c r="A169" s="460"/>
      <c r="B169" s="460"/>
      <c r="C169" s="460"/>
      <c r="D169" s="460"/>
      <c r="E169" s="460"/>
      <c r="F169" s="460"/>
      <c r="G169" s="460"/>
      <c r="H169" s="460"/>
      <c r="I169" s="460"/>
      <c r="J169" s="460"/>
    </row>
    <row r="170" spans="1:10" x14ac:dyDescent="0.3">
      <c r="A170" s="460"/>
      <c r="B170" s="460"/>
      <c r="C170" s="460"/>
      <c r="D170" s="460"/>
      <c r="E170" s="460"/>
      <c r="F170" s="460"/>
      <c r="G170" s="460"/>
      <c r="H170" s="460"/>
      <c r="I170" s="460"/>
      <c r="J170" s="460"/>
    </row>
    <row r="171" spans="1:10" x14ac:dyDescent="0.3">
      <c r="A171" s="460"/>
      <c r="B171" s="460"/>
      <c r="C171" s="460"/>
      <c r="D171" s="460"/>
      <c r="E171" s="460"/>
      <c r="F171" s="460"/>
      <c r="G171" s="460"/>
      <c r="H171" s="460"/>
      <c r="I171" s="460"/>
      <c r="J171" s="460"/>
    </row>
    <row r="172" spans="1:10" x14ac:dyDescent="0.3">
      <c r="A172" s="460"/>
      <c r="B172" s="460"/>
      <c r="C172" s="460"/>
      <c r="D172" s="460"/>
      <c r="E172" s="460"/>
      <c r="F172" s="460"/>
      <c r="G172" s="460"/>
      <c r="H172" s="460"/>
      <c r="I172" s="460"/>
      <c r="J172" s="460"/>
    </row>
    <row r="173" spans="1:10" x14ac:dyDescent="0.3">
      <c r="A173" s="460"/>
      <c r="B173" s="460"/>
      <c r="C173" s="460"/>
      <c r="D173" s="460"/>
      <c r="E173" s="460"/>
      <c r="F173" s="460"/>
      <c r="G173" s="460"/>
      <c r="H173" s="460"/>
      <c r="I173" s="460"/>
      <c r="J173" s="460"/>
    </row>
    <row r="174" spans="1:10" x14ac:dyDescent="0.3">
      <c r="A174" s="460"/>
      <c r="B174" s="460"/>
      <c r="C174" s="460"/>
      <c r="D174" s="460"/>
      <c r="E174" s="460"/>
      <c r="F174" s="460"/>
      <c r="G174" s="460"/>
      <c r="H174" s="460"/>
      <c r="I174" s="460"/>
      <c r="J174" s="460"/>
    </row>
    <row r="175" spans="1:10" x14ac:dyDescent="0.3">
      <c r="A175" s="460"/>
      <c r="B175" s="460"/>
      <c r="C175" s="460"/>
      <c r="D175" s="460"/>
      <c r="E175" s="460"/>
      <c r="F175" s="460"/>
      <c r="G175" s="460"/>
      <c r="H175" s="460"/>
      <c r="I175" s="460"/>
      <c r="J175" s="460"/>
    </row>
    <row r="176" spans="1:10" x14ac:dyDescent="0.3">
      <c r="A176" s="460"/>
      <c r="B176" s="460"/>
      <c r="C176" s="460"/>
      <c r="D176" s="460"/>
      <c r="E176" s="460"/>
      <c r="F176" s="460"/>
      <c r="G176" s="460"/>
      <c r="H176" s="460"/>
      <c r="I176" s="460"/>
      <c r="J176" s="460"/>
    </row>
    <row r="177" spans="1:10" x14ac:dyDescent="0.3">
      <c r="A177" s="460"/>
      <c r="B177" s="460"/>
      <c r="C177" s="460"/>
      <c r="D177" s="460"/>
      <c r="E177" s="460"/>
      <c r="F177" s="460"/>
      <c r="G177" s="460"/>
      <c r="H177" s="460"/>
      <c r="I177" s="460"/>
      <c r="J177" s="460"/>
    </row>
    <row r="178" spans="1:10" x14ac:dyDescent="0.3">
      <c r="A178" s="460"/>
      <c r="B178" s="460"/>
      <c r="C178" s="460"/>
      <c r="D178" s="460"/>
      <c r="E178" s="460"/>
      <c r="F178" s="460"/>
      <c r="G178" s="460"/>
      <c r="H178" s="460"/>
      <c r="I178" s="460"/>
      <c r="J178" s="460"/>
    </row>
    <row r="179" spans="1:10" x14ac:dyDescent="0.3">
      <c r="A179" s="460"/>
      <c r="B179" s="460"/>
      <c r="C179" s="460"/>
      <c r="D179" s="460"/>
      <c r="E179" s="460"/>
      <c r="F179" s="460"/>
      <c r="G179" s="460"/>
      <c r="H179" s="460"/>
      <c r="I179" s="460"/>
      <c r="J179" s="460"/>
    </row>
    <row r="180" spans="1:10" x14ac:dyDescent="0.3">
      <c r="A180" s="460"/>
      <c r="B180" s="460"/>
      <c r="C180" s="460"/>
      <c r="D180" s="460"/>
      <c r="E180" s="460"/>
      <c r="F180" s="460"/>
      <c r="G180" s="460"/>
      <c r="H180" s="460"/>
      <c r="I180" s="460"/>
      <c r="J180" s="460"/>
    </row>
    <row r="181" spans="1:10" x14ac:dyDescent="0.3">
      <c r="A181" s="460"/>
      <c r="B181" s="460"/>
      <c r="C181" s="460"/>
      <c r="D181" s="460"/>
      <c r="E181" s="460"/>
      <c r="F181" s="460"/>
      <c r="G181" s="460"/>
      <c r="H181" s="460"/>
      <c r="I181" s="460"/>
      <c r="J181" s="460"/>
    </row>
    <row r="182" spans="1:10" x14ac:dyDescent="0.3">
      <c r="A182" s="460"/>
      <c r="B182" s="460"/>
      <c r="C182" s="460"/>
      <c r="D182" s="460"/>
      <c r="E182" s="460"/>
      <c r="F182" s="460"/>
      <c r="G182" s="460"/>
      <c r="H182" s="460"/>
      <c r="I182" s="460"/>
      <c r="J182" s="460"/>
    </row>
    <row r="183" spans="1:10" x14ac:dyDescent="0.3">
      <c r="A183" s="460"/>
      <c r="B183" s="460"/>
      <c r="C183" s="460"/>
      <c r="D183" s="460"/>
      <c r="E183" s="460"/>
      <c r="F183" s="460"/>
      <c r="G183" s="460"/>
      <c r="H183" s="460"/>
      <c r="I183" s="460"/>
      <c r="J183" s="460"/>
    </row>
    <row r="184" spans="1:10" x14ac:dyDescent="0.3">
      <c r="A184" s="460"/>
      <c r="B184" s="460"/>
      <c r="C184" s="460"/>
      <c r="D184" s="460"/>
      <c r="E184" s="460"/>
      <c r="F184" s="460"/>
      <c r="G184" s="460"/>
      <c r="H184" s="460"/>
      <c r="I184" s="460"/>
      <c r="J184" s="460"/>
    </row>
    <row r="185" spans="1:10" x14ac:dyDescent="0.3">
      <c r="A185" s="460"/>
      <c r="B185" s="460"/>
      <c r="C185" s="460"/>
      <c r="D185" s="460"/>
      <c r="E185" s="460"/>
      <c r="F185" s="460"/>
      <c r="G185" s="460"/>
      <c r="H185" s="460"/>
      <c r="I185" s="460"/>
      <c r="J185" s="460"/>
    </row>
    <row r="186" spans="1:10" x14ac:dyDescent="0.3">
      <c r="A186" s="460"/>
      <c r="B186" s="460"/>
      <c r="C186" s="460"/>
      <c r="D186" s="460"/>
      <c r="E186" s="460"/>
      <c r="F186" s="460"/>
      <c r="G186" s="460"/>
      <c r="H186" s="460"/>
      <c r="I186" s="460"/>
      <c r="J186" s="460"/>
    </row>
    <row r="187" spans="1:10" x14ac:dyDescent="0.3">
      <c r="A187" s="460"/>
      <c r="B187" s="460"/>
      <c r="C187" s="460"/>
      <c r="D187" s="460"/>
      <c r="E187" s="460"/>
      <c r="F187" s="460"/>
      <c r="G187" s="460"/>
      <c r="H187" s="460"/>
      <c r="I187" s="460"/>
      <c r="J187" s="460"/>
    </row>
    <row r="188" spans="1:10" x14ac:dyDescent="0.3">
      <c r="A188" s="460"/>
      <c r="B188" s="460"/>
      <c r="C188" s="460"/>
      <c r="D188" s="460"/>
      <c r="E188" s="460"/>
      <c r="F188" s="460"/>
      <c r="G188" s="460"/>
      <c r="H188" s="460"/>
      <c r="I188" s="460"/>
      <c r="J188" s="460"/>
    </row>
    <row r="189" spans="1:10" x14ac:dyDescent="0.3">
      <c r="A189" s="460"/>
      <c r="B189" s="460"/>
      <c r="C189" s="460"/>
      <c r="D189" s="460"/>
      <c r="E189" s="460"/>
      <c r="F189" s="460"/>
      <c r="G189" s="460"/>
      <c r="H189" s="460"/>
      <c r="I189" s="460"/>
      <c r="J189" s="460"/>
    </row>
    <row r="190" spans="1:10" x14ac:dyDescent="0.3">
      <c r="A190" s="460"/>
      <c r="B190" s="460"/>
      <c r="C190" s="460"/>
      <c r="D190" s="460"/>
      <c r="E190" s="460"/>
      <c r="F190" s="460"/>
      <c r="G190" s="460"/>
      <c r="H190" s="460"/>
      <c r="I190" s="460"/>
      <c r="J190" s="460"/>
    </row>
    <row r="191" spans="1:10" x14ac:dyDescent="0.3">
      <c r="A191" s="460"/>
      <c r="B191" s="460"/>
      <c r="C191" s="460"/>
      <c r="D191" s="460"/>
      <c r="E191" s="460"/>
      <c r="F191" s="460"/>
      <c r="G191" s="460"/>
      <c r="H191" s="460"/>
      <c r="I191" s="460"/>
      <c r="J191" s="460"/>
    </row>
    <row r="192" spans="1:10" x14ac:dyDescent="0.3">
      <c r="A192" s="460"/>
      <c r="B192" s="460"/>
      <c r="C192" s="460"/>
      <c r="D192" s="460"/>
      <c r="E192" s="460"/>
      <c r="F192" s="460"/>
      <c r="G192" s="460"/>
      <c r="H192" s="460"/>
      <c r="I192" s="460"/>
      <c r="J192" s="460"/>
    </row>
    <row r="193" spans="1:10" x14ac:dyDescent="0.3">
      <c r="A193" s="460"/>
      <c r="B193" s="460"/>
      <c r="C193" s="460"/>
      <c r="D193" s="460"/>
      <c r="E193" s="460"/>
      <c r="F193" s="460"/>
      <c r="G193" s="460"/>
      <c r="H193" s="460"/>
      <c r="I193" s="460"/>
      <c r="J193" s="460"/>
    </row>
    <row r="194" spans="1:10" x14ac:dyDescent="0.3">
      <c r="A194" s="460"/>
      <c r="B194" s="460"/>
      <c r="C194" s="460"/>
      <c r="D194" s="460"/>
      <c r="E194" s="460"/>
      <c r="F194" s="460"/>
      <c r="G194" s="460"/>
      <c r="H194" s="460"/>
      <c r="I194" s="460"/>
      <c r="J194" s="460"/>
    </row>
    <row r="195" spans="1:10" x14ac:dyDescent="0.3">
      <c r="A195" s="460"/>
      <c r="B195" s="460"/>
      <c r="C195" s="460"/>
      <c r="D195" s="460"/>
      <c r="E195" s="460"/>
      <c r="F195" s="460"/>
      <c r="G195" s="460"/>
      <c r="H195" s="460"/>
      <c r="I195" s="460"/>
      <c r="J195" s="460"/>
    </row>
    <row r="196" spans="1:10" x14ac:dyDescent="0.3">
      <c r="A196" s="460"/>
      <c r="B196" s="460"/>
      <c r="C196" s="460"/>
      <c r="D196" s="460"/>
      <c r="E196" s="460"/>
      <c r="F196" s="460"/>
      <c r="G196" s="460"/>
      <c r="H196" s="460"/>
      <c r="I196" s="460"/>
      <c r="J196" s="460"/>
    </row>
    <row r="312" spans="8:8" x14ac:dyDescent="0.3">
      <c r="H312" s="3" t="s">
        <v>119</v>
      </c>
    </row>
    <row r="313" spans="8:8" x14ac:dyDescent="0.3">
      <c r="H313" s="3" t="s">
        <v>119</v>
      </c>
    </row>
    <row r="314" spans="8:8" x14ac:dyDescent="0.3">
      <c r="H314" s="3" t="s">
        <v>119</v>
      </c>
    </row>
    <row r="315" spans="8:8" x14ac:dyDescent="0.3">
      <c r="H315" s="3" t="s">
        <v>119</v>
      </c>
    </row>
    <row r="316" spans="8:8" x14ac:dyDescent="0.3">
      <c r="H316" s="3" t="s">
        <v>119</v>
      </c>
    </row>
  </sheetData>
  <mergeCells count="10">
    <mergeCell ref="C21:E21"/>
    <mergeCell ref="D22:E22"/>
    <mergeCell ref="D23:E23"/>
    <mergeCell ref="D24:E24"/>
    <mergeCell ref="G8:K8"/>
    <mergeCell ref="A7:E7"/>
    <mergeCell ref="A8:E8"/>
    <mergeCell ref="I4:K4"/>
    <mergeCell ref="J5:K5"/>
    <mergeCell ref="J6:K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3"/>
  <sheetViews>
    <sheetView topLeftCell="A7" zoomScale="125" workbookViewId="0">
      <selection activeCell="G60" sqref="G60"/>
    </sheetView>
  </sheetViews>
  <sheetFormatPr defaultColWidth="16" defaultRowHeight="13.8" x14ac:dyDescent="0.3"/>
  <cols>
    <col min="1" max="1" width="10.88671875" style="3" customWidth="1"/>
    <col min="2" max="2" width="6.6640625" style="3" bestFit="1" customWidth="1"/>
    <col min="3" max="3" width="32.33203125" style="3" customWidth="1"/>
    <col min="4" max="4" width="16.33203125" style="3" customWidth="1"/>
    <col min="5" max="5" width="19.6640625" style="3" customWidth="1"/>
    <col min="6" max="6" width="4.6640625" style="3" customWidth="1"/>
    <col min="7" max="7" width="10.6640625" style="3" customWidth="1"/>
    <col min="8" max="8" width="3.33203125" style="3" bestFit="1" customWidth="1"/>
    <col min="9" max="9" width="33.33203125" style="3" customWidth="1"/>
    <col min="10" max="10" width="11" style="3" customWidth="1"/>
    <col min="11" max="11" width="16.44140625" style="3" customWidth="1"/>
    <col min="12" max="14" width="16" style="3"/>
    <col min="15" max="15" width="20.6640625" style="3" bestFit="1" customWidth="1"/>
    <col min="16" max="258" width="16" style="3"/>
    <col min="259" max="259" width="6" style="3" customWidth="1"/>
    <col min="260" max="260" width="26.6640625" style="3" customWidth="1"/>
    <col min="261" max="261" width="11.6640625" style="3" bestFit="1" customWidth="1"/>
    <col min="262" max="262" width="11.44140625" style="3" bestFit="1" customWidth="1"/>
    <col min="263" max="263" width="12.6640625" style="3" bestFit="1" customWidth="1"/>
    <col min="264" max="264" width="5.6640625" style="3" customWidth="1"/>
    <col min="265" max="265" width="28.109375" style="3" customWidth="1"/>
    <col min="266" max="514" width="16" style="3"/>
    <col min="515" max="515" width="6" style="3" customWidth="1"/>
    <col min="516" max="516" width="26.6640625" style="3" customWidth="1"/>
    <col min="517" max="517" width="11.6640625" style="3" bestFit="1" customWidth="1"/>
    <col min="518" max="518" width="11.44140625" style="3" bestFit="1" customWidth="1"/>
    <col min="519" max="519" width="12.6640625" style="3" bestFit="1" customWidth="1"/>
    <col min="520" max="520" width="5.6640625" style="3" customWidth="1"/>
    <col min="521" max="521" width="28.109375" style="3" customWidth="1"/>
    <col min="522" max="770" width="16" style="3"/>
    <col min="771" max="771" width="6" style="3" customWidth="1"/>
    <col min="772" max="772" width="26.6640625" style="3" customWidth="1"/>
    <col min="773" max="773" width="11.6640625" style="3" bestFit="1" customWidth="1"/>
    <col min="774" max="774" width="11.44140625" style="3" bestFit="1" customWidth="1"/>
    <col min="775" max="775" width="12.6640625" style="3" bestFit="1" customWidth="1"/>
    <col min="776" max="776" width="5.6640625" style="3" customWidth="1"/>
    <col min="777" max="777" width="28.109375" style="3" customWidth="1"/>
    <col min="778" max="1026" width="16" style="3"/>
    <col min="1027" max="1027" width="6" style="3" customWidth="1"/>
    <col min="1028" max="1028" width="26.6640625" style="3" customWidth="1"/>
    <col min="1029" max="1029" width="11.6640625" style="3" bestFit="1" customWidth="1"/>
    <col min="1030" max="1030" width="11.44140625" style="3" bestFit="1" customWidth="1"/>
    <col min="1031" max="1031" width="12.6640625" style="3" bestFit="1" customWidth="1"/>
    <col min="1032" max="1032" width="5.6640625" style="3" customWidth="1"/>
    <col min="1033" max="1033" width="28.109375" style="3" customWidth="1"/>
    <col min="1034" max="1282" width="16" style="3"/>
    <col min="1283" max="1283" width="6" style="3" customWidth="1"/>
    <col min="1284" max="1284" width="26.6640625" style="3" customWidth="1"/>
    <col min="1285" max="1285" width="11.6640625" style="3" bestFit="1" customWidth="1"/>
    <col min="1286" max="1286" width="11.44140625" style="3" bestFit="1" customWidth="1"/>
    <col min="1287" max="1287" width="12.6640625" style="3" bestFit="1" customWidth="1"/>
    <col min="1288" max="1288" width="5.6640625" style="3" customWidth="1"/>
    <col min="1289" max="1289" width="28.109375" style="3" customWidth="1"/>
    <col min="1290" max="1538" width="16" style="3"/>
    <col min="1539" max="1539" width="6" style="3" customWidth="1"/>
    <col min="1540" max="1540" width="26.6640625" style="3" customWidth="1"/>
    <col min="1541" max="1541" width="11.6640625" style="3" bestFit="1" customWidth="1"/>
    <col min="1542" max="1542" width="11.44140625" style="3" bestFit="1" customWidth="1"/>
    <col min="1543" max="1543" width="12.6640625" style="3" bestFit="1" customWidth="1"/>
    <col min="1544" max="1544" width="5.6640625" style="3" customWidth="1"/>
    <col min="1545" max="1545" width="28.109375" style="3" customWidth="1"/>
    <col min="1546" max="1794" width="16" style="3"/>
    <col min="1795" max="1795" width="6" style="3" customWidth="1"/>
    <col min="1796" max="1796" width="26.6640625" style="3" customWidth="1"/>
    <col min="1797" max="1797" width="11.6640625" style="3" bestFit="1" customWidth="1"/>
    <col min="1798" max="1798" width="11.44140625" style="3" bestFit="1" customWidth="1"/>
    <col min="1799" max="1799" width="12.6640625" style="3" bestFit="1" customWidth="1"/>
    <col min="1800" max="1800" width="5.6640625" style="3" customWidth="1"/>
    <col min="1801" max="1801" width="28.109375" style="3" customWidth="1"/>
    <col min="1802" max="2050" width="16" style="3"/>
    <col min="2051" max="2051" width="6" style="3" customWidth="1"/>
    <col min="2052" max="2052" width="26.6640625" style="3" customWidth="1"/>
    <col min="2053" max="2053" width="11.6640625" style="3" bestFit="1" customWidth="1"/>
    <col min="2054" max="2054" width="11.44140625" style="3" bestFit="1" customWidth="1"/>
    <col min="2055" max="2055" width="12.6640625" style="3" bestFit="1" customWidth="1"/>
    <col min="2056" max="2056" width="5.6640625" style="3" customWidth="1"/>
    <col min="2057" max="2057" width="28.109375" style="3" customWidth="1"/>
    <col min="2058" max="2306" width="16" style="3"/>
    <col min="2307" max="2307" width="6" style="3" customWidth="1"/>
    <col min="2308" max="2308" width="26.6640625" style="3" customWidth="1"/>
    <col min="2309" max="2309" width="11.6640625" style="3" bestFit="1" customWidth="1"/>
    <col min="2310" max="2310" width="11.44140625" style="3" bestFit="1" customWidth="1"/>
    <col min="2311" max="2311" width="12.6640625" style="3" bestFit="1" customWidth="1"/>
    <col min="2312" max="2312" width="5.6640625" style="3" customWidth="1"/>
    <col min="2313" max="2313" width="28.109375" style="3" customWidth="1"/>
    <col min="2314" max="2562" width="16" style="3"/>
    <col min="2563" max="2563" width="6" style="3" customWidth="1"/>
    <col min="2564" max="2564" width="26.6640625" style="3" customWidth="1"/>
    <col min="2565" max="2565" width="11.6640625" style="3" bestFit="1" customWidth="1"/>
    <col min="2566" max="2566" width="11.44140625" style="3" bestFit="1" customWidth="1"/>
    <col min="2567" max="2567" width="12.6640625" style="3" bestFit="1" customWidth="1"/>
    <col min="2568" max="2568" width="5.6640625" style="3" customWidth="1"/>
    <col min="2569" max="2569" width="28.109375" style="3" customWidth="1"/>
    <col min="2570" max="2818" width="16" style="3"/>
    <col min="2819" max="2819" width="6" style="3" customWidth="1"/>
    <col min="2820" max="2820" width="26.6640625" style="3" customWidth="1"/>
    <col min="2821" max="2821" width="11.6640625" style="3" bestFit="1" customWidth="1"/>
    <col min="2822" max="2822" width="11.44140625" style="3" bestFit="1" customWidth="1"/>
    <col min="2823" max="2823" width="12.6640625" style="3" bestFit="1" customWidth="1"/>
    <col min="2824" max="2824" width="5.6640625" style="3" customWidth="1"/>
    <col min="2825" max="2825" width="28.109375" style="3" customWidth="1"/>
    <col min="2826" max="3074" width="16" style="3"/>
    <col min="3075" max="3075" width="6" style="3" customWidth="1"/>
    <col min="3076" max="3076" width="26.6640625" style="3" customWidth="1"/>
    <col min="3077" max="3077" width="11.6640625" style="3" bestFit="1" customWidth="1"/>
    <col min="3078" max="3078" width="11.44140625" style="3" bestFit="1" customWidth="1"/>
    <col min="3079" max="3079" width="12.6640625" style="3" bestFit="1" customWidth="1"/>
    <col min="3080" max="3080" width="5.6640625" style="3" customWidth="1"/>
    <col min="3081" max="3081" width="28.109375" style="3" customWidth="1"/>
    <col min="3082" max="3330" width="16" style="3"/>
    <col min="3331" max="3331" width="6" style="3" customWidth="1"/>
    <col min="3332" max="3332" width="26.6640625" style="3" customWidth="1"/>
    <col min="3333" max="3333" width="11.6640625" style="3" bestFit="1" customWidth="1"/>
    <col min="3334" max="3334" width="11.44140625" style="3" bestFit="1" customWidth="1"/>
    <col min="3335" max="3335" width="12.6640625" style="3" bestFit="1" customWidth="1"/>
    <col min="3336" max="3336" width="5.6640625" style="3" customWidth="1"/>
    <col min="3337" max="3337" width="28.109375" style="3" customWidth="1"/>
    <col min="3338" max="3586" width="16" style="3"/>
    <col min="3587" max="3587" width="6" style="3" customWidth="1"/>
    <col min="3588" max="3588" width="26.6640625" style="3" customWidth="1"/>
    <col min="3589" max="3589" width="11.6640625" style="3" bestFit="1" customWidth="1"/>
    <col min="3590" max="3590" width="11.44140625" style="3" bestFit="1" customWidth="1"/>
    <col min="3591" max="3591" width="12.6640625" style="3" bestFit="1" customWidth="1"/>
    <col min="3592" max="3592" width="5.6640625" style="3" customWidth="1"/>
    <col min="3593" max="3593" width="28.109375" style="3" customWidth="1"/>
    <col min="3594" max="3842" width="16" style="3"/>
    <col min="3843" max="3843" width="6" style="3" customWidth="1"/>
    <col min="3844" max="3844" width="26.6640625" style="3" customWidth="1"/>
    <col min="3845" max="3845" width="11.6640625" style="3" bestFit="1" customWidth="1"/>
    <col min="3846" max="3846" width="11.44140625" style="3" bestFit="1" customWidth="1"/>
    <col min="3847" max="3847" width="12.6640625" style="3" bestFit="1" customWidth="1"/>
    <col min="3848" max="3848" width="5.6640625" style="3" customWidth="1"/>
    <col min="3849" max="3849" width="28.109375" style="3" customWidth="1"/>
    <col min="3850" max="4098" width="16" style="3"/>
    <col min="4099" max="4099" width="6" style="3" customWidth="1"/>
    <col min="4100" max="4100" width="26.6640625" style="3" customWidth="1"/>
    <col min="4101" max="4101" width="11.6640625" style="3" bestFit="1" customWidth="1"/>
    <col min="4102" max="4102" width="11.44140625" style="3" bestFit="1" customWidth="1"/>
    <col min="4103" max="4103" width="12.6640625" style="3" bestFit="1" customWidth="1"/>
    <col min="4104" max="4104" width="5.6640625" style="3" customWidth="1"/>
    <col min="4105" max="4105" width="28.109375" style="3" customWidth="1"/>
    <col min="4106" max="4354" width="16" style="3"/>
    <col min="4355" max="4355" width="6" style="3" customWidth="1"/>
    <col min="4356" max="4356" width="26.6640625" style="3" customWidth="1"/>
    <col min="4357" max="4357" width="11.6640625" style="3" bestFit="1" customWidth="1"/>
    <col min="4358" max="4358" width="11.44140625" style="3" bestFit="1" customWidth="1"/>
    <col min="4359" max="4359" width="12.6640625" style="3" bestFit="1" customWidth="1"/>
    <col min="4360" max="4360" width="5.6640625" style="3" customWidth="1"/>
    <col min="4361" max="4361" width="28.109375" style="3" customWidth="1"/>
    <col min="4362" max="4610" width="16" style="3"/>
    <col min="4611" max="4611" width="6" style="3" customWidth="1"/>
    <col min="4612" max="4612" width="26.6640625" style="3" customWidth="1"/>
    <col min="4613" max="4613" width="11.6640625" style="3" bestFit="1" customWidth="1"/>
    <col min="4614" max="4614" width="11.44140625" style="3" bestFit="1" customWidth="1"/>
    <col min="4615" max="4615" width="12.6640625" style="3" bestFit="1" customWidth="1"/>
    <col min="4616" max="4616" width="5.6640625" style="3" customWidth="1"/>
    <col min="4617" max="4617" width="28.109375" style="3" customWidth="1"/>
    <col min="4618" max="4866" width="16" style="3"/>
    <col min="4867" max="4867" width="6" style="3" customWidth="1"/>
    <col min="4868" max="4868" width="26.6640625" style="3" customWidth="1"/>
    <col min="4869" max="4869" width="11.6640625" style="3" bestFit="1" customWidth="1"/>
    <col min="4870" max="4870" width="11.44140625" style="3" bestFit="1" customWidth="1"/>
    <col min="4871" max="4871" width="12.6640625" style="3" bestFit="1" customWidth="1"/>
    <col min="4872" max="4872" width="5.6640625" style="3" customWidth="1"/>
    <col min="4873" max="4873" width="28.109375" style="3" customWidth="1"/>
    <col min="4874" max="5122" width="16" style="3"/>
    <col min="5123" max="5123" width="6" style="3" customWidth="1"/>
    <col min="5124" max="5124" width="26.6640625" style="3" customWidth="1"/>
    <col min="5125" max="5125" width="11.6640625" style="3" bestFit="1" customWidth="1"/>
    <col min="5126" max="5126" width="11.44140625" style="3" bestFit="1" customWidth="1"/>
    <col min="5127" max="5127" width="12.6640625" style="3" bestFit="1" customWidth="1"/>
    <col min="5128" max="5128" width="5.6640625" style="3" customWidth="1"/>
    <col min="5129" max="5129" width="28.109375" style="3" customWidth="1"/>
    <col min="5130" max="5378" width="16" style="3"/>
    <col min="5379" max="5379" width="6" style="3" customWidth="1"/>
    <col min="5380" max="5380" width="26.6640625" style="3" customWidth="1"/>
    <col min="5381" max="5381" width="11.6640625" style="3" bestFit="1" customWidth="1"/>
    <col min="5382" max="5382" width="11.44140625" style="3" bestFit="1" customWidth="1"/>
    <col min="5383" max="5383" width="12.6640625" style="3" bestFit="1" customWidth="1"/>
    <col min="5384" max="5384" width="5.6640625" style="3" customWidth="1"/>
    <col min="5385" max="5385" width="28.109375" style="3" customWidth="1"/>
    <col min="5386" max="5634" width="16" style="3"/>
    <col min="5635" max="5635" width="6" style="3" customWidth="1"/>
    <col min="5636" max="5636" width="26.6640625" style="3" customWidth="1"/>
    <col min="5637" max="5637" width="11.6640625" style="3" bestFit="1" customWidth="1"/>
    <col min="5638" max="5638" width="11.44140625" style="3" bestFit="1" customWidth="1"/>
    <col min="5639" max="5639" width="12.6640625" style="3" bestFit="1" customWidth="1"/>
    <col min="5640" max="5640" width="5.6640625" style="3" customWidth="1"/>
    <col min="5641" max="5641" width="28.109375" style="3" customWidth="1"/>
    <col min="5642" max="5890" width="16" style="3"/>
    <col min="5891" max="5891" width="6" style="3" customWidth="1"/>
    <col min="5892" max="5892" width="26.6640625" style="3" customWidth="1"/>
    <col min="5893" max="5893" width="11.6640625" style="3" bestFit="1" customWidth="1"/>
    <col min="5894" max="5894" width="11.44140625" style="3" bestFit="1" customWidth="1"/>
    <col min="5895" max="5895" width="12.6640625" style="3" bestFit="1" customWidth="1"/>
    <col min="5896" max="5896" width="5.6640625" style="3" customWidth="1"/>
    <col min="5897" max="5897" width="28.109375" style="3" customWidth="1"/>
    <col min="5898" max="6146" width="16" style="3"/>
    <col min="6147" max="6147" width="6" style="3" customWidth="1"/>
    <col min="6148" max="6148" width="26.6640625" style="3" customWidth="1"/>
    <col min="6149" max="6149" width="11.6640625" style="3" bestFit="1" customWidth="1"/>
    <col min="6150" max="6150" width="11.44140625" style="3" bestFit="1" customWidth="1"/>
    <col min="6151" max="6151" width="12.6640625" style="3" bestFit="1" customWidth="1"/>
    <col min="6152" max="6152" width="5.6640625" style="3" customWidth="1"/>
    <col min="6153" max="6153" width="28.109375" style="3" customWidth="1"/>
    <col min="6154" max="6402" width="16" style="3"/>
    <col min="6403" max="6403" width="6" style="3" customWidth="1"/>
    <col min="6404" max="6404" width="26.6640625" style="3" customWidth="1"/>
    <col min="6405" max="6405" width="11.6640625" style="3" bestFit="1" customWidth="1"/>
    <col min="6406" max="6406" width="11.44140625" style="3" bestFit="1" customWidth="1"/>
    <col min="6407" max="6407" width="12.6640625" style="3" bestFit="1" customWidth="1"/>
    <col min="6408" max="6408" width="5.6640625" style="3" customWidth="1"/>
    <col min="6409" max="6409" width="28.109375" style="3" customWidth="1"/>
    <col min="6410" max="6658" width="16" style="3"/>
    <col min="6659" max="6659" width="6" style="3" customWidth="1"/>
    <col min="6660" max="6660" width="26.6640625" style="3" customWidth="1"/>
    <col min="6661" max="6661" width="11.6640625" style="3" bestFit="1" customWidth="1"/>
    <col min="6662" max="6662" width="11.44140625" style="3" bestFit="1" customWidth="1"/>
    <col min="6663" max="6663" width="12.6640625" style="3" bestFit="1" customWidth="1"/>
    <col min="6664" max="6664" width="5.6640625" style="3" customWidth="1"/>
    <col min="6665" max="6665" width="28.109375" style="3" customWidth="1"/>
    <col min="6666" max="6914" width="16" style="3"/>
    <col min="6915" max="6915" width="6" style="3" customWidth="1"/>
    <col min="6916" max="6916" width="26.6640625" style="3" customWidth="1"/>
    <col min="6917" max="6917" width="11.6640625" style="3" bestFit="1" customWidth="1"/>
    <col min="6918" max="6918" width="11.44140625" style="3" bestFit="1" customWidth="1"/>
    <col min="6919" max="6919" width="12.6640625" style="3" bestFit="1" customWidth="1"/>
    <col min="6920" max="6920" width="5.6640625" style="3" customWidth="1"/>
    <col min="6921" max="6921" width="28.109375" style="3" customWidth="1"/>
    <col min="6922" max="7170" width="16" style="3"/>
    <col min="7171" max="7171" width="6" style="3" customWidth="1"/>
    <col min="7172" max="7172" width="26.6640625" style="3" customWidth="1"/>
    <col min="7173" max="7173" width="11.6640625" style="3" bestFit="1" customWidth="1"/>
    <col min="7174" max="7174" width="11.44140625" style="3" bestFit="1" customWidth="1"/>
    <col min="7175" max="7175" width="12.6640625" style="3" bestFit="1" customWidth="1"/>
    <col min="7176" max="7176" width="5.6640625" style="3" customWidth="1"/>
    <col min="7177" max="7177" width="28.109375" style="3" customWidth="1"/>
    <col min="7178" max="7426" width="16" style="3"/>
    <col min="7427" max="7427" width="6" style="3" customWidth="1"/>
    <col min="7428" max="7428" width="26.6640625" style="3" customWidth="1"/>
    <col min="7429" max="7429" width="11.6640625" style="3" bestFit="1" customWidth="1"/>
    <col min="7430" max="7430" width="11.44140625" style="3" bestFit="1" customWidth="1"/>
    <col min="7431" max="7431" width="12.6640625" style="3" bestFit="1" customWidth="1"/>
    <col min="7432" max="7432" width="5.6640625" style="3" customWidth="1"/>
    <col min="7433" max="7433" width="28.109375" style="3" customWidth="1"/>
    <col min="7434" max="7682" width="16" style="3"/>
    <col min="7683" max="7683" width="6" style="3" customWidth="1"/>
    <col min="7684" max="7684" width="26.6640625" style="3" customWidth="1"/>
    <col min="7685" max="7685" width="11.6640625" style="3" bestFit="1" customWidth="1"/>
    <col min="7686" max="7686" width="11.44140625" style="3" bestFit="1" customWidth="1"/>
    <col min="7687" max="7687" width="12.6640625" style="3" bestFit="1" customWidth="1"/>
    <col min="7688" max="7688" width="5.6640625" style="3" customWidth="1"/>
    <col min="7689" max="7689" width="28.109375" style="3" customWidth="1"/>
    <col min="7690" max="7938" width="16" style="3"/>
    <col min="7939" max="7939" width="6" style="3" customWidth="1"/>
    <col min="7940" max="7940" width="26.6640625" style="3" customWidth="1"/>
    <col min="7941" max="7941" width="11.6640625" style="3" bestFit="1" customWidth="1"/>
    <col min="7942" max="7942" width="11.44140625" style="3" bestFit="1" customWidth="1"/>
    <col min="7943" max="7943" width="12.6640625" style="3" bestFit="1" customWidth="1"/>
    <col min="7944" max="7944" width="5.6640625" style="3" customWidth="1"/>
    <col min="7945" max="7945" width="28.109375" style="3" customWidth="1"/>
    <col min="7946" max="8194" width="16" style="3"/>
    <col min="8195" max="8195" width="6" style="3" customWidth="1"/>
    <col min="8196" max="8196" width="26.6640625" style="3" customWidth="1"/>
    <col min="8197" max="8197" width="11.6640625" style="3" bestFit="1" customWidth="1"/>
    <col min="8198" max="8198" width="11.44140625" style="3" bestFit="1" customWidth="1"/>
    <col min="8199" max="8199" width="12.6640625" style="3" bestFit="1" customWidth="1"/>
    <col min="8200" max="8200" width="5.6640625" style="3" customWidth="1"/>
    <col min="8201" max="8201" width="28.109375" style="3" customWidth="1"/>
    <col min="8202" max="8450" width="16" style="3"/>
    <col min="8451" max="8451" width="6" style="3" customWidth="1"/>
    <col min="8452" max="8452" width="26.6640625" style="3" customWidth="1"/>
    <col min="8453" max="8453" width="11.6640625" style="3" bestFit="1" customWidth="1"/>
    <col min="8454" max="8454" width="11.44140625" style="3" bestFit="1" customWidth="1"/>
    <col min="8455" max="8455" width="12.6640625" style="3" bestFit="1" customWidth="1"/>
    <col min="8456" max="8456" width="5.6640625" style="3" customWidth="1"/>
    <col min="8457" max="8457" width="28.109375" style="3" customWidth="1"/>
    <col min="8458" max="8706" width="16" style="3"/>
    <col min="8707" max="8707" width="6" style="3" customWidth="1"/>
    <col min="8708" max="8708" width="26.6640625" style="3" customWidth="1"/>
    <col min="8709" max="8709" width="11.6640625" style="3" bestFit="1" customWidth="1"/>
    <col min="8710" max="8710" width="11.44140625" style="3" bestFit="1" customWidth="1"/>
    <col min="8711" max="8711" width="12.6640625" style="3" bestFit="1" customWidth="1"/>
    <col min="8712" max="8712" width="5.6640625" style="3" customWidth="1"/>
    <col min="8713" max="8713" width="28.109375" style="3" customWidth="1"/>
    <col min="8714" max="8962" width="16" style="3"/>
    <col min="8963" max="8963" width="6" style="3" customWidth="1"/>
    <col min="8964" max="8964" width="26.6640625" style="3" customWidth="1"/>
    <col min="8965" max="8965" width="11.6640625" style="3" bestFit="1" customWidth="1"/>
    <col min="8966" max="8966" width="11.44140625" style="3" bestFit="1" customWidth="1"/>
    <col min="8967" max="8967" width="12.6640625" style="3" bestFit="1" customWidth="1"/>
    <col min="8968" max="8968" width="5.6640625" style="3" customWidth="1"/>
    <col min="8969" max="8969" width="28.109375" style="3" customWidth="1"/>
    <col min="8970" max="9218" width="16" style="3"/>
    <col min="9219" max="9219" width="6" style="3" customWidth="1"/>
    <col min="9220" max="9220" width="26.6640625" style="3" customWidth="1"/>
    <col min="9221" max="9221" width="11.6640625" style="3" bestFit="1" customWidth="1"/>
    <col min="9222" max="9222" width="11.44140625" style="3" bestFit="1" customWidth="1"/>
    <col min="9223" max="9223" width="12.6640625" style="3" bestFit="1" customWidth="1"/>
    <col min="9224" max="9224" width="5.6640625" style="3" customWidth="1"/>
    <col min="9225" max="9225" width="28.109375" style="3" customWidth="1"/>
    <col min="9226" max="9474" width="16" style="3"/>
    <col min="9475" max="9475" width="6" style="3" customWidth="1"/>
    <col min="9476" max="9476" width="26.6640625" style="3" customWidth="1"/>
    <col min="9477" max="9477" width="11.6640625" style="3" bestFit="1" customWidth="1"/>
    <col min="9478" max="9478" width="11.44140625" style="3" bestFit="1" customWidth="1"/>
    <col min="9479" max="9479" width="12.6640625" style="3" bestFit="1" customWidth="1"/>
    <col min="9480" max="9480" width="5.6640625" style="3" customWidth="1"/>
    <col min="9481" max="9481" width="28.109375" style="3" customWidth="1"/>
    <col min="9482" max="9730" width="16" style="3"/>
    <col min="9731" max="9731" width="6" style="3" customWidth="1"/>
    <col min="9732" max="9732" width="26.6640625" style="3" customWidth="1"/>
    <col min="9733" max="9733" width="11.6640625" style="3" bestFit="1" customWidth="1"/>
    <col min="9734" max="9734" width="11.44140625" style="3" bestFit="1" customWidth="1"/>
    <col min="9735" max="9735" width="12.6640625" style="3" bestFit="1" customWidth="1"/>
    <col min="9736" max="9736" width="5.6640625" style="3" customWidth="1"/>
    <col min="9737" max="9737" width="28.109375" style="3" customWidth="1"/>
    <col min="9738" max="9986" width="16" style="3"/>
    <col min="9987" max="9987" width="6" style="3" customWidth="1"/>
    <col min="9988" max="9988" width="26.6640625" style="3" customWidth="1"/>
    <col min="9989" max="9989" width="11.6640625" style="3" bestFit="1" customWidth="1"/>
    <col min="9990" max="9990" width="11.44140625" style="3" bestFit="1" customWidth="1"/>
    <col min="9991" max="9991" width="12.6640625" style="3" bestFit="1" customWidth="1"/>
    <col min="9992" max="9992" width="5.6640625" style="3" customWidth="1"/>
    <col min="9993" max="9993" width="28.109375" style="3" customWidth="1"/>
    <col min="9994" max="10242" width="16" style="3"/>
    <col min="10243" max="10243" width="6" style="3" customWidth="1"/>
    <col min="10244" max="10244" width="26.6640625" style="3" customWidth="1"/>
    <col min="10245" max="10245" width="11.6640625" style="3" bestFit="1" customWidth="1"/>
    <col min="10246" max="10246" width="11.44140625" style="3" bestFit="1" customWidth="1"/>
    <col min="10247" max="10247" width="12.6640625" style="3" bestFit="1" customWidth="1"/>
    <col min="10248" max="10248" width="5.6640625" style="3" customWidth="1"/>
    <col min="10249" max="10249" width="28.109375" style="3" customWidth="1"/>
    <col min="10250" max="10498" width="16" style="3"/>
    <col min="10499" max="10499" width="6" style="3" customWidth="1"/>
    <col min="10500" max="10500" width="26.6640625" style="3" customWidth="1"/>
    <col min="10501" max="10501" width="11.6640625" style="3" bestFit="1" customWidth="1"/>
    <col min="10502" max="10502" width="11.44140625" style="3" bestFit="1" customWidth="1"/>
    <col min="10503" max="10503" width="12.6640625" style="3" bestFit="1" customWidth="1"/>
    <col min="10504" max="10504" width="5.6640625" style="3" customWidth="1"/>
    <col min="10505" max="10505" width="28.109375" style="3" customWidth="1"/>
    <col min="10506" max="10754" width="16" style="3"/>
    <col min="10755" max="10755" width="6" style="3" customWidth="1"/>
    <col min="10756" max="10756" width="26.6640625" style="3" customWidth="1"/>
    <col min="10757" max="10757" width="11.6640625" style="3" bestFit="1" customWidth="1"/>
    <col min="10758" max="10758" width="11.44140625" style="3" bestFit="1" customWidth="1"/>
    <col min="10759" max="10759" width="12.6640625" style="3" bestFit="1" customWidth="1"/>
    <col min="10760" max="10760" width="5.6640625" style="3" customWidth="1"/>
    <col min="10761" max="10761" width="28.109375" style="3" customWidth="1"/>
    <col min="10762" max="11010" width="16" style="3"/>
    <col min="11011" max="11011" width="6" style="3" customWidth="1"/>
    <col min="11012" max="11012" width="26.6640625" style="3" customWidth="1"/>
    <col min="11013" max="11013" width="11.6640625" style="3" bestFit="1" customWidth="1"/>
    <col min="11014" max="11014" width="11.44140625" style="3" bestFit="1" customWidth="1"/>
    <col min="11015" max="11015" width="12.6640625" style="3" bestFit="1" customWidth="1"/>
    <col min="11016" max="11016" width="5.6640625" style="3" customWidth="1"/>
    <col min="11017" max="11017" width="28.109375" style="3" customWidth="1"/>
    <col min="11018" max="11266" width="16" style="3"/>
    <col min="11267" max="11267" width="6" style="3" customWidth="1"/>
    <col min="11268" max="11268" width="26.6640625" style="3" customWidth="1"/>
    <col min="11269" max="11269" width="11.6640625" style="3" bestFit="1" customWidth="1"/>
    <col min="11270" max="11270" width="11.44140625" style="3" bestFit="1" customWidth="1"/>
    <col min="11271" max="11271" width="12.6640625" style="3" bestFit="1" customWidth="1"/>
    <col min="11272" max="11272" width="5.6640625" style="3" customWidth="1"/>
    <col min="11273" max="11273" width="28.109375" style="3" customWidth="1"/>
    <col min="11274" max="11522" width="16" style="3"/>
    <col min="11523" max="11523" width="6" style="3" customWidth="1"/>
    <col min="11524" max="11524" width="26.6640625" style="3" customWidth="1"/>
    <col min="11525" max="11525" width="11.6640625" style="3" bestFit="1" customWidth="1"/>
    <col min="11526" max="11526" width="11.44140625" style="3" bestFit="1" customWidth="1"/>
    <col min="11527" max="11527" width="12.6640625" style="3" bestFit="1" customWidth="1"/>
    <col min="11528" max="11528" width="5.6640625" style="3" customWidth="1"/>
    <col min="11529" max="11529" width="28.109375" style="3" customWidth="1"/>
    <col min="11530" max="11778" width="16" style="3"/>
    <col min="11779" max="11779" width="6" style="3" customWidth="1"/>
    <col min="11780" max="11780" width="26.6640625" style="3" customWidth="1"/>
    <col min="11781" max="11781" width="11.6640625" style="3" bestFit="1" customWidth="1"/>
    <col min="11782" max="11782" width="11.44140625" style="3" bestFit="1" customWidth="1"/>
    <col min="11783" max="11783" width="12.6640625" style="3" bestFit="1" customWidth="1"/>
    <col min="11784" max="11784" width="5.6640625" style="3" customWidth="1"/>
    <col min="11785" max="11785" width="28.109375" style="3" customWidth="1"/>
    <col min="11786" max="12034" width="16" style="3"/>
    <col min="12035" max="12035" width="6" style="3" customWidth="1"/>
    <col min="12036" max="12036" width="26.6640625" style="3" customWidth="1"/>
    <col min="12037" max="12037" width="11.6640625" style="3" bestFit="1" customWidth="1"/>
    <col min="12038" max="12038" width="11.44140625" style="3" bestFit="1" customWidth="1"/>
    <col min="12039" max="12039" width="12.6640625" style="3" bestFit="1" customWidth="1"/>
    <col min="12040" max="12040" width="5.6640625" style="3" customWidth="1"/>
    <col min="12041" max="12041" width="28.109375" style="3" customWidth="1"/>
    <col min="12042" max="12290" width="16" style="3"/>
    <col min="12291" max="12291" width="6" style="3" customWidth="1"/>
    <col min="12292" max="12292" width="26.6640625" style="3" customWidth="1"/>
    <col min="12293" max="12293" width="11.6640625" style="3" bestFit="1" customWidth="1"/>
    <col min="12294" max="12294" width="11.44140625" style="3" bestFit="1" customWidth="1"/>
    <col min="12295" max="12295" width="12.6640625" style="3" bestFit="1" customWidth="1"/>
    <col min="12296" max="12296" width="5.6640625" style="3" customWidth="1"/>
    <col min="12297" max="12297" width="28.109375" style="3" customWidth="1"/>
    <col min="12298" max="12546" width="16" style="3"/>
    <col min="12547" max="12547" width="6" style="3" customWidth="1"/>
    <col min="12548" max="12548" width="26.6640625" style="3" customWidth="1"/>
    <col min="12549" max="12549" width="11.6640625" style="3" bestFit="1" customWidth="1"/>
    <col min="12550" max="12550" width="11.44140625" style="3" bestFit="1" customWidth="1"/>
    <col min="12551" max="12551" width="12.6640625" style="3" bestFit="1" customWidth="1"/>
    <col min="12552" max="12552" width="5.6640625" style="3" customWidth="1"/>
    <col min="12553" max="12553" width="28.109375" style="3" customWidth="1"/>
    <col min="12554" max="12802" width="16" style="3"/>
    <col min="12803" max="12803" width="6" style="3" customWidth="1"/>
    <col min="12804" max="12804" width="26.6640625" style="3" customWidth="1"/>
    <col min="12805" max="12805" width="11.6640625" style="3" bestFit="1" customWidth="1"/>
    <col min="12806" max="12806" width="11.44140625" style="3" bestFit="1" customWidth="1"/>
    <col min="12807" max="12807" width="12.6640625" style="3" bestFit="1" customWidth="1"/>
    <col min="12808" max="12808" width="5.6640625" style="3" customWidth="1"/>
    <col min="12809" max="12809" width="28.109375" style="3" customWidth="1"/>
    <col min="12810" max="13058" width="16" style="3"/>
    <col min="13059" max="13059" width="6" style="3" customWidth="1"/>
    <col min="13060" max="13060" width="26.6640625" style="3" customWidth="1"/>
    <col min="13061" max="13061" width="11.6640625" style="3" bestFit="1" customWidth="1"/>
    <col min="13062" max="13062" width="11.44140625" style="3" bestFit="1" customWidth="1"/>
    <col min="13063" max="13063" width="12.6640625" style="3" bestFit="1" customWidth="1"/>
    <col min="13064" max="13064" width="5.6640625" style="3" customWidth="1"/>
    <col min="13065" max="13065" width="28.109375" style="3" customWidth="1"/>
    <col min="13066" max="13314" width="16" style="3"/>
    <col min="13315" max="13315" width="6" style="3" customWidth="1"/>
    <col min="13316" max="13316" width="26.6640625" style="3" customWidth="1"/>
    <col min="13317" max="13317" width="11.6640625" style="3" bestFit="1" customWidth="1"/>
    <col min="13318" max="13318" width="11.44140625" style="3" bestFit="1" customWidth="1"/>
    <col min="13319" max="13319" width="12.6640625" style="3" bestFit="1" customWidth="1"/>
    <col min="13320" max="13320" width="5.6640625" style="3" customWidth="1"/>
    <col min="13321" max="13321" width="28.109375" style="3" customWidth="1"/>
    <col min="13322" max="13570" width="16" style="3"/>
    <col min="13571" max="13571" width="6" style="3" customWidth="1"/>
    <col min="13572" max="13572" width="26.6640625" style="3" customWidth="1"/>
    <col min="13573" max="13573" width="11.6640625" style="3" bestFit="1" customWidth="1"/>
    <col min="13574" max="13574" width="11.44140625" style="3" bestFit="1" customWidth="1"/>
    <col min="13575" max="13575" width="12.6640625" style="3" bestFit="1" customWidth="1"/>
    <col min="13576" max="13576" width="5.6640625" style="3" customWidth="1"/>
    <col min="13577" max="13577" width="28.109375" style="3" customWidth="1"/>
    <col min="13578" max="13826" width="16" style="3"/>
    <col min="13827" max="13827" width="6" style="3" customWidth="1"/>
    <col min="13828" max="13828" width="26.6640625" style="3" customWidth="1"/>
    <col min="13829" max="13829" width="11.6640625" style="3" bestFit="1" customWidth="1"/>
    <col min="13830" max="13830" width="11.44140625" style="3" bestFit="1" customWidth="1"/>
    <col min="13831" max="13831" width="12.6640625" style="3" bestFit="1" customWidth="1"/>
    <col min="13832" max="13832" width="5.6640625" style="3" customWidth="1"/>
    <col min="13833" max="13833" width="28.109375" style="3" customWidth="1"/>
    <col min="13834" max="14082" width="16" style="3"/>
    <col min="14083" max="14083" width="6" style="3" customWidth="1"/>
    <col min="14084" max="14084" width="26.6640625" style="3" customWidth="1"/>
    <col min="14085" max="14085" width="11.6640625" style="3" bestFit="1" customWidth="1"/>
    <col min="14086" max="14086" width="11.44140625" style="3" bestFit="1" customWidth="1"/>
    <col min="14087" max="14087" width="12.6640625" style="3" bestFit="1" customWidth="1"/>
    <col min="14088" max="14088" width="5.6640625" style="3" customWidth="1"/>
    <col min="14089" max="14089" width="28.109375" style="3" customWidth="1"/>
    <col min="14090" max="14338" width="16" style="3"/>
    <col min="14339" max="14339" width="6" style="3" customWidth="1"/>
    <col min="14340" max="14340" width="26.6640625" style="3" customWidth="1"/>
    <col min="14341" max="14341" width="11.6640625" style="3" bestFit="1" customWidth="1"/>
    <col min="14342" max="14342" width="11.44140625" style="3" bestFit="1" customWidth="1"/>
    <col min="14343" max="14343" width="12.6640625" style="3" bestFit="1" customWidth="1"/>
    <col min="14344" max="14344" width="5.6640625" style="3" customWidth="1"/>
    <col min="14345" max="14345" width="28.109375" style="3" customWidth="1"/>
    <col min="14346" max="14594" width="16" style="3"/>
    <col min="14595" max="14595" width="6" style="3" customWidth="1"/>
    <col min="14596" max="14596" width="26.6640625" style="3" customWidth="1"/>
    <col min="14597" max="14597" width="11.6640625" style="3" bestFit="1" customWidth="1"/>
    <col min="14598" max="14598" width="11.44140625" style="3" bestFit="1" customWidth="1"/>
    <col min="14599" max="14599" width="12.6640625" style="3" bestFit="1" customWidth="1"/>
    <col min="14600" max="14600" width="5.6640625" style="3" customWidth="1"/>
    <col min="14601" max="14601" width="28.109375" style="3" customWidth="1"/>
    <col min="14602" max="14850" width="16" style="3"/>
    <col min="14851" max="14851" width="6" style="3" customWidth="1"/>
    <col min="14852" max="14852" width="26.6640625" style="3" customWidth="1"/>
    <col min="14853" max="14853" width="11.6640625" style="3" bestFit="1" customWidth="1"/>
    <col min="14854" max="14854" width="11.44140625" style="3" bestFit="1" customWidth="1"/>
    <col min="14855" max="14855" width="12.6640625" style="3" bestFit="1" customWidth="1"/>
    <col min="14856" max="14856" width="5.6640625" style="3" customWidth="1"/>
    <col min="14857" max="14857" width="28.109375" style="3" customWidth="1"/>
    <col min="14858" max="15106" width="16" style="3"/>
    <col min="15107" max="15107" width="6" style="3" customWidth="1"/>
    <col min="15108" max="15108" width="26.6640625" style="3" customWidth="1"/>
    <col min="15109" max="15109" width="11.6640625" style="3" bestFit="1" customWidth="1"/>
    <col min="15110" max="15110" width="11.44140625" style="3" bestFit="1" customWidth="1"/>
    <col min="15111" max="15111" width="12.6640625" style="3" bestFit="1" customWidth="1"/>
    <col min="15112" max="15112" width="5.6640625" style="3" customWidth="1"/>
    <col min="15113" max="15113" width="28.109375" style="3" customWidth="1"/>
    <col min="15114" max="15362" width="16" style="3"/>
    <col min="15363" max="15363" width="6" style="3" customWidth="1"/>
    <col min="15364" max="15364" width="26.6640625" style="3" customWidth="1"/>
    <col min="15365" max="15365" width="11.6640625" style="3" bestFit="1" customWidth="1"/>
    <col min="15366" max="15366" width="11.44140625" style="3" bestFit="1" customWidth="1"/>
    <col min="15367" max="15367" width="12.6640625" style="3" bestFit="1" customWidth="1"/>
    <col min="15368" max="15368" width="5.6640625" style="3" customWidth="1"/>
    <col min="15369" max="15369" width="28.109375" style="3" customWidth="1"/>
    <col min="15370" max="15618" width="16" style="3"/>
    <col min="15619" max="15619" width="6" style="3" customWidth="1"/>
    <col min="15620" max="15620" width="26.6640625" style="3" customWidth="1"/>
    <col min="15621" max="15621" width="11.6640625" style="3" bestFit="1" customWidth="1"/>
    <col min="15622" max="15622" width="11.44140625" style="3" bestFit="1" customWidth="1"/>
    <col min="15623" max="15623" width="12.6640625" style="3" bestFit="1" customWidth="1"/>
    <col min="15624" max="15624" width="5.6640625" style="3" customWidth="1"/>
    <col min="15625" max="15625" width="28.109375" style="3" customWidth="1"/>
    <col min="15626" max="15874" width="16" style="3"/>
    <col min="15875" max="15875" width="6" style="3" customWidth="1"/>
    <col min="15876" max="15876" width="26.6640625" style="3" customWidth="1"/>
    <col min="15877" max="15877" width="11.6640625" style="3" bestFit="1" customWidth="1"/>
    <col min="15878" max="15878" width="11.44140625" style="3" bestFit="1" customWidth="1"/>
    <col min="15879" max="15879" width="12.6640625" style="3" bestFit="1" customWidth="1"/>
    <col min="15880" max="15880" width="5.6640625" style="3" customWidth="1"/>
    <col min="15881" max="15881" width="28.109375" style="3" customWidth="1"/>
    <col min="15882" max="16130" width="16" style="3"/>
    <col min="16131" max="16131" width="6" style="3" customWidth="1"/>
    <col min="16132" max="16132" width="26.6640625" style="3" customWidth="1"/>
    <col min="16133" max="16133" width="11.6640625" style="3" bestFit="1" customWidth="1"/>
    <col min="16134" max="16134" width="11.44140625" style="3" bestFit="1" customWidth="1"/>
    <col min="16135" max="16135" width="12.6640625" style="3" bestFit="1" customWidth="1"/>
    <col min="16136" max="16136" width="5.6640625" style="3" customWidth="1"/>
    <col min="16137" max="16137" width="28.109375" style="3" customWidth="1"/>
    <col min="16138" max="16384" width="16" style="3"/>
  </cols>
  <sheetData>
    <row r="1" spans="1:11" x14ac:dyDescent="0.3">
      <c r="A1" s="853"/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1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x14ac:dyDescent="0.3">
      <c r="A3" s="402" t="s">
        <v>16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</row>
    <row r="4" spans="1:11" x14ac:dyDescent="0.3">
      <c r="A4" s="4" t="s">
        <v>19</v>
      </c>
      <c r="B4" s="4"/>
      <c r="C4" s="4" t="s">
        <v>18</v>
      </c>
      <c r="D4" s="404"/>
      <c r="E4" s="4"/>
      <c r="F4" s="4"/>
      <c r="G4" s="4"/>
      <c r="H4" s="4"/>
      <c r="I4" s="403"/>
      <c r="J4" s="403"/>
      <c r="K4" s="403"/>
    </row>
    <row r="5" spans="1:11" x14ac:dyDescent="0.3">
      <c r="A5" s="4" t="s">
        <v>79</v>
      </c>
      <c r="B5" s="4"/>
      <c r="C5" s="405" t="s">
        <v>184</v>
      </c>
      <c r="D5" s="4"/>
      <c r="E5" s="4"/>
      <c r="F5" s="4"/>
      <c r="G5" s="4"/>
      <c r="H5" s="4"/>
      <c r="I5" s="403"/>
      <c r="J5" s="403"/>
      <c r="K5" s="403"/>
    </row>
    <row r="6" spans="1:11" x14ac:dyDescent="0.3">
      <c r="A6" s="5"/>
      <c r="B6" s="4"/>
      <c r="C6" s="406">
        <v>2024</v>
      </c>
      <c r="D6" s="4"/>
      <c r="E6" s="4"/>
      <c r="F6" s="4"/>
      <c r="G6" s="4"/>
      <c r="H6" s="4"/>
      <c r="I6" s="880"/>
      <c r="J6" s="881"/>
      <c r="K6" s="882"/>
    </row>
    <row r="7" spans="1:11" x14ac:dyDescent="0.3">
      <c r="A7" s="5"/>
      <c r="B7" s="4"/>
      <c r="C7" s="4"/>
      <c r="D7" s="4"/>
      <c r="E7" s="4"/>
      <c r="F7" s="4"/>
      <c r="G7" s="4"/>
      <c r="H7" s="4"/>
      <c r="I7" s="407"/>
      <c r="J7" s="883"/>
      <c r="K7" s="884"/>
    </row>
    <row r="8" spans="1:11" ht="12.75" customHeight="1" x14ac:dyDescent="0.3">
      <c r="A8" s="4"/>
      <c r="B8" s="4"/>
      <c r="C8" s="4"/>
      <c r="D8" s="4"/>
      <c r="E8" s="4"/>
      <c r="F8" s="4"/>
      <c r="G8" s="4"/>
      <c r="H8" s="403"/>
      <c r="I8" s="407"/>
      <c r="J8" s="885"/>
      <c r="K8" s="886"/>
    </row>
    <row r="9" spans="1:11" ht="12.75" customHeight="1" x14ac:dyDescent="0.3">
      <c r="A9" s="4" t="s">
        <v>23</v>
      </c>
      <c r="B9" s="4"/>
      <c r="C9" s="4"/>
      <c r="D9" s="4"/>
      <c r="E9" s="4"/>
      <c r="F9" s="4"/>
      <c r="G9" s="4"/>
      <c r="H9" s="535"/>
      <c r="I9" s="407"/>
      <c r="J9" s="887"/>
      <c r="K9" s="888"/>
    </row>
    <row r="10" spans="1:11" ht="15.75" customHeight="1" thickBot="1" x14ac:dyDescent="0.35">
      <c r="A10" s="534" t="s">
        <v>30</v>
      </c>
      <c r="B10" s="534"/>
      <c r="C10" s="534"/>
      <c r="D10" s="534"/>
      <c r="E10" s="534"/>
      <c r="F10" s="456"/>
      <c r="G10" s="531"/>
      <c r="H10" s="496"/>
      <c r="I10" s="532"/>
      <c r="J10" s="532"/>
      <c r="K10" s="532"/>
    </row>
    <row r="11" spans="1:11" ht="12.75" customHeight="1" thickBot="1" x14ac:dyDescent="0.35">
      <c r="A11" s="896" t="s">
        <v>25</v>
      </c>
      <c r="B11" s="897"/>
      <c r="C11" s="897"/>
      <c r="D11" s="897"/>
      <c r="E11" s="898"/>
      <c r="F11" s="296"/>
      <c r="G11" s="879"/>
      <c r="H11" s="879"/>
      <c r="I11" s="879"/>
      <c r="J11" s="879"/>
      <c r="K11" s="879"/>
    </row>
    <row r="12" spans="1:11" ht="14.4" thickBot="1" x14ac:dyDescent="0.35">
      <c r="A12" s="719"/>
      <c r="B12" s="720"/>
      <c r="C12" s="720"/>
      <c r="D12" s="730"/>
      <c r="E12" s="733"/>
      <c r="F12" s="275"/>
      <c r="G12" s="533"/>
      <c r="H12" s="533"/>
      <c r="I12" s="533"/>
      <c r="J12" s="533"/>
      <c r="K12" s="533"/>
    </row>
    <row r="13" spans="1:11" s="6" customFormat="1" x14ac:dyDescent="0.3">
      <c r="A13" s="717" t="s">
        <v>0</v>
      </c>
      <c r="B13" s="718" t="s">
        <v>26</v>
      </c>
      <c r="C13" s="721" t="s">
        <v>27</v>
      </c>
      <c r="D13" s="731" t="s">
        <v>28</v>
      </c>
      <c r="E13" s="734" t="s">
        <v>29</v>
      </c>
      <c r="F13" s="279"/>
      <c r="G13" s="494"/>
      <c r="H13" s="494"/>
      <c r="I13" s="494"/>
      <c r="J13" s="494"/>
      <c r="K13" s="494"/>
    </row>
    <row r="14" spans="1:11" ht="12.75" customHeight="1" x14ac:dyDescent="0.3">
      <c r="A14" s="285">
        <v>45627</v>
      </c>
      <c r="B14" s="286"/>
      <c r="C14" s="479" t="s">
        <v>46</v>
      </c>
      <c r="D14" s="732">
        <v>6574708</v>
      </c>
      <c r="E14" s="735"/>
      <c r="F14" s="275"/>
      <c r="G14" s="508"/>
      <c r="H14" s="89"/>
      <c r="I14" s="403"/>
      <c r="J14" s="509"/>
      <c r="K14" s="510"/>
    </row>
    <row r="15" spans="1:11" ht="12.75" customHeight="1" x14ac:dyDescent="0.3">
      <c r="A15" s="285">
        <v>45631</v>
      </c>
      <c r="B15" s="286">
        <v>1</v>
      </c>
      <c r="C15" s="479" t="s">
        <v>627</v>
      </c>
      <c r="D15" s="732"/>
      <c r="E15" s="738">
        <v>1888000</v>
      </c>
      <c r="F15" s="275"/>
      <c r="G15" s="508"/>
      <c r="H15" s="89"/>
      <c r="I15" s="403"/>
      <c r="J15" s="509"/>
      <c r="K15" s="510"/>
    </row>
    <row r="16" spans="1:11" ht="12.75" customHeight="1" x14ac:dyDescent="0.3">
      <c r="A16" s="285">
        <v>45636</v>
      </c>
      <c r="B16" s="286">
        <v>2</v>
      </c>
      <c r="C16" s="479" t="s">
        <v>628</v>
      </c>
      <c r="D16" s="732"/>
      <c r="E16" s="738">
        <v>4600000</v>
      </c>
      <c r="F16" s="275"/>
      <c r="G16" s="508"/>
      <c r="H16" s="89"/>
      <c r="I16" s="403"/>
      <c r="J16" s="509"/>
      <c r="K16" s="510"/>
    </row>
    <row r="17" spans="1:12" ht="12.75" customHeight="1" x14ac:dyDescent="0.3">
      <c r="A17" s="285">
        <v>45637</v>
      </c>
      <c r="B17" s="286">
        <v>3</v>
      </c>
      <c r="C17" s="479" t="s">
        <v>145</v>
      </c>
      <c r="D17" s="732">
        <v>23276500</v>
      </c>
      <c r="E17" s="736"/>
      <c r="F17" s="275"/>
      <c r="G17" s="508"/>
      <c r="H17" s="89"/>
      <c r="I17" s="403"/>
      <c r="J17" s="509"/>
      <c r="K17" s="510"/>
    </row>
    <row r="18" spans="1:12" ht="12.75" customHeight="1" x14ac:dyDescent="0.3">
      <c r="A18" s="285">
        <v>45638</v>
      </c>
      <c r="B18" s="286">
        <v>4</v>
      </c>
      <c r="C18" s="479" t="s">
        <v>629</v>
      </c>
      <c r="D18" s="732"/>
      <c r="E18" s="736">
        <v>12140000</v>
      </c>
      <c r="F18" s="275"/>
      <c r="G18" s="508"/>
      <c r="H18" s="89"/>
      <c r="I18" s="403"/>
      <c r="J18" s="509"/>
      <c r="K18" s="510"/>
    </row>
    <row r="19" spans="1:12" ht="12.75" customHeight="1" x14ac:dyDescent="0.3">
      <c r="A19" s="389">
        <v>45638</v>
      </c>
      <c r="B19" s="286">
        <v>5</v>
      </c>
      <c r="C19" s="479" t="s">
        <v>630</v>
      </c>
      <c r="D19" s="732"/>
      <c r="E19" s="737">
        <v>4648000</v>
      </c>
      <c r="F19" s="275"/>
      <c r="G19" s="508"/>
      <c r="H19" s="89"/>
      <c r="I19" s="10"/>
      <c r="J19" s="511"/>
      <c r="K19" s="512"/>
    </row>
    <row r="20" spans="1:12" ht="12.75" customHeight="1" x14ac:dyDescent="0.3">
      <c r="A20" s="389">
        <v>45643</v>
      </c>
      <c r="B20" s="286">
        <v>7</v>
      </c>
      <c r="C20" s="479" t="s">
        <v>632</v>
      </c>
      <c r="D20" s="732"/>
      <c r="E20" s="738">
        <v>2002000</v>
      </c>
      <c r="F20" s="275"/>
      <c r="G20" s="508"/>
      <c r="H20" s="89"/>
      <c r="I20" s="10"/>
      <c r="J20" s="511"/>
      <c r="K20" s="510"/>
    </row>
    <row r="21" spans="1:12" ht="12.75" customHeight="1" x14ac:dyDescent="0.3">
      <c r="A21" s="389">
        <v>45643</v>
      </c>
      <c r="B21" s="286">
        <v>8</v>
      </c>
      <c r="C21" s="479" t="s">
        <v>633</v>
      </c>
      <c r="D21" s="732"/>
      <c r="E21" s="738">
        <v>1050000</v>
      </c>
      <c r="F21" s="275"/>
      <c r="G21" s="508"/>
      <c r="H21" s="89"/>
      <c r="I21" s="403"/>
      <c r="J21" s="511"/>
      <c r="K21" s="510"/>
    </row>
    <row r="22" spans="1:12" ht="12.75" customHeight="1" thickBot="1" x14ac:dyDescent="0.35">
      <c r="A22" s="389">
        <v>45644</v>
      </c>
      <c r="B22" s="286">
        <v>9</v>
      </c>
      <c r="C22" s="479" t="s">
        <v>631</v>
      </c>
      <c r="D22" s="732"/>
      <c r="E22" s="738">
        <v>1888000</v>
      </c>
      <c r="F22" s="275"/>
      <c r="G22" s="508"/>
      <c r="H22" s="89"/>
      <c r="I22" s="403"/>
      <c r="J22" s="511"/>
      <c r="K22" s="510"/>
    </row>
    <row r="23" spans="1:12" ht="14.4" thickBot="1" x14ac:dyDescent="0.35">
      <c r="A23" s="725">
        <v>45657</v>
      </c>
      <c r="B23" s="726"/>
      <c r="C23" s="727" t="s">
        <v>61</v>
      </c>
      <c r="D23" s="728">
        <f>SUM(D14:D22)-SUM(E14:E22)</f>
        <v>1635208</v>
      </c>
      <c r="E23" s="729"/>
      <c r="F23" s="280"/>
      <c r="G23" s="495"/>
      <c r="H23" s="441"/>
      <c r="I23" s="496"/>
      <c r="J23" s="497"/>
      <c r="K23" s="497"/>
      <c r="L23" s="439"/>
    </row>
    <row r="24" spans="1:12" ht="14.4" thickBot="1" x14ac:dyDescent="0.35">
      <c r="A24" s="722"/>
      <c r="B24" s="723"/>
      <c r="C24" s="723"/>
      <c r="D24" s="723"/>
      <c r="E24" s="724"/>
      <c r="F24" s="280"/>
      <c r="G24" s="403"/>
      <c r="H24" s="403"/>
      <c r="I24" s="403"/>
      <c r="J24" s="403"/>
      <c r="K24" s="308"/>
    </row>
    <row r="25" spans="1:12" x14ac:dyDescent="0.3">
      <c r="A25" s="5"/>
      <c r="B25" s="4"/>
      <c r="C25" s="4" t="s">
        <v>17</v>
      </c>
      <c r="D25" s="5"/>
      <c r="E25" s="5"/>
      <c r="F25" s="280"/>
      <c r="G25" s="5"/>
      <c r="H25" s="4"/>
      <c r="I25" s="4"/>
      <c r="J25" s="5"/>
      <c r="K25" s="5"/>
    </row>
    <row r="26" spans="1:12" x14ac:dyDescent="0.3">
      <c r="A26" s="5"/>
      <c r="B26" s="4"/>
      <c r="C26" s="4"/>
      <c r="D26" s="5"/>
      <c r="E26" s="308"/>
      <c r="F26" s="280"/>
      <c r="G26" s="5"/>
      <c r="H26" s="4"/>
      <c r="I26" s="4"/>
      <c r="J26" s="5"/>
      <c r="K26" s="5"/>
    </row>
    <row r="27" spans="1:12" x14ac:dyDescent="0.3">
      <c r="A27" s="7"/>
      <c r="B27" s="7"/>
      <c r="C27" s="287"/>
      <c r="D27" s="288"/>
      <c r="E27" s="8"/>
      <c r="F27" s="280"/>
      <c r="G27" s="7"/>
      <c r="H27" s="7"/>
      <c r="I27" s="287"/>
      <c r="J27" s="288"/>
      <c r="K27" s="8"/>
    </row>
    <row r="28" spans="1:12" ht="18" x14ac:dyDescent="0.35">
      <c r="C28" s="94" t="s">
        <v>140</v>
      </c>
      <c r="D28" s="17"/>
      <c r="E28" s="17"/>
      <c r="F28" s="280"/>
      <c r="G28" s="7"/>
      <c r="H28" s="7"/>
      <c r="I28" s="513"/>
      <c r="J28" s="514"/>
      <c r="K28" s="8"/>
    </row>
    <row r="29" spans="1:12" ht="18.600000000000001" thickBot="1" x14ac:dyDescent="0.4">
      <c r="C29" s="478"/>
      <c r="D29" s="17"/>
      <c r="E29" s="17"/>
      <c r="F29" s="280"/>
      <c r="I29" s="515"/>
      <c r="J29" s="516"/>
      <c r="K29" s="517"/>
    </row>
    <row r="30" spans="1:12" x14ac:dyDescent="0.3">
      <c r="C30" s="889" t="s">
        <v>20</v>
      </c>
      <c r="D30" s="890"/>
      <c r="E30" s="891"/>
      <c r="F30" s="280"/>
      <c r="I30" s="515"/>
      <c r="J30" s="516"/>
    </row>
    <row r="31" spans="1:12" x14ac:dyDescent="0.3">
      <c r="C31" s="556" t="s">
        <v>21</v>
      </c>
      <c r="D31" s="857" t="s">
        <v>31</v>
      </c>
      <c r="E31" s="892"/>
      <c r="F31" s="546"/>
      <c r="G31" s="518"/>
      <c r="H31" s="519"/>
      <c r="I31" s="498"/>
      <c r="J31" s="520"/>
      <c r="K31" s="520"/>
      <c r="L31" s="506"/>
    </row>
    <row r="32" spans="1:12" ht="14.25" customHeight="1" x14ac:dyDescent="0.3">
      <c r="A32" s="790"/>
      <c r="C32" s="557"/>
      <c r="D32" s="885"/>
      <c r="E32" s="893"/>
      <c r="F32" s="546"/>
      <c r="G32" s="518"/>
      <c r="H32" s="519"/>
      <c r="I32" s="498"/>
      <c r="J32" s="520"/>
      <c r="K32" s="520"/>
      <c r="L32" s="506"/>
    </row>
    <row r="33" spans="1:12" ht="21" customHeight="1" thickBot="1" x14ac:dyDescent="0.35">
      <c r="C33" s="558" t="s">
        <v>24</v>
      </c>
      <c r="D33" s="894" t="s">
        <v>33</v>
      </c>
      <c r="E33" s="895"/>
      <c r="F33" s="546"/>
      <c r="G33" s="518"/>
      <c r="H33" s="521"/>
      <c r="I33" s="498"/>
      <c r="J33" s="520"/>
      <c r="K33" s="520"/>
      <c r="L33" s="506"/>
    </row>
    <row r="34" spans="1:12" ht="14.4" thickBot="1" x14ac:dyDescent="0.35">
      <c r="D34" s="461"/>
      <c r="E34" s="461"/>
      <c r="F34" s="547"/>
      <c r="G34" s="518"/>
      <c r="H34" s="521"/>
      <c r="I34" s="498"/>
      <c r="J34" s="520"/>
      <c r="K34" s="520"/>
      <c r="L34" s="506"/>
    </row>
    <row r="35" spans="1:12" ht="14.4" thickBot="1" x14ac:dyDescent="0.35">
      <c r="A35" s="469" t="s">
        <v>0</v>
      </c>
      <c r="B35" s="475" t="s">
        <v>136</v>
      </c>
      <c r="C35" s="541" t="s">
        <v>5</v>
      </c>
      <c r="D35" s="543" t="s">
        <v>125</v>
      </c>
      <c r="E35" s="559"/>
      <c r="F35" s="548"/>
      <c r="G35" s="518"/>
      <c r="H35" s="521"/>
      <c r="I35" s="498"/>
      <c r="J35" s="520"/>
      <c r="K35" s="520"/>
      <c r="L35" s="506"/>
    </row>
    <row r="36" spans="1:12" x14ac:dyDescent="0.3">
      <c r="A36" s="470"/>
      <c r="B36" s="476"/>
      <c r="C36" s="473"/>
      <c r="D36" s="466"/>
      <c r="E36" s="555"/>
      <c r="F36" s="549"/>
      <c r="G36" s="522"/>
      <c r="H36" s="523"/>
      <c r="I36" s="493"/>
      <c r="J36" s="524"/>
      <c r="K36" s="525"/>
      <c r="L36" s="506"/>
    </row>
    <row r="37" spans="1:12" x14ac:dyDescent="0.3">
      <c r="A37" s="471"/>
      <c r="B37" s="468"/>
      <c r="C37" s="491" t="s">
        <v>126</v>
      </c>
      <c r="D37" s="505">
        <f>D23</f>
        <v>1635208</v>
      </c>
      <c r="E37" s="555"/>
      <c r="F37" s="550"/>
      <c r="G37" s="526"/>
      <c r="H37" s="523"/>
      <c r="I37" s="523"/>
      <c r="J37" s="523"/>
      <c r="K37" s="523"/>
      <c r="L37" s="506"/>
    </row>
    <row r="38" spans="1:12" x14ac:dyDescent="0.3">
      <c r="A38" s="471"/>
      <c r="B38" s="468"/>
      <c r="C38" s="474"/>
      <c r="D38" s="467"/>
      <c r="E38" s="555"/>
      <c r="F38" s="551"/>
      <c r="G38" s="493"/>
      <c r="H38" s="498"/>
      <c r="I38" s="493"/>
      <c r="J38" s="498"/>
      <c r="K38" s="527"/>
      <c r="L38" s="506"/>
    </row>
    <row r="39" spans="1:12" s="9" customFormat="1" x14ac:dyDescent="0.3">
      <c r="A39" s="471"/>
      <c r="B39" s="468"/>
      <c r="C39" s="474" t="s">
        <v>127</v>
      </c>
      <c r="D39" s="467"/>
      <c r="E39" s="555"/>
      <c r="F39" s="552"/>
      <c r="G39" s="528"/>
      <c r="H39" s="528"/>
      <c r="I39" s="529"/>
      <c r="J39" s="530"/>
      <c r="K39" s="530"/>
      <c r="L39" s="507"/>
    </row>
    <row r="40" spans="1:12" s="9" customFormat="1" x14ac:dyDescent="0.3">
      <c r="A40" s="471"/>
      <c r="B40" s="468"/>
      <c r="C40" s="491" t="s">
        <v>128</v>
      </c>
      <c r="D40" s="467"/>
      <c r="E40" s="555"/>
      <c r="F40" s="552"/>
      <c r="G40" s="440"/>
      <c r="H40" s="440"/>
      <c r="I40" s="440"/>
      <c r="J40" s="440"/>
      <c r="K40" s="440"/>
      <c r="L40" s="507"/>
    </row>
    <row r="41" spans="1:12" x14ac:dyDescent="0.3">
      <c r="A41" s="471"/>
      <c r="B41" s="468"/>
      <c r="C41" s="474"/>
      <c r="D41" s="467"/>
      <c r="E41" s="555"/>
      <c r="F41" s="553"/>
      <c r="G41" s="440"/>
      <c r="H41" s="440"/>
      <c r="I41" s="440"/>
      <c r="J41" s="440"/>
      <c r="K41" s="440"/>
      <c r="L41" s="506"/>
    </row>
    <row r="42" spans="1:12" x14ac:dyDescent="0.3">
      <c r="A42" s="471"/>
      <c r="B42" s="468"/>
      <c r="C42" s="474" t="s">
        <v>130</v>
      </c>
      <c r="D42" s="467"/>
      <c r="E42" s="555"/>
      <c r="F42" s="554"/>
      <c r="G42" s="281"/>
      <c r="H42" s="281"/>
      <c r="I42" s="281"/>
      <c r="J42" s="281"/>
      <c r="K42" s="281"/>
    </row>
    <row r="43" spans="1:12" x14ac:dyDescent="0.3">
      <c r="A43" s="471"/>
      <c r="B43" s="468"/>
      <c r="C43" s="491" t="s">
        <v>131</v>
      </c>
      <c r="D43" s="467"/>
      <c r="E43" s="555"/>
      <c r="F43" s="554"/>
      <c r="G43" s="281"/>
      <c r="H43" s="281"/>
      <c r="I43" s="281"/>
      <c r="J43" s="281"/>
      <c r="K43" s="281"/>
    </row>
    <row r="44" spans="1:12" x14ac:dyDescent="0.3">
      <c r="A44" s="472">
        <v>45631</v>
      </c>
      <c r="B44" s="468">
        <v>10</v>
      </c>
      <c r="C44" s="474" t="s">
        <v>660</v>
      </c>
      <c r="D44" s="467">
        <v>-3000</v>
      </c>
      <c r="E44" s="555"/>
      <c r="F44" s="554"/>
      <c r="G44" s="281"/>
      <c r="H44" s="281"/>
      <c r="I44" s="281"/>
      <c r="J44" s="281"/>
      <c r="K44" s="281"/>
    </row>
    <row r="45" spans="1:12" x14ac:dyDescent="0.3">
      <c r="A45" s="472">
        <v>45636</v>
      </c>
      <c r="B45" s="468">
        <v>11</v>
      </c>
      <c r="C45" s="474" t="s">
        <v>661</v>
      </c>
      <c r="D45" s="467">
        <v>-20000</v>
      </c>
      <c r="E45" s="555"/>
      <c r="F45" s="554"/>
      <c r="G45" s="281"/>
      <c r="H45" s="281"/>
      <c r="I45" s="281"/>
      <c r="J45" s="281"/>
      <c r="K45" s="281"/>
    </row>
    <row r="46" spans="1:12" x14ac:dyDescent="0.3">
      <c r="A46" s="472">
        <v>45638</v>
      </c>
      <c r="B46" s="468">
        <v>12</v>
      </c>
      <c r="C46" s="474" t="s">
        <v>662</v>
      </c>
      <c r="D46" s="467">
        <v>-30000</v>
      </c>
      <c r="E46" s="555"/>
      <c r="F46" s="554"/>
      <c r="G46" s="281"/>
      <c r="H46" s="281"/>
      <c r="I46" s="281"/>
      <c r="J46" s="281"/>
      <c r="K46" s="281"/>
    </row>
    <row r="47" spans="1:12" x14ac:dyDescent="0.3">
      <c r="A47" s="472">
        <v>45638</v>
      </c>
      <c r="B47" s="468">
        <v>13</v>
      </c>
      <c r="C47" s="474" t="s">
        <v>663</v>
      </c>
      <c r="D47" s="467">
        <v>-3000</v>
      </c>
      <c r="E47" s="555"/>
      <c r="F47" s="554"/>
      <c r="G47" s="281"/>
      <c r="H47" s="281"/>
      <c r="I47" s="281"/>
      <c r="J47" s="281"/>
      <c r="K47" s="281"/>
    </row>
    <row r="48" spans="1:12" ht="14.4" thickBot="1" x14ac:dyDescent="0.35">
      <c r="A48" s="472">
        <v>45644</v>
      </c>
      <c r="B48" s="468">
        <v>14</v>
      </c>
      <c r="C48" s="474" t="s">
        <v>664</v>
      </c>
      <c r="D48" s="467">
        <v>-3000</v>
      </c>
      <c r="E48" s="555"/>
      <c r="F48" s="554"/>
      <c r="G48" s="281"/>
      <c r="H48" s="281"/>
      <c r="I48" s="281"/>
      <c r="J48" s="281"/>
      <c r="K48" s="281"/>
    </row>
    <row r="49" spans="1:6" ht="14.4" thickBot="1" x14ac:dyDescent="0.35">
      <c r="A49" s="464">
        <v>45657</v>
      </c>
      <c r="B49" s="463"/>
      <c r="C49" s="542" t="s">
        <v>132</v>
      </c>
      <c r="D49" s="545">
        <f>SUM(D36:D48)</f>
        <v>1576208</v>
      </c>
      <c r="E49" s="537"/>
      <c r="F49" s="460"/>
    </row>
    <row r="50" spans="1:6" ht="14.4" thickBot="1" x14ac:dyDescent="0.35">
      <c r="C50" s="469" t="s">
        <v>132</v>
      </c>
      <c r="D50" s="545">
        <v>1576208</v>
      </c>
      <c r="E50" s="538"/>
      <c r="F50" s="460"/>
    </row>
    <row r="51" spans="1:6" ht="14.4" thickBot="1" x14ac:dyDescent="0.35">
      <c r="D51" s="17"/>
      <c r="E51" s="536"/>
      <c r="F51" s="460"/>
    </row>
    <row r="52" spans="1:6" ht="14.4" thickBot="1" x14ac:dyDescent="0.35">
      <c r="C52" s="492" t="s">
        <v>133</v>
      </c>
      <c r="D52" s="477">
        <f>D49-D50</f>
        <v>0</v>
      </c>
      <c r="E52" s="555"/>
      <c r="F52" s="460"/>
    </row>
    <row r="53" spans="1:6" x14ac:dyDescent="0.3">
      <c r="C53" s="3" t="s">
        <v>134</v>
      </c>
      <c r="D53" s="17"/>
      <c r="E53" s="17"/>
    </row>
    <row r="54" spans="1:6" x14ac:dyDescent="0.3">
      <c r="A54" s="460"/>
      <c r="B54" s="460"/>
      <c r="C54" s="460"/>
      <c r="D54" s="460"/>
      <c r="E54" s="460"/>
    </row>
    <row r="55" spans="1:6" x14ac:dyDescent="0.3">
      <c r="A55" s="460"/>
      <c r="B55" s="460"/>
      <c r="C55" s="460"/>
      <c r="D55" s="460"/>
      <c r="E55" s="460"/>
    </row>
    <row r="309" spans="8:8" x14ac:dyDescent="0.3">
      <c r="H309" s="3" t="s">
        <v>119</v>
      </c>
    </row>
    <row r="310" spans="8:8" x14ac:dyDescent="0.3">
      <c r="H310" s="3" t="s">
        <v>119</v>
      </c>
    </row>
    <row r="311" spans="8:8" x14ac:dyDescent="0.3">
      <c r="H311" s="3" t="s">
        <v>119</v>
      </c>
    </row>
    <row r="312" spans="8:8" x14ac:dyDescent="0.3">
      <c r="H312" s="3" t="s">
        <v>119</v>
      </c>
    </row>
    <row r="313" spans="8:8" x14ac:dyDescent="0.3">
      <c r="H313" s="3" t="s">
        <v>119</v>
      </c>
    </row>
  </sheetData>
  <mergeCells count="11">
    <mergeCell ref="C30:E30"/>
    <mergeCell ref="D31:E31"/>
    <mergeCell ref="D32:E32"/>
    <mergeCell ref="D33:E33"/>
    <mergeCell ref="A11:E11"/>
    <mergeCell ref="G11:K11"/>
    <mergeCell ref="A1:K1"/>
    <mergeCell ref="I6:K6"/>
    <mergeCell ref="J7:K7"/>
    <mergeCell ref="J8:K8"/>
    <mergeCell ref="J9:K9"/>
  </mergeCells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23"/>
  <sheetViews>
    <sheetView topLeftCell="A3" workbookViewId="0">
      <selection activeCell="O13" sqref="O13"/>
    </sheetView>
  </sheetViews>
  <sheetFormatPr defaultColWidth="8.88671875" defaultRowHeight="14.4" x14ac:dyDescent="0.3"/>
  <cols>
    <col min="1" max="1" width="13.88671875" customWidth="1"/>
    <col min="3" max="3" width="9.33203125" customWidth="1"/>
    <col min="4" max="4" width="8.88671875" customWidth="1"/>
    <col min="5" max="5" width="18.44140625" customWidth="1"/>
    <col min="6" max="6" width="4.6640625" customWidth="1"/>
    <col min="7" max="7" width="15.109375" customWidth="1"/>
    <col min="8" max="8" width="8.6640625" customWidth="1"/>
    <col min="11" max="11" width="15" customWidth="1"/>
  </cols>
  <sheetData>
    <row r="1" spans="1:11" ht="18" x14ac:dyDescent="0.35">
      <c r="E1" s="94" t="s">
        <v>18</v>
      </c>
      <c r="F1" s="94"/>
      <c r="G1" s="94"/>
    </row>
    <row r="2" spans="1:11" ht="18" x14ac:dyDescent="0.35">
      <c r="E2" s="94" t="s">
        <v>48</v>
      </c>
      <c r="F2" s="94"/>
      <c r="G2" s="94"/>
    </row>
    <row r="3" spans="1:11" ht="18" x14ac:dyDescent="0.35">
      <c r="E3" s="125" t="s">
        <v>184</v>
      </c>
      <c r="F3" s="94"/>
      <c r="G3" s="94"/>
    </row>
    <row r="4" spans="1:11" x14ac:dyDescent="0.3">
      <c r="C4" s="115" t="s">
        <v>57</v>
      </c>
      <c r="I4" s="115" t="s">
        <v>58</v>
      </c>
    </row>
    <row r="5" spans="1:11" x14ac:dyDescent="0.3">
      <c r="A5" s="95" t="s">
        <v>52</v>
      </c>
      <c r="B5" s="93"/>
      <c r="C5" s="93"/>
      <c r="D5" s="93"/>
      <c r="E5" s="93"/>
      <c r="G5" s="95" t="s">
        <v>52</v>
      </c>
      <c r="H5" s="93"/>
      <c r="I5" s="93"/>
      <c r="J5" s="93"/>
      <c r="K5" s="93"/>
    </row>
    <row r="6" spans="1:11" x14ac:dyDescent="0.3">
      <c r="A6" s="93"/>
      <c r="B6" s="93">
        <v>50000</v>
      </c>
      <c r="C6" s="93" t="s">
        <v>49</v>
      </c>
      <c r="D6" s="93">
        <v>80</v>
      </c>
      <c r="E6" s="96">
        <f>B6*D6</f>
        <v>4000000</v>
      </c>
      <c r="G6" s="93"/>
      <c r="H6" s="93">
        <v>100</v>
      </c>
      <c r="I6" s="93" t="s">
        <v>49</v>
      </c>
      <c r="J6" s="93">
        <v>0</v>
      </c>
      <c r="K6" s="96">
        <f>H6*J6</f>
        <v>0</v>
      </c>
    </row>
    <row r="7" spans="1:11" x14ac:dyDescent="0.3">
      <c r="A7" s="93"/>
      <c r="B7" s="93">
        <v>20000</v>
      </c>
      <c r="C7" s="93" t="s">
        <v>49</v>
      </c>
      <c r="D7" s="93">
        <v>220</v>
      </c>
      <c r="E7" s="96">
        <f t="shared" ref="E7:E11" si="0">B7*D7</f>
        <v>4400000</v>
      </c>
      <c r="G7" s="93"/>
      <c r="H7" s="93">
        <v>20</v>
      </c>
      <c r="I7" s="93" t="s">
        <v>49</v>
      </c>
      <c r="J7" s="93">
        <v>0</v>
      </c>
      <c r="K7" s="96">
        <f t="shared" ref="K7:K10" si="1">H7*J7</f>
        <v>0</v>
      </c>
    </row>
    <row r="8" spans="1:11" x14ac:dyDescent="0.3">
      <c r="A8" s="93"/>
      <c r="B8" s="93">
        <v>10000</v>
      </c>
      <c r="C8" s="93" t="s">
        <v>49</v>
      </c>
      <c r="D8" s="93">
        <v>70</v>
      </c>
      <c r="E8" s="96">
        <f t="shared" si="0"/>
        <v>700000</v>
      </c>
      <c r="G8" s="93"/>
      <c r="H8" s="93">
        <v>10</v>
      </c>
      <c r="I8" s="93" t="s">
        <v>49</v>
      </c>
      <c r="J8" s="93">
        <v>0</v>
      </c>
      <c r="K8" s="96">
        <f t="shared" si="1"/>
        <v>0</v>
      </c>
    </row>
    <row r="9" spans="1:11" x14ac:dyDescent="0.3">
      <c r="A9" s="93"/>
      <c r="B9" s="93">
        <v>5000</v>
      </c>
      <c r="C9" s="93" t="s">
        <v>49</v>
      </c>
      <c r="D9" s="93">
        <v>4</v>
      </c>
      <c r="E9" s="96">
        <f t="shared" si="0"/>
        <v>20000</v>
      </c>
      <c r="G9" s="93"/>
      <c r="H9" s="93">
        <v>5</v>
      </c>
      <c r="I9" s="93" t="s">
        <v>49</v>
      </c>
      <c r="J9" s="93">
        <v>1</v>
      </c>
      <c r="K9" s="96">
        <f t="shared" si="1"/>
        <v>5</v>
      </c>
    </row>
    <row r="10" spans="1:11" x14ac:dyDescent="0.3">
      <c r="A10" s="93"/>
      <c r="B10" s="93">
        <v>2000</v>
      </c>
      <c r="C10" s="93" t="s">
        <v>49</v>
      </c>
      <c r="D10" s="93"/>
      <c r="E10" s="96">
        <f t="shared" si="0"/>
        <v>0</v>
      </c>
      <c r="G10" s="93"/>
      <c r="H10" s="93">
        <v>1</v>
      </c>
      <c r="I10" s="93" t="s">
        <v>49</v>
      </c>
      <c r="J10" s="93"/>
      <c r="K10" s="96">
        <f t="shared" si="1"/>
        <v>0</v>
      </c>
    </row>
    <row r="11" spans="1:11" x14ac:dyDescent="0.3">
      <c r="A11" s="93"/>
      <c r="B11" s="93">
        <v>1000</v>
      </c>
      <c r="C11" s="93" t="s">
        <v>49</v>
      </c>
      <c r="D11" s="93"/>
      <c r="E11" s="96">
        <f t="shared" si="0"/>
        <v>0</v>
      </c>
      <c r="G11" s="93"/>
      <c r="H11" s="93"/>
      <c r="I11" s="93"/>
      <c r="J11" s="93"/>
      <c r="K11" s="96"/>
    </row>
    <row r="12" spans="1:11" x14ac:dyDescent="0.3">
      <c r="A12" s="93"/>
      <c r="B12" s="93"/>
      <c r="C12" s="93"/>
      <c r="D12" s="93"/>
      <c r="E12" s="93"/>
      <c r="G12" s="93"/>
      <c r="H12" s="93"/>
      <c r="I12" s="93"/>
      <c r="J12" s="93"/>
      <c r="K12" s="93"/>
    </row>
    <row r="13" spans="1:11" x14ac:dyDescent="0.3">
      <c r="A13" s="98" t="s">
        <v>55</v>
      </c>
      <c r="B13" s="93"/>
      <c r="C13" s="93"/>
      <c r="D13" s="93"/>
      <c r="E13" s="93"/>
      <c r="G13" s="98"/>
      <c r="H13" s="93"/>
      <c r="I13" s="93"/>
      <c r="J13" s="93"/>
      <c r="K13" s="93"/>
    </row>
    <row r="14" spans="1:11" x14ac:dyDescent="0.3">
      <c r="A14" s="93"/>
      <c r="B14" s="93">
        <v>500</v>
      </c>
      <c r="C14" s="93" t="s">
        <v>49</v>
      </c>
      <c r="D14" s="93">
        <v>1</v>
      </c>
      <c r="E14" s="93">
        <f>B14*D14</f>
        <v>500</v>
      </c>
      <c r="G14" s="93"/>
      <c r="H14" s="93"/>
      <c r="I14" s="93"/>
      <c r="J14" s="93"/>
      <c r="K14" s="93"/>
    </row>
    <row r="15" spans="1:11" x14ac:dyDescent="0.3">
      <c r="A15" s="93"/>
      <c r="B15" s="93">
        <v>200</v>
      </c>
      <c r="C15" s="93" t="s">
        <v>49</v>
      </c>
      <c r="D15" s="93">
        <v>1</v>
      </c>
      <c r="E15" s="93">
        <f t="shared" ref="E15:E17" si="2">B15*D15</f>
        <v>200</v>
      </c>
      <c r="G15" s="93"/>
      <c r="H15" s="93"/>
      <c r="I15" s="93"/>
      <c r="J15" s="93"/>
      <c r="K15" s="93"/>
    </row>
    <row r="16" spans="1:11" x14ac:dyDescent="0.3">
      <c r="A16" s="93"/>
      <c r="B16" s="93">
        <v>100</v>
      </c>
      <c r="C16" s="93" t="s">
        <v>49</v>
      </c>
      <c r="D16" s="93">
        <v>1</v>
      </c>
      <c r="E16" s="93">
        <f t="shared" si="2"/>
        <v>100</v>
      </c>
      <c r="G16" s="93"/>
      <c r="H16" s="93"/>
      <c r="I16" s="93"/>
      <c r="J16" s="93"/>
      <c r="K16" s="93"/>
    </row>
    <row r="17" spans="1:11" x14ac:dyDescent="0.3">
      <c r="A17" s="93"/>
      <c r="B17" s="93">
        <v>50</v>
      </c>
      <c r="C17" s="93" t="s">
        <v>49</v>
      </c>
      <c r="D17" s="93"/>
      <c r="E17" s="93">
        <f t="shared" si="2"/>
        <v>0</v>
      </c>
      <c r="G17" s="93"/>
      <c r="H17" s="93"/>
      <c r="I17" s="93"/>
      <c r="J17" s="93"/>
      <c r="K17" s="93"/>
    </row>
    <row r="18" spans="1:11" x14ac:dyDescent="0.3">
      <c r="A18" s="93"/>
      <c r="B18" s="93"/>
      <c r="C18" s="93"/>
      <c r="D18" s="93"/>
      <c r="E18" s="93"/>
      <c r="G18" s="93"/>
      <c r="H18" s="93"/>
      <c r="I18" s="93"/>
      <c r="J18" s="93"/>
      <c r="K18" s="93"/>
    </row>
    <row r="19" spans="1:11" x14ac:dyDescent="0.3">
      <c r="A19" s="93"/>
      <c r="B19" s="93"/>
      <c r="C19" s="93"/>
      <c r="D19" s="93"/>
      <c r="E19" s="93"/>
      <c r="G19" s="93"/>
      <c r="H19" s="93"/>
      <c r="I19" s="93"/>
      <c r="J19" s="93"/>
      <c r="K19" s="93"/>
    </row>
    <row r="20" spans="1:11" x14ac:dyDescent="0.3">
      <c r="A20" s="93"/>
      <c r="B20" s="93"/>
      <c r="C20" s="93"/>
      <c r="D20" s="93"/>
      <c r="E20" s="97">
        <f>SUM(E6:E17)</f>
        <v>9120800</v>
      </c>
      <c r="G20" s="93"/>
      <c r="H20" s="93"/>
      <c r="I20" s="93"/>
      <c r="J20" s="93"/>
      <c r="K20" s="97">
        <f>SUM(K6:K17)</f>
        <v>5</v>
      </c>
    </row>
    <row r="21" spans="1:11" x14ac:dyDescent="0.3">
      <c r="A21" s="93"/>
      <c r="B21" s="93"/>
      <c r="C21" s="93"/>
      <c r="D21" s="93"/>
      <c r="E21" s="95"/>
      <c r="G21" s="93"/>
      <c r="H21" s="93"/>
      <c r="I21" s="93"/>
      <c r="J21" s="93"/>
      <c r="K21" s="95"/>
    </row>
    <row r="22" spans="1:11" x14ac:dyDescent="0.3">
      <c r="A22" s="93" t="s">
        <v>50</v>
      </c>
      <c r="B22" s="93"/>
      <c r="C22" s="93"/>
      <c r="D22" s="93"/>
      <c r="E22" s="97">
        <f>E20</f>
        <v>9120800</v>
      </c>
      <c r="G22" s="93" t="s">
        <v>50</v>
      </c>
      <c r="H22" s="93"/>
      <c r="I22" s="93"/>
      <c r="J22" s="93"/>
      <c r="K22" s="97">
        <f>K20</f>
        <v>5</v>
      </c>
    </row>
    <row r="23" spans="1:11" x14ac:dyDescent="0.3">
      <c r="A23" s="93" t="s">
        <v>39</v>
      </c>
      <c r="B23" s="93"/>
      <c r="C23" s="93"/>
      <c r="D23" s="93"/>
      <c r="E23" s="97">
        <f>'UGX CASH BOX DECEMBER'!G96</f>
        <v>9120826</v>
      </c>
      <c r="G23" s="93" t="s">
        <v>39</v>
      </c>
      <c r="H23" s="93"/>
      <c r="I23" s="93"/>
      <c r="J23" s="93"/>
      <c r="K23" s="97">
        <f>'USD-cash box '!G5</f>
        <v>5</v>
      </c>
    </row>
    <row r="24" spans="1:11" x14ac:dyDescent="0.3">
      <c r="A24" s="93" t="s">
        <v>51</v>
      </c>
      <c r="B24" s="93"/>
      <c r="C24" s="93"/>
      <c r="D24" s="93"/>
      <c r="E24" s="96">
        <f>E22-E23</f>
        <v>-26</v>
      </c>
      <c r="G24" s="93" t="s">
        <v>51</v>
      </c>
      <c r="H24" s="93"/>
      <c r="I24" s="93"/>
      <c r="J24" s="93"/>
      <c r="K24" s="96">
        <f>K22-K23</f>
        <v>0</v>
      </c>
    </row>
    <row r="26" spans="1:11" x14ac:dyDescent="0.3">
      <c r="A26" t="s">
        <v>53</v>
      </c>
      <c r="C26" t="s">
        <v>87</v>
      </c>
      <c r="G26" t="s">
        <v>53</v>
      </c>
    </row>
    <row r="38" spans="1:1" x14ac:dyDescent="0.3">
      <c r="A38" s="789"/>
    </row>
    <row r="319" spans="8:8" x14ac:dyDescent="0.3">
      <c r="H319" t="s">
        <v>119</v>
      </c>
    </row>
    <row r="320" spans="8:8" x14ac:dyDescent="0.3">
      <c r="H320" t="s">
        <v>119</v>
      </c>
    </row>
    <row r="321" spans="8:8" x14ac:dyDescent="0.3">
      <c r="H321" t="s">
        <v>119</v>
      </c>
    </row>
    <row r="322" spans="8:8" x14ac:dyDescent="0.3">
      <c r="H322" t="s">
        <v>119</v>
      </c>
    </row>
    <row r="323" spans="8:8" x14ac:dyDescent="0.3">
      <c r="H323" t="s">
        <v>119</v>
      </c>
    </row>
  </sheetData>
  <pageMargins left="0.7" right="0.7" top="0.75" bottom="0.75" header="0.3" footer="0.3"/>
  <pageSetup orientation="landscape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23"/>
  <sheetViews>
    <sheetView workbookViewId="0">
      <selection activeCell="O17" sqref="O17"/>
    </sheetView>
  </sheetViews>
  <sheetFormatPr defaultRowHeight="14.4" x14ac:dyDescent="0.3"/>
  <cols>
    <col min="1" max="1" width="14.44140625" customWidth="1"/>
    <col min="2" max="2" width="14.109375" customWidth="1"/>
    <col min="3" max="3" width="9.6640625" customWidth="1"/>
    <col min="4" max="4" width="9.109375" customWidth="1"/>
    <col min="8" max="8" width="15.6640625" customWidth="1"/>
    <col min="9" max="9" width="12.6640625" customWidth="1"/>
    <col min="10" max="10" width="13.33203125" customWidth="1"/>
    <col min="11" max="11" width="13.6640625" customWidth="1"/>
    <col min="12" max="12" width="12.33203125" customWidth="1"/>
    <col min="13" max="13" width="12.109375" customWidth="1"/>
    <col min="14" max="14" width="15.33203125" customWidth="1"/>
  </cols>
  <sheetData>
    <row r="1" spans="1:14" ht="15" customHeight="1" x14ac:dyDescent="0.3">
      <c r="D1" s="899" t="s">
        <v>123</v>
      </c>
      <c r="E1" s="899"/>
      <c r="F1" s="899"/>
      <c r="G1" s="899"/>
      <c r="H1" s="899"/>
      <c r="I1" s="899"/>
      <c r="J1" s="899"/>
    </row>
    <row r="2" spans="1:14" ht="15" customHeight="1" x14ac:dyDescent="0.3">
      <c r="D2" s="899"/>
      <c r="E2" s="899"/>
      <c r="F2" s="899"/>
      <c r="G2" s="899"/>
      <c r="H2" s="899"/>
      <c r="I2" s="899"/>
      <c r="J2" s="899"/>
    </row>
    <row r="4" spans="1:14" x14ac:dyDescent="0.3">
      <c r="A4" s="242"/>
      <c r="B4" s="227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1"/>
    </row>
    <row r="5" spans="1:14" x14ac:dyDescent="0.3">
      <c r="A5" s="243" t="s">
        <v>2</v>
      </c>
      <c r="B5" s="228"/>
      <c r="C5" s="229" t="s">
        <v>90</v>
      </c>
      <c r="D5" s="229" t="s">
        <v>91</v>
      </c>
      <c r="E5" s="229" t="s">
        <v>92</v>
      </c>
      <c r="F5" s="229" t="s">
        <v>93</v>
      </c>
      <c r="G5" s="229" t="s">
        <v>89</v>
      </c>
      <c r="H5" s="229" t="s">
        <v>94</v>
      </c>
      <c r="I5" s="229" t="s">
        <v>95</v>
      </c>
      <c r="J5" s="229" t="s">
        <v>96</v>
      </c>
      <c r="K5" s="229" t="s">
        <v>97</v>
      </c>
      <c r="L5" s="229" t="s">
        <v>98</v>
      </c>
      <c r="M5" s="229" t="s">
        <v>99</v>
      </c>
      <c r="N5" s="229" t="s">
        <v>100</v>
      </c>
    </row>
    <row r="6" spans="1:14" x14ac:dyDescent="0.3">
      <c r="A6" s="244" t="s">
        <v>41</v>
      </c>
      <c r="B6" s="230" t="s">
        <v>82</v>
      </c>
      <c r="C6" s="231"/>
      <c r="D6" s="232">
        <v>5000000</v>
      </c>
      <c r="E6" s="233"/>
      <c r="F6" s="232"/>
      <c r="G6" s="232"/>
      <c r="H6" s="232"/>
      <c r="I6" s="250"/>
      <c r="J6" s="232"/>
      <c r="K6" s="232"/>
      <c r="L6" s="232"/>
      <c r="M6" s="232"/>
      <c r="N6" s="232"/>
    </row>
    <row r="7" spans="1:14" x14ac:dyDescent="0.3">
      <c r="A7" s="245"/>
      <c r="B7" s="234" t="s">
        <v>83</v>
      </c>
      <c r="C7" s="235"/>
      <c r="D7" s="235">
        <v>715000</v>
      </c>
      <c r="E7" s="235"/>
      <c r="F7" s="235">
        <v>715000</v>
      </c>
      <c r="G7" s="235">
        <v>0</v>
      </c>
      <c r="H7" s="235">
        <v>0</v>
      </c>
      <c r="I7" s="235">
        <v>1430000</v>
      </c>
      <c r="J7" s="235">
        <v>715000</v>
      </c>
      <c r="K7" s="235">
        <v>715000</v>
      </c>
      <c r="L7" s="235">
        <v>710000</v>
      </c>
      <c r="M7" s="235">
        <v>0</v>
      </c>
      <c r="N7" s="235">
        <v>0</v>
      </c>
    </row>
    <row r="8" spans="1:14" x14ac:dyDescent="0.3">
      <c r="A8" s="246"/>
      <c r="B8" s="236" t="s">
        <v>40</v>
      </c>
      <c r="C8" s="237"/>
      <c r="D8" s="238">
        <f>D6-D7</f>
        <v>4285000</v>
      </c>
      <c r="E8" s="238">
        <f>E6+D8-E7</f>
        <v>4285000</v>
      </c>
      <c r="F8" s="238">
        <f>F6+E8-F7</f>
        <v>3570000</v>
      </c>
      <c r="G8" s="238">
        <f>G6+F8-G7</f>
        <v>3570000</v>
      </c>
      <c r="H8" s="238">
        <f>H6+G8-H7</f>
        <v>3570000</v>
      </c>
      <c r="I8" s="238">
        <f>I6+H8-I7</f>
        <v>2140000</v>
      </c>
      <c r="J8" s="238">
        <f t="shared" ref="J8:M8" si="0">J6+I8-J7</f>
        <v>1425000</v>
      </c>
      <c r="K8" s="238">
        <f t="shared" si="0"/>
        <v>710000</v>
      </c>
      <c r="L8" s="238">
        <f t="shared" si="0"/>
        <v>0</v>
      </c>
      <c r="M8" s="238">
        <f t="shared" si="0"/>
        <v>0</v>
      </c>
      <c r="N8" s="238">
        <v>0</v>
      </c>
    </row>
    <row r="9" spans="1:14" x14ac:dyDescent="0.3">
      <c r="A9" s="243"/>
      <c r="B9" s="239" t="s">
        <v>82</v>
      </c>
      <c r="C9" s="240"/>
      <c r="D9" s="240"/>
      <c r="E9" s="241"/>
      <c r="F9" s="241"/>
      <c r="G9" s="240"/>
      <c r="H9" s="240"/>
      <c r="I9" s="241"/>
      <c r="J9" s="240"/>
      <c r="K9" s="240"/>
      <c r="L9" s="240"/>
      <c r="M9" s="240"/>
      <c r="N9" s="240"/>
    </row>
    <row r="10" spans="1:14" x14ac:dyDescent="0.3">
      <c r="A10" s="245"/>
      <c r="B10" s="234" t="s">
        <v>83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</row>
    <row r="11" spans="1:14" x14ac:dyDescent="0.3">
      <c r="A11" s="246"/>
      <c r="B11" s="236" t="s">
        <v>40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</row>
    <row r="12" spans="1:14" x14ac:dyDescent="0.3">
      <c r="A12" s="243"/>
      <c r="B12" s="239" t="s">
        <v>82</v>
      </c>
      <c r="C12" s="240"/>
      <c r="D12" s="240"/>
      <c r="E12" s="241"/>
      <c r="F12" s="241"/>
      <c r="G12" s="240"/>
      <c r="H12" s="240"/>
      <c r="I12" s="241"/>
      <c r="J12" s="240"/>
      <c r="K12" s="240"/>
      <c r="L12" s="240"/>
      <c r="M12" s="240"/>
      <c r="N12" s="240"/>
    </row>
    <row r="13" spans="1:14" x14ac:dyDescent="0.3">
      <c r="A13" s="245"/>
      <c r="B13" s="234" t="s">
        <v>83</v>
      </c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</row>
    <row r="14" spans="1:14" x14ac:dyDescent="0.3">
      <c r="A14" s="246"/>
      <c r="B14" s="236" t="s">
        <v>40</v>
      </c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</row>
    <row r="15" spans="1:14" x14ac:dyDescent="0.3">
      <c r="A15" s="243"/>
      <c r="B15" s="239" t="s">
        <v>82</v>
      </c>
      <c r="C15" s="240"/>
      <c r="D15" s="240"/>
      <c r="E15" s="241"/>
      <c r="F15" s="241"/>
      <c r="G15" s="240"/>
      <c r="H15" s="240"/>
      <c r="I15" s="241"/>
      <c r="J15" s="240"/>
      <c r="K15" s="240"/>
      <c r="L15" s="240"/>
      <c r="M15" s="240"/>
      <c r="N15" s="240"/>
    </row>
    <row r="16" spans="1:14" x14ac:dyDescent="0.3">
      <c r="A16" s="245"/>
      <c r="B16" s="234" t="s">
        <v>83</v>
      </c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</row>
    <row r="17" spans="1:14" x14ac:dyDescent="0.3">
      <c r="A17" s="246"/>
      <c r="B17" s="236" t="s">
        <v>40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</row>
    <row r="18" spans="1:14" x14ac:dyDescent="0.3">
      <c r="A18" s="334"/>
      <c r="B18" s="334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</row>
    <row r="19" spans="1:14" x14ac:dyDescent="0.3">
      <c r="A19" s="334"/>
      <c r="B19" s="334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</row>
    <row r="20" spans="1:14" ht="15" customHeight="1" x14ac:dyDescent="0.3">
      <c r="D20" s="322" t="s">
        <v>124</v>
      </c>
      <c r="E20" s="322"/>
      <c r="F20" s="322"/>
      <c r="G20" s="322"/>
      <c r="H20" s="322"/>
      <c r="I20" s="322"/>
      <c r="J20" s="322"/>
      <c r="K20" s="323"/>
    </row>
    <row r="21" spans="1:14" ht="15" customHeight="1" x14ac:dyDescent="0.3">
      <c r="D21" s="322"/>
      <c r="E21" s="322"/>
      <c r="F21" s="322"/>
      <c r="G21" s="322"/>
      <c r="H21" s="322"/>
      <c r="I21" s="322"/>
      <c r="J21" s="322"/>
      <c r="K21" s="323"/>
    </row>
    <row r="23" spans="1:14" x14ac:dyDescent="0.3">
      <c r="A23" s="242"/>
      <c r="B23" s="227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1"/>
    </row>
    <row r="24" spans="1:14" x14ac:dyDescent="0.3">
      <c r="A24" s="243" t="s">
        <v>2</v>
      </c>
      <c r="B24" s="228"/>
      <c r="C24" s="229" t="s">
        <v>90</v>
      </c>
      <c r="D24" s="229" t="s">
        <v>91</v>
      </c>
      <c r="E24" s="229" t="s">
        <v>92</v>
      </c>
      <c r="F24" s="229" t="s">
        <v>93</v>
      </c>
      <c r="G24" s="229" t="s">
        <v>89</v>
      </c>
      <c r="H24" s="229" t="s">
        <v>94</v>
      </c>
      <c r="I24" s="229" t="s">
        <v>95</v>
      </c>
      <c r="J24" s="229" t="s">
        <v>96</v>
      </c>
      <c r="K24" s="229" t="s">
        <v>97</v>
      </c>
      <c r="L24" s="229" t="s">
        <v>98</v>
      </c>
      <c r="M24" s="229" t="s">
        <v>99</v>
      </c>
      <c r="N24" s="229" t="s">
        <v>100</v>
      </c>
    </row>
    <row r="25" spans="1:14" x14ac:dyDescent="0.3">
      <c r="A25" s="244"/>
      <c r="B25" s="230" t="s">
        <v>40</v>
      </c>
      <c r="C25" s="231"/>
      <c r="D25" s="232"/>
      <c r="E25" s="233"/>
      <c r="F25" s="232"/>
      <c r="G25" s="232"/>
      <c r="H25" s="232">
        <v>81000</v>
      </c>
      <c r="I25" s="250"/>
      <c r="J25" s="232"/>
      <c r="K25" s="232"/>
      <c r="L25" s="232"/>
      <c r="M25" s="232"/>
      <c r="N25" s="232"/>
    </row>
    <row r="26" spans="1:14" x14ac:dyDescent="0.3">
      <c r="A26" s="245"/>
      <c r="B26" s="234" t="s">
        <v>83</v>
      </c>
      <c r="C26" s="235"/>
      <c r="D26" s="235"/>
      <c r="E26" s="235"/>
      <c r="F26" s="235"/>
      <c r="G26" s="235"/>
      <c r="H26" s="235">
        <v>0</v>
      </c>
      <c r="I26" s="235"/>
      <c r="J26" s="235"/>
      <c r="K26" s="235"/>
      <c r="L26" s="235"/>
      <c r="M26" s="235"/>
      <c r="N26" s="235"/>
    </row>
    <row r="27" spans="1:14" x14ac:dyDescent="0.3">
      <c r="A27" s="246"/>
      <c r="B27" s="236" t="s">
        <v>105</v>
      </c>
      <c r="C27" s="237"/>
      <c r="D27" s="238"/>
      <c r="E27" s="238"/>
      <c r="F27" s="238"/>
      <c r="G27" s="238"/>
      <c r="H27" s="238">
        <f>H25-H26</f>
        <v>81000</v>
      </c>
      <c r="I27" s="238"/>
      <c r="J27" s="238"/>
      <c r="K27" s="238"/>
      <c r="L27" s="238"/>
      <c r="M27" s="238"/>
      <c r="N27" s="238"/>
    </row>
    <row r="28" spans="1:14" x14ac:dyDescent="0.3">
      <c r="A28" s="243"/>
      <c r="B28" s="239" t="s">
        <v>40</v>
      </c>
      <c r="C28" s="240"/>
      <c r="D28" s="240"/>
      <c r="E28" s="241"/>
      <c r="F28" s="241"/>
      <c r="G28" s="240"/>
      <c r="H28" s="240"/>
      <c r="I28" s="241"/>
      <c r="J28" s="240"/>
      <c r="K28" s="240"/>
      <c r="L28" s="240"/>
      <c r="M28" s="240"/>
      <c r="N28" s="240"/>
    </row>
    <row r="29" spans="1:14" x14ac:dyDescent="0.3">
      <c r="A29" s="245"/>
      <c r="B29" s="234" t="s">
        <v>83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</row>
    <row r="30" spans="1:14" x14ac:dyDescent="0.3">
      <c r="A30" s="246"/>
      <c r="B30" s="236" t="s">
        <v>105</v>
      </c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</row>
    <row r="31" spans="1:14" x14ac:dyDescent="0.3">
      <c r="A31" s="244"/>
      <c r="B31" s="230" t="s">
        <v>40</v>
      </c>
      <c r="C31" s="231"/>
      <c r="D31" s="232"/>
      <c r="E31" s="233"/>
      <c r="F31" s="232"/>
      <c r="G31" s="232"/>
      <c r="H31" s="232"/>
      <c r="I31" s="250"/>
      <c r="J31" s="232"/>
      <c r="K31" s="232"/>
      <c r="L31" s="232"/>
      <c r="M31" s="232"/>
      <c r="N31" s="232"/>
    </row>
    <row r="32" spans="1:14" x14ac:dyDescent="0.3">
      <c r="A32" s="245"/>
      <c r="B32" s="234" t="s">
        <v>83</v>
      </c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</row>
    <row r="33" spans="1:14" x14ac:dyDescent="0.3">
      <c r="A33" s="246"/>
      <c r="B33" s="236" t="s">
        <v>105</v>
      </c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</row>
    <row r="34" spans="1:14" x14ac:dyDescent="0.3">
      <c r="A34" s="243"/>
      <c r="B34" s="239" t="s">
        <v>40</v>
      </c>
      <c r="C34" s="240"/>
      <c r="D34" s="240"/>
      <c r="E34" s="241"/>
      <c r="F34" s="241"/>
      <c r="G34" s="240"/>
      <c r="H34" s="240"/>
      <c r="I34" s="241"/>
      <c r="J34" s="240"/>
      <c r="K34" s="240"/>
      <c r="L34" s="240"/>
      <c r="M34" s="240"/>
      <c r="N34" s="240"/>
    </row>
    <row r="35" spans="1:14" x14ac:dyDescent="0.3">
      <c r="A35" s="245"/>
      <c r="B35" s="234" t="s">
        <v>83</v>
      </c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</row>
    <row r="36" spans="1:14" x14ac:dyDescent="0.3">
      <c r="A36" s="246"/>
      <c r="B36" s="236" t="s">
        <v>105</v>
      </c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x14ac:dyDescent="0.3">
      <c r="A37" s="243"/>
      <c r="B37" s="239" t="s">
        <v>40</v>
      </c>
      <c r="C37" s="240"/>
      <c r="D37" s="240"/>
      <c r="E37" s="241"/>
      <c r="F37" s="241"/>
      <c r="G37" s="240"/>
      <c r="H37" s="240"/>
      <c r="I37" s="241"/>
      <c r="J37" s="240"/>
      <c r="K37" s="240"/>
      <c r="L37" s="240"/>
      <c r="M37" s="240"/>
      <c r="N37" s="240"/>
    </row>
    <row r="38" spans="1:14" x14ac:dyDescent="0.3">
      <c r="A38" s="788">
        <v>45581</v>
      </c>
      <c r="B38" s="234" t="s">
        <v>83</v>
      </c>
      <c r="C38" s="235" t="s">
        <v>47</v>
      </c>
      <c r="D38" s="235" t="s">
        <v>116</v>
      </c>
      <c r="E38" s="235"/>
      <c r="F38" s="235">
        <v>-2000</v>
      </c>
      <c r="G38" s="235"/>
      <c r="H38" s="235"/>
      <c r="I38" s="235"/>
      <c r="J38" s="235"/>
      <c r="K38" s="235"/>
      <c r="L38" s="235"/>
      <c r="M38" s="235"/>
      <c r="N38" s="235"/>
    </row>
    <row r="39" spans="1:14" ht="15" thickBot="1" x14ac:dyDescent="0.35">
      <c r="A39" s="246"/>
      <c r="B39" s="236" t="s">
        <v>105</v>
      </c>
      <c r="C39" s="238"/>
      <c r="D39" s="238"/>
      <c r="E39" s="238"/>
      <c r="F39" s="238"/>
      <c r="G39" s="238"/>
      <c r="H39" s="325"/>
      <c r="I39" s="238"/>
      <c r="J39" s="238"/>
      <c r="K39" s="238"/>
      <c r="L39" s="238"/>
      <c r="M39" s="238">
        <f>M37-M38</f>
        <v>0</v>
      </c>
      <c r="N39" s="238"/>
    </row>
    <row r="40" spans="1:14" ht="15" thickBot="1" x14ac:dyDescent="0.35">
      <c r="H40" s="326"/>
      <c r="I40" s="326">
        <f>I27+I30+I33+I36+I39</f>
        <v>0</v>
      </c>
      <c r="J40" s="326">
        <f>J27+J30+J33+J36+J39</f>
        <v>0</v>
      </c>
      <c r="K40" s="326">
        <f>K27+K30+K33+K36+K39</f>
        <v>0</v>
      </c>
      <c r="L40" s="326">
        <f t="shared" ref="L40" si="1">L27+L30+L33+L36+L39</f>
        <v>0</v>
      </c>
      <c r="M40" s="326">
        <f>M27+M30+M33+M36+M39</f>
        <v>0</v>
      </c>
      <c r="N40" s="326"/>
    </row>
    <row r="319" spans="8:8" x14ac:dyDescent="0.3">
      <c r="H319" t="s">
        <v>119</v>
      </c>
    </row>
    <row r="320" spans="8:8" x14ac:dyDescent="0.3">
      <c r="H320" t="s">
        <v>119</v>
      </c>
    </row>
    <row r="321" spans="8:8" x14ac:dyDescent="0.3">
      <c r="H321" t="s">
        <v>119</v>
      </c>
    </row>
    <row r="322" spans="8:8" x14ac:dyDescent="0.3">
      <c r="H322" t="s">
        <v>119</v>
      </c>
    </row>
    <row r="323" spans="8:8" x14ac:dyDescent="0.3">
      <c r="H323" t="s">
        <v>119</v>
      </c>
    </row>
  </sheetData>
  <mergeCells count="3">
    <mergeCell ref="D1:J2"/>
    <mergeCell ref="C4:N4"/>
    <mergeCell ref="C23:N23"/>
  </mergeCells>
  <pageMargins left="0.7" right="0.7" top="0.75" bottom="0.75" header="0.3" footer="0.3"/>
  <pageSetup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36"/>
  <sheetViews>
    <sheetView topLeftCell="A11" zoomScale="117" zoomScaleNormal="117" workbookViewId="0">
      <selection activeCell="C18" sqref="C18"/>
    </sheetView>
  </sheetViews>
  <sheetFormatPr defaultColWidth="10.88671875" defaultRowHeight="14.4" x14ac:dyDescent="0.3"/>
  <cols>
    <col min="1" max="1" width="13.109375" style="15" customWidth="1"/>
    <col min="2" max="2" width="40.6640625" style="15" customWidth="1"/>
    <col min="3" max="3" width="18" style="15" customWidth="1"/>
    <col min="4" max="4" width="14.6640625" style="15" customWidth="1"/>
    <col min="5" max="6" width="18.88671875" style="263" bestFit="1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18" customHeight="1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235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27.75" customHeight="1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18" customHeight="1" x14ac:dyDescent="0.3">
      <c r="A4" s="309">
        <v>45627</v>
      </c>
      <c r="B4" s="310" t="s">
        <v>208</v>
      </c>
      <c r="C4" s="310"/>
      <c r="D4" s="336"/>
      <c r="E4" s="337"/>
      <c r="F4" s="337"/>
      <c r="G4" s="338">
        <v>303650</v>
      </c>
      <c r="H4" s="339"/>
      <c r="I4" s="340"/>
      <c r="J4" s="662"/>
      <c r="K4" s="666"/>
      <c r="L4" s="150"/>
      <c r="M4" s="343"/>
      <c r="N4" s="344"/>
    </row>
    <row r="5" spans="1:14" s="11" customFormat="1" ht="13.5" customHeight="1" x14ac:dyDescent="0.3">
      <c r="A5" s="353">
        <v>45629</v>
      </c>
      <c r="B5" s="354" t="s">
        <v>154</v>
      </c>
      <c r="C5" s="354" t="s">
        <v>47</v>
      </c>
      <c r="D5" s="355" t="s">
        <v>14</v>
      </c>
      <c r="E5" s="356"/>
      <c r="F5" s="356">
        <v>660000</v>
      </c>
      <c r="G5" s="618">
        <f>G4-E5+F5</f>
        <v>963650</v>
      </c>
      <c r="H5" s="357" t="s">
        <v>41</v>
      </c>
      <c r="I5" s="357" t="s">
        <v>18</v>
      </c>
      <c r="J5" s="663" t="s">
        <v>206</v>
      </c>
      <c r="K5" s="354"/>
      <c r="L5" s="354" t="s">
        <v>44</v>
      </c>
      <c r="M5" s="359"/>
      <c r="N5" s="358"/>
    </row>
    <row r="6" spans="1:14" s="11" customFormat="1" ht="13.5" customHeight="1" x14ac:dyDescent="0.3">
      <c r="A6" s="137">
        <v>45629</v>
      </c>
      <c r="B6" s="291" t="s">
        <v>209</v>
      </c>
      <c r="C6" s="291" t="s">
        <v>147</v>
      </c>
      <c r="D6" s="417" t="s">
        <v>14</v>
      </c>
      <c r="E6" s="124">
        <v>620000</v>
      </c>
      <c r="F6" s="124"/>
      <c r="G6" s="262">
        <f>G5-E6+F6</f>
        <v>343650</v>
      </c>
      <c r="H6" s="249" t="s">
        <v>41</v>
      </c>
      <c r="I6" s="249" t="s">
        <v>18</v>
      </c>
      <c r="J6" s="664" t="s">
        <v>210</v>
      </c>
      <c r="K6" s="291"/>
      <c r="L6" s="291" t="s">
        <v>44</v>
      </c>
      <c r="M6" s="742"/>
      <c r="N6" s="745"/>
    </row>
    <row r="7" spans="1:14" s="815" customFormat="1" ht="13.5" customHeight="1" x14ac:dyDescent="0.3">
      <c r="A7" s="755">
        <v>45629</v>
      </c>
      <c r="B7" s="761" t="s">
        <v>154</v>
      </c>
      <c r="C7" s="761" t="s">
        <v>47</v>
      </c>
      <c r="D7" s="762" t="s">
        <v>14</v>
      </c>
      <c r="E7" s="750"/>
      <c r="F7" s="750">
        <v>60000</v>
      </c>
      <c r="G7" s="765">
        <f t="shared" ref="G7:G9" si="0">G6-E7+F7</f>
        <v>403650</v>
      </c>
      <c r="H7" s="751" t="s">
        <v>41</v>
      </c>
      <c r="I7" s="751" t="s">
        <v>18</v>
      </c>
      <c r="J7" s="766" t="s">
        <v>196</v>
      </c>
      <c r="K7" s="761"/>
      <c r="L7" s="761" t="s">
        <v>44</v>
      </c>
      <c r="M7" s="750"/>
      <c r="N7" s="754"/>
    </row>
    <row r="8" spans="1:14" s="11" customFormat="1" ht="13.5" customHeight="1" x14ac:dyDescent="0.3">
      <c r="A8" s="137">
        <v>45629</v>
      </c>
      <c r="B8" s="291" t="s">
        <v>379</v>
      </c>
      <c r="C8" s="291" t="s">
        <v>163</v>
      </c>
      <c r="D8" s="417" t="s">
        <v>78</v>
      </c>
      <c r="E8" s="124">
        <v>60000</v>
      </c>
      <c r="F8" s="124"/>
      <c r="G8" s="262">
        <f t="shared" si="0"/>
        <v>343650</v>
      </c>
      <c r="H8" s="249" t="s">
        <v>41</v>
      </c>
      <c r="I8" s="249" t="s">
        <v>18</v>
      </c>
      <c r="J8" s="664" t="s">
        <v>196</v>
      </c>
      <c r="K8" s="291"/>
      <c r="L8" s="291" t="s">
        <v>44</v>
      </c>
      <c r="M8" s="742"/>
      <c r="N8" s="745"/>
    </row>
    <row r="9" spans="1:14" s="769" customFormat="1" x14ac:dyDescent="0.3">
      <c r="A9" s="755">
        <v>45629</v>
      </c>
      <c r="B9" s="761" t="s">
        <v>154</v>
      </c>
      <c r="C9" s="761" t="s">
        <v>47</v>
      </c>
      <c r="D9" s="762" t="s">
        <v>14</v>
      </c>
      <c r="E9" s="750"/>
      <c r="F9" s="750">
        <v>100000</v>
      </c>
      <c r="G9" s="262">
        <f t="shared" si="0"/>
        <v>443650</v>
      </c>
      <c r="H9" s="751" t="s">
        <v>41</v>
      </c>
      <c r="I9" s="752" t="s">
        <v>18</v>
      </c>
      <c r="J9" s="766" t="s">
        <v>207</v>
      </c>
      <c r="K9" s="761"/>
      <c r="L9" s="752" t="s">
        <v>44</v>
      </c>
      <c r="M9" s="750"/>
      <c r="N9" s="754"/>
    </row>
    <row r="10" spans="1:14" x14ac:dyDescent="0.3">
      <c r="A10" s="137">
        <v>45629</v>
      </c>
      <c r="B10" s="291" t="s">
        <v>110</v>
      </c>
      <c r="C10" s="291" t="s">
        <v>111</v>
      </c>
      <c r="D10" s="417" t="s">
        <v>14</v>
      </c>
      <c r="E10" s="124">
        <v>10000</v>
      </c>
      <c r="F10" s="124"/>
      <c r="G10" s="262">
        <f t="shared" ref="G10:G11" si="1">G9-E10+F10</f>
        <v>433650</v>
      </c>
      <c r="H10" s="249" t="s">
        <v>41</v>
      </c>
      <c r="I10" s="126" t="s">
        <v>18</v>
      </c>
      <c r="J10" s="664" t="s">
        <v>207</v>
      </c>
      <c r="K10" s="291"/>
      <c r="L10" s="126" t="s">
        <v>44</v>
      </c>
      <c r="M10" s="124"/>
      <c r="N10" s="352" t="s">
        <v>161</v>
      </c>
    </row>
    <row r="11" spans="1:14" ht="16.5" customHeight="1" x14ac:dyDescent="0.3">
      <c r="A11" s="137">
        <v>45629</v>
      </c>
      <c r="B11" s="291" t="s">
        <v>110</v>
      </c>
      <c r="C11" s="291" t="s">
        <v>111</v>
      </c>
      <c r="D11" s="417" t="s">
        <v>14</v>
      </c>
      <c r="E11" s="124">
        <v>35000</v>
      </c>
      <c r="F11" s="124"/>
      <c r="G11" s="262">
        <f t="shared" si="1"/>
        <v>398650</v>
      </c>
      <c r="H11" s="249" t="s">
        <v>41</v>
      </c>
      <c r="I11" s="126" t="s">
        <v>18</v>
      </c>
      <c r="J11" s="664" t="s">
        <v>207</v>
      </c>
      <c r="K11" s="291"/>
      <c r="L11" s="126" t="s">
        <v>44</v>
      </c>
      <c r="M11" s="134"/>
      <c r="N11" s="352" t="s">
        <v>215</v>
      </c>
    </row>
    <row r="12" spans="1:14" x14ac:dyDescent="0.3">
      <c r="A12" s="137">
        <v>45629</v>
      </c>
      <c r="B12" s="291" t="s">
        <v>110</v>
      </c>
      <c r="C12" s="291" t="s">
        <v>111</v>
      </c>
      <c r="D12" s="417" t="s">
        <v>14</v>
      </c>
      <c r="E12" s="134">
        <v>35000</v>
      </c>
      <c r="F12" s="124"/>
      <c r="G12" s="262">
        <f t="shared" ref="G12:G85" si="2">G11-E12+F12</f>
        <v>363650</v>
      </c>
      <c r="H12" s="249" t="s">
        <v>41</v>
      </c>
      <c r="I12" s="126" t="s">
        <v>18</v>
      </c>
      <c r="J12" s="664" t="s">
        <v>207</v>
      </c>
      <c r="K12" s="291"/>
      <c r="L12" s="126" t="s">
        <v>44</v>
      </c>
      <c r="M12" s="134"/>
      <c r="N12" s="352" t="s">
        <v>216</v>
      </c>
    </row>
    <row r="13" spans="1:14" x14ac:dyDescent="0.3">
      <c r="A13" s="137">
        <v>45629</v>
      </c>
      <c r="B13" s="291" t="s">
        <v>110</v>
      </c>
      <c r="C13" s="291" t="s">
        <v>111</v>
      </c>
      <c r="D13" s="417" t="s">
        <v>14</v>
      </c>
      <c r="E13" s="134">
        <v>8000</v>
      </c>
      <c r="F13" s="124"/>
      <c r="G13" s="262">
        <f t="shared" si="2"/>
        <v>355650</v>
      </c>
      <c r="H13" s="249" t="s">
        <v>41</v>
      </c>
      <c r="I13" s="126" t="s">
        <v>18</v>
      </c>
      <c r="J13" s="664" t="s">
        <v>207</v>
      </c>
      <c r="K13" s="291"/>
      <c r="L13" s="126" t="s">
        <v>44</v>
      </c>
      <c r="M13" s="124"/>
      <c r="N13" s="352" t="s">
        <v>161</v>
      </c>
    </row>
    <row r="14" spans="1:14" x14ac:dyDescent="0.3">
      <c r="A14" s="137">
        <v>45629</v>
      </c>
      <c r="B14" s="291" t="s">
        <v>724</v>
      </c>
      <c r="C14" s="291" t="s">
        <v>725</v>
      </c>
      <c r="D14" s="417" t="s">
        <v>14</v>
      </c>
      <c r="E14" s="134">
        <v>5000</v>
      </c>
      <c r="F14" s="124"/>
      <c r="G14" s="262">
        <f t="shared" si="2"/>
        <v>350650</v>
      </c>
      <c r="H14" s="249" t="s">
        <v>41</v>
      </c>
      <c r="I14" s="126" t="s">
        <v>18</v>
      </c>
      <c r="J14" s="664" t="s">
        <v>207</v>
      </c>
      <c r="K14" s="291"/>
      <c r="L14" s="126" t="s">
        <v>44</v>
      </c>
      <c r="M14" s="124"/>
      <c r="N14" s="352"/>
    </row>
    <row r="15" spans="1:14" s="769" customFormat="1" ht="17.25" customHeight="1" x14ac:dyDescent="0.3">
      <c r="A15" s="755">
        <v>45630</v>
      </c>
      <c r="B15" s="761" t="s">
        <v>154</v>
      </c>
      <c r="C15" s="761" t="s">
        <v>47</v>
      </c>
      <c r="D15" s="762" t="s">
        <v>14</v>
      </c>
      <c r="E15" s="767"/>
      <c r="F15" s="750">
        <v>29000</v>
      </c>
      <c r="G15" s="765">
        <f t="shared" si="2"/>
        <v>379650</v>
      </c>
      <c r="H15" s="751" t="s">
        <v>41</v>
      </c>
      <c r="I15" s="752" t="s">
        <v>18</v>
      </c>
      <c r="J15" s="808" t="s">
        <v>219</v>
      </c>
      <c r="K15" s="761"/>
      <c r="L15" s="752" t="s">
        <v>44</v>
      </c>
      <c r="M15" s="750"/>
      <c r="N15" s="754"/>
    </row>
    <row r="16" spans="1:14" x14ac:dyDescent="0.3">
      <c r="A16" s="137">
        <v>45630</v>
      </c>
      <c r="B16" s="291" t="s">
        <v>110</v>
      </c>
      <c r="C16" s="291" t="s">
        <v>111</v>
      </c>
      <c r="D16" s="417" t="s">
        <v>14</v>
      </c>
      <c r="E16" s="124">
        <v>2000</v>
      </c>
      <c r="F16" s="124"/>
      <c r="G16" s="262">
        <f t="shared" si="2"/>
        <v>377650</v>
      </c>
      <c r="H16" s="249" t="s">
        <v>41</v>
      </c>
      <c r="I16" s="126" t="s">
        <v>18</v>
      </c>
      <c r="J16" s="664" t="s">
        <v>219</v>
      </c>
      <c r="K16" s="291"/>
      <c r="L16" s="126" t="s">
        <v>44</v>
      </c>
      <c r="M16" s="134"/>
      <c r="N16" s="745" t="s">
        <v>236</v>
      </c>
    </row>
    <row r="17" spans="1:22" x14ac:dyDescent="0.3">
      <c r="A17" s="137">
        <v>45630</v>
      </c>
      <c r="B17" s="291" t="s">
        <v>110</v>
      </c>
      <c r="C17" s="291" t="s">
        <v>111</v>
      </c>
      <c r="D17" s="417" t="s">
        <v>14</v>
      </c>
      <c r="E17" s="124">
        <v>6000</v>
      </c>
      <c r="F17" s="124"/>
      <c r="G17" s="262">
        <f t="shared" si="2"/>
        <v>371650</v>
      </c>
      <c r="H17" s="249" t="s">
        <v>41</v>
      </c>
      <c r="I17" s="126" t="s">
        <v>18</v>
      </c>
      <c r="J17" s="664" t="s">
        <v>219</v>
      </c>
      <c r="K17" s="291"/>
      <c r="L17" s="126" t="s">
        <v>44</v>
      </c>
      <c r="M17" s="124"/>
      <c r="N17" s="352" t="s">
        <v>237</v>
      </c>
    </row>
    <row r="18" spans="1:22" ht="15" customHeight="1" x14ac:dyDescent="0.3">
      <c r="A18" s="137">
        <v>45630</v>
      </c>
      <c r="B18" s="291" t="s">
        <v>110</v>
      </c>
      <c r="C18" s="291" t="s">
        <v>111</v>
      </c>
      <c r="D18" s="417" t="s">
        <v>14</v>
      </c>
      <c r="E18" s="124">
        <v>5000</v>
      </c>
      <c r="F18" s="348"/>
      <c r="G18" s="262">
        <f t="shared" si="2"/>
        <v>366650</v>
      </c>
      <c r="H18" s="409" t="s">
        <v>41</v>
      </c>
      <c r="I18" s="410" t="s">
        <v>18</v>
      </c>
      <c r="J18" s="664" t="s">
        <v>219</v>
      </c>
      <c r="K18" s="291"/>
      <c r="L18" s="410" t="s">
        <v>44</v>
      </c>
      <c r="M18" s="348"/>
      <c r="N18" s="352" t="s">
        <v>238</v>
      </c>
    </row>
    <row r="19" spans="1:22" ht="15" customHeight="1" x14ac:dyDescent="0.3">
      <c r="A19" s="137">
        <v>45630</v>
      </c>
      <c r="B19" s="291" t="s">
        <v>110</v>
      </c>
      <c r="C19" s="291" t="s">
        <v>111</v>
      </c>
      <c r="D19" s="417" t="s">
        <v>14</v>
      </c>
      <c r="E19" s="124">
        <v>5000</v>
      </c>
      <c r="F19" s="124"/>
      <c r="G19" s="262">
        <f t="shared" si="2"/>
        <v>361650</v>
      </c>
      <c r="H19" s="249" t="s">
        <v>41</v>
      </c>
      <c r="I19" s="126" t="s">
        <v>18</v>
      </c>
      <c r="J19" s="664" t="s">
        <v>219</v>
      </c>
      <c r="K19" s="291"/>
      <c r="L19" s="126" t="s">
        <v>44</v>
      </c>
      <c r="M19" s="124"/>
      <c r="N19" s="352" t="s">
        <v>239</v>
      </c>
    </row>
    <row r="20" spans="1:22" ht="15" customHeight="1" x14ac:dyDescent="0.3">
      <c r="A20" s="137">
        <v>45630</v>
      </c>
      <c r="B20" s="291" t="s">
        <v>110</v>
      </c>
      <c r="C20" s="291" t="s">
        <v>111</v>
      </c>
      <c r="D20" s="417" t="s">
        <v>14</v>
      </c>
      <c r="E20" s="134">
        <v>13000</v>
      </c>
      <c r="F20" s="124"/>
      <c r="G20" s="262">
        <f t="shared" si="2"/>
        <v>348650</v>
      </c>
      <c r="H20" s="249" t="s">
        <v>41</v>
      </c>
      <c r="I20" s="126" t="s">
        <v>18</v>
      </c>
      <c r="J20" s="664" t="s">
        <v>219</v>
      </c>
      <c r="K20" s="291"/>
      <c r="L20" s="126" t="s">
        <v>44</v>
      </c>
      <c r="M20" s="124"/>
      <c r="N20" s="352" t="s">
        <v>240</v>
      </c>
    </row>
    <row r="21" spans="1:22" s="769" customFormat="1" ht="15" customHeight="1" x14ac:dyDescent="0.3">
      <c r="A21" s="755">
        <v>45631</v>
      </c>
      <c r="B21" s="761" t="s">
        <v>154</v>
      </c>
      <c r="C21" s="761" t="s">
        <v>47</v>
      </c>
      <c r="D21" s="762" t="s">
        <v>14</v>
      </c>
      <c r="E21" s="767"/>
      <c r="F21" s="750">
        <v>140000</v>
      </c>
      <c r="G21" s="765">
        <f t="shared" si="2"/>
        <v>488650</v>
      </c>
      <c r="H21" s="751" t="s">
        <v>41</v>
      </c>
      <c r="I21" s="752" t="s">
        <v>18</v>
      </c>
      <c r="J21" s="766" t="s">
        <v>248</v>
      </c>
      <c r="K21" s="761"/>
      <c r="L21" s="752" t="s">
        <v>44</v>
      </c>
      <c r="M21" s="750"/>
      <c r="N21" s="754"/>
    </row>
    <row r="22" spans="1:22" ht="15" customHeight="1" x14ac:dyDescent="0.3">
      <c r="A22" s="137">
        <v>45631</v>
      </c>
      <c r="B22" s="291" t="s">
        <v>249</v>
      </c>
      <c r="C22" s="291" t="s">
        <v>163</v>
      </c>
      <c r="D22" s="417" t="s">
        <v>78</v>
      </c>
      <c r="E22" s="124">
        <v>140000</v>
      </c>
      <c r="F22" s="124"/>
      <c r="G22" s="262">
        <f t="shared" si="2"/>
        <v>348650</v>
      </c>
      <c r="H22" s="249" t="s">
        <v>41</v>
      </c>
      <c r="I22" s="126" t="s">
        <v>18</v>
      </c>
      <c r="J22" s="664" t="s">
        <v>250</v>
      </c>
      <c r="K22" s="291"/>
      <c r="L22" s="126" t="s">
        <v>44</v>
      </c>
      <c r="M22" s="124"/>
      <c r="N22" s="352"/>
    </row>
    <row r="23" spans="1:22" s="769" customFormat="1" ht="15" customHeight="1" x14ac:dyDescent="0.3">
      <c r="A23" s="755">
        <v>45631</v>
      </c>
      <c r="B23" s="761" t="s">
        <v>154</v>
      </c>
      <c r="C23" s="761" t="s">
        <v>47</v>
      </c>
      <c r="D23" s="762" t="s">
        <v>14</v>
      </c>
      <c r="E23" s="750"/>
      <c r="F23" s="750">
        <v>20000</v>
      </c>
      <c r="G23" s="765">
        <f t="shared" si="2"/>
        <v>368650</v>
      </c>
      <c r="H23" s="751" t="s">
        <v>41</v>
      </c>
      <c r="I23" s="752" t="s">
        <v>18</v>
      </c>
      <c r="J23" s="753" t="s">
        <v>384</v>
      </c>
      <c r="K23" s="761"/>
      <c r="L23" s="752" t="s">
        <v>44</v>
      </c>
      <c r="M23" s="750"/>
      <c r="N23" s="754"/>
    </row>
    <row r="24" spans="1:22" ht="15" customHeight="1" x14ac:dyDescent="0.3">
      <c r="A24" s="137">
        <v>45631</v>
      </c>
      <c r="B24" s="291" t="s">
        <v>110</v>
      </c>
      <c r="C24" s="291" t="s">
        <v>111</v>
      </c>
      <c r="D24" s="417" t="s">
        <v>14</v>
      </c>
      <c r="E24" s="124">
        <v>10000</v>
      </c>
      <c r="F24" s="124"/>
      <c r="G24" s="262">
        <f t="shared" si="2"/>
        <v>358650</v>
      </c>
      <c r="H24" s="249" t="s">
        <v>41</v>
      </c>
      <c r="I24" s="126" t="s">
        <v>18</v>
      </c>
      <c r="J24" s="361" t="s">
        <v>384</v>
      </c>
      <c r="K24" s="291"/>
      <c r="L24" s="126" t="s">
        <v>44</v>
      </c>
      <c r="M24" s="124"/>
      <c r="N24" s="352" t="s">
        <v>252</v>
      </c>
      <c r="O24" s="80"/>
      <c r="P24" s="80"/>
      <c r="Q24" s="80"/>
      <c r="R24" s="80"/>
      <c r="S24" s="80"/>
      <c r="T24" s="80"/>
      <c r="U24" s="80"/>
      <c r="V24" s="80"/>
    </row>
    <row r="25" spans="1:22" ht="15.75" customHeight="1" x14ac:dyDescent="0.3">
      <c r="A25" s="137">
        <v>45631</v>
      </c>
      <c r="B25" s="291" t="s">
        <v>110</v>
      </c>
      <c r="C25" s="291" t="s">
        <v>111</v>
      </c>
      <c r="D25" s="417" t="s">
        <v>14</v>
      </c>
      <c r="E25" s="347">
        <v>10000</v>
      </c>
      <c r="F25" s="124"/>
      <c r="G25" s="262">
        <f t="shared" si="2"/>
        <v>348650</v>
      </c>
      <c r="H25" s="249" t="s">
        <v>41</v>
      </c>
      <c r="I25" s="126" t="s">
        <v>18</v>
      </c>
      <c r="J25" s="361" t="s">
        <v>384</v>
      </c>
      <c r="K25" s="291"/>
      <c r="L25" s="126" t="s">
        <v>44</v>
      </c>
      <c r="M25" s="124"/>
      <c r="N25" s="352" t="s">
        <v>253</v>
      </c>
      <c r="O25" s="80"/>
      <c r="P25" s="80"/>
      <c r="Q25" s="80"/>
      <c r="R25" s="80"/>
      <c r="S25" s="80"/>
      <c r="T25" s="80"/>
      <c r="U25" s="80"/>
      <c r="V25" s="80"/>
    </row>
    <row r="26" spans="1:22" s="769" customFormat="1" ht="14.25" customHeight="1" x14ac:dyDescent="0.3">
      <c r="A26" s="755">
        <v>45631</v>
      </c>
      <c r="B26" s="761" t="s">
        <v>154</v>
      </c>
      <c r="C26" s="761" t="s">
        <v>47</v>
      </c>
      <c r="D26" s="762" t="s">
        <v>14</v>
      </c>
      <c r="E26" s="750"/>
      <c r="F26" s="775">
        <v>90000</v>
      </c>
      <c r="G26" s="765">
        <f t="shared" si="2"/>
        <v>438650</v>
      </c>
      <c r="H26" s="751" t="s">
        <v>41</v>
      </c>
      <c r="I26" s="752" t="s">
        <v>18</v>
      </c>
      <c r="J26" s="770" t="s">
        <v>251</v>
      </c>
      <c r="K26" s="761"/>
      <c r="L26" s="776" t="s">
        <v>44</v>
      </c>
      <c r="M26" s="750"/>
      <c r="N26" s="759"/>
    </row>
    <row r="27" spans="1:22" ht="14.25" customHeight="1" x14ac:dyDescent="0.3">
      <c r="A27" s="137">
        <v>45631</v>
      </c>
      <c r="B27" s="291" t="s">
        <v>254</v>
      </c>
      <c r="C27" s="291" t="s">
        <v>163</v>
      </c>
      <c r="D27" s="417" t="s">
        <v>78</v>
      </c>
      <c r="E27" s="124">
        <v>90000</v>
      </c>
      <c r="F27" s="129"/>
      <c r="G27" s="262">
        <f t="shared" si="2"/>
        <v>348650</v>
      </c>
      <c r="H27" s="249" t="s">
        <v>41</v>
      </c>
      <c r="I27" s="126" t="s">
        <v>18</v>
      </c>
      <c r="J27" s="361" t="s">
        <v>255</v>
      </c>
      <c r="K27" s="291"/>
      <c r="L27" s="145" t="s">
        <v>44</v>
      </c>
      <c r="M27" s="124"/>
      <c r="N27" s="81"/>
      <c r="O27" s="80"/>
      <c r="P27" s="80"/>
      <c r="Q27" s="80"/>
      <c r="R27" s="80"/>
      <c r="S27" s="80"/>
      <c r="T27" s="80"/>
      <c r="U27" s="80"/>
      <c r="V27" s="80"/>
    </row>
    <row r="28" spans="1:22" s="769" customFormat="1" ht="14.25" customHeight="1" x14ac:dyDescent="0.3">
      <c r="A28" s="755">
        <v>45631</v>
      </c>
      <c r="B28" s="761" t="s">
        <v>154</v>
      </c>
      <c r="C28" s="761" t="s">
        <v>47</v>
      </c>
      <c r="D28" s="762" t="s">
        <v>14</v>
      </c>
      <c r="E28" s="750"/>
      <c r="F28" s="775">
        <v>23000</v>
      </c>
      <c r="G28" s="765">
        <f t="shared" si="2"/>
        <v>371650</v>
      </c>
      <c r="H28" s="751" t="s">
        <v>41</v>
      </c>
      <c r="I28" s="752" t="s">
        <v>18</v>
      </c>
      <c r="J28" s="770" t="s">
        <v>247</v>
      </c>
      <c r="K28" s="761"/>
      <c r="L28" s="776" t="s">
        <v>44</v>
      </c>
      <c r="M28" s="750"/>
      <c r="N28" s="759"/>
    </row>
    <row r="29" spans="1:22" ht="14.25" customHeight="1" x14ac:dyDescent="0.3">
      <c r="A29" s="137">
        <v>45631</v>
      </c>
      <c r="B29" s="291" t="s">
        <v>110</v>
      </c>
      <c r="C29" s="291" t="s">
        <v>111</v>
      </c>
      <c r="D29" s="417" t="s">
        <v>14</v>
      </c>
      <c r="E29" s="124">
        <v>5000</v>
      </c>
      <c r="F29" s="129"/>
      <c r="G29" s="262">
        <f t="shared" si="2"/>
        <v>366650</v>
      </c>
      <c r="H29" s="249" t="s">
        <v>41</v>
      </c>
      <c r="I29" s="126" t="s">
        <v>18</v>
      </c>
      <c r="J29" s="361" t="s">
        <v>247</v>
      </c>
      <c r="K29" s="291"/>
      <c r="L29" s="145" t="s">
        <v>44</v>
      </c>
      <c r="M29" s="124"/>
      <c r="N29" s="81" t="s">
        <v>421</v>
      </c>
      <c r="O29" s="80"/>
      <c r="P29" s="80"/>
      <c r="Q29" s="80"/>
      <c r="R29" s="80"/>
      <c r="S29" s="80"/>
      <c r="T29" s="80"/>
      <c r="U29" s="80"/>
      <c r="V29" s="80"/>
    </row>
    <row r="30" spans="1:22" ht="14.25" customHeight="1" x14ac:dyDescent="0.3">
      <c r="A30" s="137">
        <v>45631</v>
      </c>
      <c r="B30" s="291" t="s">
        <v>110</v>
      </c>
      <c r="C30" s="291" t="s">
        <v>111</v>
      </c>
      <c r="D30" s="417" t="s">
        <v>14</v>
      </c>
      <c r="E30" s="124">
        <v>6000</v>
      </c>
      <c r="F30" s="129"/>
      <c r="G30" s="262">
        <f t="shared" si="2"/>
        <v>360650</v>
      </c>
      <c r="H30" s="249" t="s">
        <v>41</v>
      </c>
      <c r="I30" s="126" t="s">
        <v>18</v>
      </c>
      <c r="J30" s="361" t="s">
        <v>247</v>
      </c>
      <c r="K30" s="291"/>
      <c r="L30" s="145" t="s">
        <v>44</v>
      </c>
      <c r="M30" s="124"/>
      <c r="N30" s="81" t="s">
        <v>422</v>
      </c>
      <c r="O30" s="80"/>
      <c r="P30" s="80"/>
      <c r="Q30" s="80"/>
      <c r="R30" s="80"/>
      <c r="S30" s="80"/>
      <c r="T30" s="80"/>
      <c r="U30" s="80"/>
      <c r="V30" s="80"/>
    </row>
    <row r="31" spans="1:22" s="80" customFormat="1" ht="14.25" customHeight="1" x14ac:dyDescent="0.3">
      <c r="A31" s="137">
        <v>45631</v>
      </c>
      <c r="B31" s="291" t="s">
        <v>110</v>
      </c>
      <c r="C31" s="291" t="s">
        <v>111</v>
      </c>
      <c r="D31" s="417" t="s">
        <v>14</v>
      </c>
      <c r="E31" s="124">
        <v>7000</v>
      </c>
      <c r="F31" s="129"/>
      <c r="G31" s="262">
        <f t="shared" si="2"/>
        <v>353650</v>
      </c>
      <c r="H31" s="249" t="s">
        <v>41</v>
      </c>
      <c r="I31" s="126" t="s">
        <v>18</v>
      </c>
      <c r="J31" s="664" t="s">
        <v>247</v>
      </c>
      <c r="K31" s="291"/>
      <c r="L31" s="145" t="s">
        <v>44</v>
      </c>
      <c r="M31" s="124"/>
      <c r="N31" s="81" t="s">
        <v>423</v>
      </c>
    </row>
    <row r="32" spans="1:22" s="769" customFormat="1" ht="14.25" customHeight="1" x14ac:dyDescent="0.3">
      <c r="A32" s="755">
        <v>45635</v>
      </c>
      <c r="B32" s="761" t="s">
        <v>154</v>
      </c>
      <c r="C32" s="761" t="s">
        <v>47</v>
      </c>
      <c r="D32" s="762" t="s">
        <v>14</v>
      </c>
      <c r="E32" s="750"/>
      <c r="F32" s="775">
        <v>20000</v>
      </c>
      <c r="G32" s="262">
        <f t="shared" si="2"/>
        <v>373650</v>
      </c>
      <c r="H32" s="751" t="s">
        <v>41</v>
      </c>
      <c r="I32" s="752" t="s">
        <v>18</v>
      </c>
      <c r="J32" s="766" t="s">
        <v>398</v>
      </c>
      <c r="K32" s="761"/>
      <c r="L32" s="145" t="s">
        <v>44</v>
      </c>
      <c r="M32" s="750"/>
      <c r="N32" s="759"/>
    </row>
    <row r="33" spans="1:22" s="80" customFormat="1" ht="14.25" customHeight="1" x14ac:dyDescent="0.3">
      <c r="A33" s="137">
        <v>45635</v>
      </c>
      <c r="B33" s="291" t="s">
        <v>110</v>
      </c>
      <c r="C33" s="291" t="s">
        <v>111</v>
      </c>
      <c r="D33" s="417" t="s">
        <v>14</v>
      </c>
      <c r="E33" s="124">
        <v>5000</v>
      </c>
      <c r="F33" s="129"/>
      <c r="G33" s="262">
        <f t="shared" si="2"/>
        <v>368650</v>
      </c>
      <c r="H33" s="249" t="s">
        <v>41</v>
      </c>
      <c r="I33" s="126" t="s">
        <v>18</v>
      </c>
      <c r="J33" s="664" t="s">
        <v>398</v>
      </c>
      <c r="K33" s="291"/>
      <c r="L33" s="145" t="s">
        <v>44</v>
      </c>
      <c r="M33" s="124"/>
      <c r="N33" s="81" t="s">
        <v>665</v>
      </c>
    </row>
    <row r="34" spans="1:22" s="80" customFormat="1" ht="14.25" customHeight="1" x14ac:dyDescent="0.3">
      <c r="A34" s="137">
        <v>45635</v>
      </c>
      <c r="B34" s="291" t="s">
        <v>110</v>
      </c>
      <c r="C34" s="291" t="s">
        <v>111</v>
      </c>
      <c r="D34" s="417" t="s">
        <v>14</v>
      </c>
      <c r="E34" s="124">
        <v>7000</v>
      </c>
      <c r="F34" s="129"/>
      <c r="G34" s="262">
        <f t="shared" si="2"/>
        <v>361650</v>
      </c>
      <c r="H34" s="249" t="s">
        <v>41</v>
      </c>
      <c r="I34" s="126" t="s">
        <v>18</v>
      </c>
      <c r="J34" s="664" t="s">
        <v>398</v>
      </c>
      <c r="K34" s="291"/>
      <c r="L34" s="145" t="s">
        <v>44</v>
      </c>
      <c r="M34" s="124"/>
      <c r="N34" s="81" t="s">
        <v>666</v>
      </c>
    </row>
    <row r="35" spans="1:22" s="80" customFormat="1" ht="14.25" customHeight="1" x14ac:dyDescent="0.3">
      <c r="A35" s="137">
        <v>45635</v>
      </c>
      <c r="B35" s="291" t="s">
        <v>110</v>
      </c>
      <c r="C35" s="291" t="s">
        <v>111</v>
      </c>
      <c r="D35" s="417" t="s">
        <v>14</v>
      </c>
      <c r="E35" s="124">
        <v>3000</v>
      </c>
      <c r="F35" s="129"/>
      <c r="G35" s="262">
        <f t="shared" si="2"/>
        <v>358650</v>
      </c>
      <c r="H35" s="249" t="s">
        <v>41</v>
      </c>
      <c r="I35" s="126" t="s">
        <v>18</v>
      </c>
      <c r="J35" s="664" t="s">
        <v>398</v>
      </c>
      <c r="K35" s="291"/>
      <c r="L35" s="145" t="s">
        <v>44</v>
      </c>
      <c r="M35" s="124"/>
      <c r="N35" s="81" t="s">
        <v>667</v>
      </c>
    </row>
    <row r="36" spans="1:22" s="80" customFormat="1" ht="14.25" customHeight="1" x14ac:dyDescent="0.3">
      <c r="A36" s="137">
        <v>45635</v>
      </c>
      <c r="B36" s="291" t="s">
        <v>110</v>
      </c>
      <c r="C36" s="291" t="s">
        <v>111</v>
      </c>
      <c r="D36" s="417" t="s">
        <v>14</v>
      </c>
      <c r="E36" s="124">
        <v>5000</v>
      </c>
      <c r="F36" s="129"/>
      <c r="G36" s="262">
        <f t="shared" si="2"/>
        <v>353650</v>
      </c>
      <c r="H36" s="249"/>
      <c r="I36" s="126" t="s">
        <v>18</v>
      </c>
      <c r="J36" s="664" t="s">
        <v>398</v>
      </c>
      <c r="K36" s="291"/>
      <c r="L36" s="145" t="s">
        <v>44</v>
      </c>
      <c r="M36" s="124"/>
      <c r="N36" s="81" t="s">
        <v>668</v>
      </c>
    </row>
    <row r="37" spans="1:22" s="769" customFormat="1" ht="14.25" customHeight="1" x14ac:dyDescent="0.3">
      <c r="A37" s="755">
        <v>45635</v>
      </c>
      <c r="B37" s="761" t="s">
        <v>154</v>
      </c>
      <c r="C37" s="761" t="s">
        <v>47</v>
      </c>
      <c r="D37" s="762" t="s">
        <v>14</v>
      </c>
      <c r="E37" s="767"/>
      <c r="F37" s="775">
        <v>1550000</v>
      </c>
      <c r="G37" s="262">
        <f t="shared" si="2"/>
        <v>1903650</v>
      </c>
      <c r="H37" s="751" t="s">
        <v>41</v>
      </c>
      <c r="I37" s="752" t="s">
        <v>18</v>
      </c>
      <c r="J37" s="664" t="s">
        <v>425</v>
      </c>
      <c r="K37" s="761"/>
      <c r="L37" s="776" t="s">
        <v>44</v>
      </c>
      <c r="M37" s="750"/>
      <c r="N37" s="759"/>
    </row>
    <row r="38" spans="1:22" s="769" customFormat="1" ht="14.25" customHeight="1" x14ac:dyDescent="0.3">
      <c r="A38" s="137">
        <v>45635</v>
      </c>
      <c r="B38" s="291" t="s">
        <v>424</v>
      </c>
      <c r="C38" s="291" t="s">
        <v>147</v>
      </c>
      <c r="D38" s="417" t="s">
        <v>78</v>
      </c>
      <c r="E38" s="134">
        <v>1550000</v>
      </c>
      <c r="F38" s="781"/>
      <c r="G38" s="262">
        <f t="shared" si="2"/>
        <v>353650</v>
      </c>
      <c r="H38" s="249" t="s">
        <v>41</v>
      </c>
      <c r="I38" s="126" t="s">
        <v>18</v>
      </c>
      <c r="J38" s="664" t="s">
        <v>426</v>
      </c>
      <c r="K38" s="739"/>
      <c r="L38" s="145" t="s">
        <v>44</v>
      </c>
      <c r="M38" s="742"/>
      <c r="N38" s="81"/>
      <c r="O38" s="795"/>
      <c r="P38" s="795"/>
      <c r="Q38" s="795"/>
      <c r="R38" s="795"/>
      <c r="S38" s="795"/>
      <c r="T38" s="795"/>
      <c r="U38" s="795"/>
      <c r="V38" s="795"/>
    </row>
    <row r="39" spans="1:22" s="769" customFormat="1" ht="14.25" customHeight="1" x14ac:dyDescent="0.3">
      <c r="A39" s="137">
        <v>45635</v>
      </c>
      <c r="B39" s="291" t="s">
        <v>549</v>
      </c>
      <c r="C39" s="291" t="s">
        <v>163</v>
      </c>
      <c r="D39" s="417" t="s">
        <v>78</v>
      </c>
      <c r="E39" s="134">
        <v>9000</v>
      </c>
      <c r="F39" s="781"/>
      <c r="G39" s="262">
        <f t="shared" si="2"/>
        <v>344650</v>
      </c>
      <c r="H39" s="249" t="s">
        <v>41</v>
      </c>
      <c r="I39" s="126" t="s">
        <v>18</v>
      </c>
      <c r="J39" s="664" t="s">
        <v>626</v>
      </c>
      <c r="K39" s="739"/>
      <c r="L39" s="145" t="s">
        <v>44</v>
      </c>
      <c r="M39" s="742"/>
      <c r="N39" s="81"/>
      <c r="O39" s="795"/>
      <c r="P39" s="795"/>
      <c r="Q39" s="795"/>
      <c r="R39" s="795"/>
      <c r="S39" s="795"/>
      <c r="T39" s="795"/>
      <c r="U39" s="795"/>
      <c r="V39" s="795"/>
    </row>
    <row r="40" spans="1:22" s="769" customFormat="1" ht="14.25" customHeight="1" x14ac:dyDescent="0.3">
      <c r="A40" s="755">
        <v>45636</v>
      </c>
      <c r="B40" s="761" t="s">
        <v>154</v>
      </c>
      <c r="C40" s="761" t="s">
        <v>47</v>
      </c>
      <c r="D40" s="762" t="s">
        <v>14</v>
      </c>
      <c r="E40" s="767"/>
      <c r="F40" s="775">
        <v>60000</v>
      </c>
      <c r="G40" s="262">
        <f t="shared" si="2"/>
        <v>404650</v>
      </c>
      <c r="H40" s="751" t="s">
        <v>41</v>
      </c>
      <c r="I40" s="752" t="s">
        <v>18</v>
      </c>
      <c r="J40" s="766" t="s">
        <v>434</v>
      </c>
      <c r="K40" s="761"/>
      <c r="L40" s="776" t="s">
        <v>44</v>
      </c>
      <c r="M40" s="750"/>
      <c r="N40" s="759"/>
    </row>
    <row r="41" spans="1:22" s="80" customFormat="1" ht="14.25" customHeight="1" x14ac:dyDescent="0.3">
      <c r="A41" s="137">
        <v>45636</v>
      </c>
      <c r="B41" s="291" t="s">
        <v>444</v>
      </c>
      <c r="C41" s="291" t="s">
        <v>445</v>
      </c>
      <c r="D41" s="417" t="s">
        <v>78</v>
      </c>
      <c r="E41" s="124">
        <v>60000</v>
      </c>
      <c r="F41" s="129"/>
      <c r="G41" s="262">
        <f t="shared" si="2"/>
        <v>344650</v>
      </c>
      <c r="H41" s="249" t="s">
        <v>41</v>
      </c>
      <c r="I41" s="126" t="s">
        <v>18</v>
      </c>
      <c r="J41" s="665" t="s">
        <v>446</v>
      </c>
      <c r="K41" s="291"/>
      <c r="L41" s="145" t="s">
        <v>44</v>
      </c>
      <c r="M41" s="124"/>
      <c r="N41" s="81"/>
    </row>
    <row r="42" spans="1:22" s="769" customFormat="1" ht="14.25" customHeight="1" x14ac:dyDescent="0.3">
      <c r="A42" s="755">
        <v>45636</v>
      </c>
      <c r="B42" s="761" t="s">
        <v>154</v>
      </c>
      <c r="C42" s="761" t="s">
        <v>47</v>
      </c>
      <c r="D42" s="762" t="s">
        <v>14</v>
      </c>
      <c r="E42" s="750"/>
      <c r="F42" s="775">
        <v>22000</v>
      </c>
      <c r="G42" s="262">
        <f t="shared" si="2"/>
        <v>366650</v>
      </c>
      <c r="H42" s="751" t="s">
        <v>41</v>
      </c>
      <c r="I42" s="126" t="s">
        <v>18</v>
      </c>
      <c r="J42" s="808" t="s">
        <v>433</v>
      </c>
      <c r="K42" s="761"/>
      <c r="L42" s="145" t="s">
        <v>44</v>
      </c>
      <c r="M42" s="750"/>
      <c r="N42" s="759"/>
    </row>
    <row r="43" spans="1:22" s="80" customFormat="1" ht="14.25" customHeight="1" x14ac:dyDescent="0.3">
      <c r="A43" s="137">
        <v>45636</v>
      </c>
      <c r="B43" s="291" t="s">
        <v>110</v>
      </c>
      <c r="C43" s="291" t="s">
        <v>111</v>
      </c>
      <c r="D43" s="417" t="s">
        <v>14</v>
      </c>
      <c r="E43" s="124">
        <v>4000</v>
      </c>
      <c r="F43" s="129"/>
      <c r="G43" s="262">
        <f t="shared" si="2"/>
        <v>362650</v>
      </c>
      <c r="H43" s="249" t="s">
        <v>41</v>
      </c>
      <c r="I43" s="126" t="s">
        <v>18</v>
      </c>
      <c r="J43" s="665" t="s">
        <v>433</v>
      </c>
      <c r="K43" s="291"/>
      <c r="L43" s="145" t="s">
        <v>44</v>
      </c>
      <c r="M43" s="124"/>
      <c r="N43" s="81" t="s">
        <v>670</v>
      </c>
    </row>
    <row r="44" spans="1:22" s="80" customFormat="1" ht="14.25" customHeight="1" x14ac:dyDescent="0.3">
      <c r="A44" s="137">
        <v>45636</v>
      </c>
      <c r="B44" s="291" t="s">
        <v>110</v>
      </c>
      <c r="C44" s="291" t="s">
        <v>111</v>
      </c>
      <c r="D44" s="417" t="s">
        <v>14</v>
      </c>
      <c r="E44" s="124">
        <v>8000</v>
      </c>
      <c r="F44" s="129"/>
      <c r="G44" s="262">
        <f t="shared" si="2"/>
        <v>354650</v>
      </c>
      <c r="H44" s="249" t="s">
        <v>41</v>
      </c>
      <c r="I44" s="126" t="s">
        <v>18</v>
      </c>
      <c r="J44" s="665" t="s">
        <v>433</v>
      </c>
      <c r="K44" s="291"/>
      <c r="L44" s="145" t="s">
        <v>44</v>
      </c>
      <c r="M44" s="124"/>
      <c r="N44" s="81" t="s">
        <v>671</v>
      </c>
    </row>
    <row r="45" spans="1:22" s="80" customFormat="1" ht="14.25" customHeight="1" x14ac:dyDescent="0.3">
      <c r="A45" s="137">
        <v>45636</v>
      </c>
      <c r="B45" s="291" t="s">
        <v>110</v>
      </c>
      <c r="C45" s="291" t="s">
        <v>111</v>
      </c>
      <c r="D45" s="417" t="s">
        <v>14</v>
      </c>
      <c r="E45" s="124">
        <v>5000</v>
      </c>
      <c r="F45" s="129"/>
      <c r="G45" s="262">
        <f t="shared" si="2"/>
        <v>349650</v>
      </c>
      <c r="H45" s="249" t="s">
        <v>41</v>
      </c>
      <c r="I45" s="126" t="s">
        <v>18</v>
      </c>
      <c r="J45" s="665" t="s">
        <v>433</v>
      </c>
      <c r="K45" s="291"/>
      <c r="L45" s="145" t="s">
        <v>44</v>
      </c>
      <c r="M45" s="124"/>
      <c r="N45" s="81" t="s">
        <v>240</v>
      </c>
    </row>
    <row r="46" spans="1:22" s="80" customFormat="1" ht="14.25" customHeight="1" x14ac:dyDescent="0.3">
      <c r="A46" s="137">
        <v>45636</v>
      </c>
      <c r="B46" s="291" t="s">
        <v>110</v>
      </c>
      <c r="C46" s="291" t="s">
        <v>111</v>
      </c>
      <c r="D46" s="417" t="s">
        <v>14</v>
      </c>
      <c r="E46" s="124">
        <v>5000</v>
      </c>
      <c r="F46" s="129"/>
      <c r="G46" s="262">
        <f t="shared" si="2"/>
        <v>344650</v>
      </c>
      <c r="H46" s="249" t="s">
        <v>41</v>
      </c>
      <c r="I46" s="126" t="s">
        <v>18</v>
      </c>
      <c r="J46" s="665" t="s">
        <v>433</v>
      </c>
      <c r="K46" s="291"/>
      <c r="L46" s="145" t="s">
        <v>44</v>
      </c>
      <c r="M46" s="124"/>
      <c r="N46" s="81" t="s">
        <v>672</v>
      </c>
    </row>
    <row r="47" spans="1:22" s="80" customFormat="1" ht="14.25" customHeight="1" x14ac:dyDescent="0.3">
      <c r="A47" s="137">
        <v>45636</v>
      </c>
      <c r="B47" s="291" t="s">
        <v>110</v>
      </c>
      <c r="C47" s="291" t="s">
        <v>111</v>
      </c>
      <c r="D47" s="417" t="s">
        <v>14</v>
      </c>
      <c r="E47" s="124">
        <v>5000</v>
      </c>
      <c r="F47" s="129"/>
      <c r="G47" s="262">
        <f t="shared" si="2"/>
        <v>339650</v>
      </c>
      <c r="H47" s="249" t="s">
        <v>41</v>
      </c>
      <c r="I47" s="126" t="s">
        <v>18</v>
      </c>
      <c r="J47" s="665" t="s">
        <v>433</v>
      </c>
      <c r="K47" s="291"/>
      <c r="L47" s="145" t="s">
        <v>44</v>
      </c>
      <c r="M47" s="124"/>
      <c r="N47" s="81" t="s">
        <v>673</v>
      </c>
    </row>
    <row r="48" spans="1:22" s="80" customFormat="1" ht="14.25" customHeight="1" x14ac:dyDescent="0.3">
      <c r="A48" s="137">
        <v>45636</v>
      </c>
      <c r="B48" s="291" t="s">
        <v>110</v>
      </c>
      <c r="C48" s="291" t="s">
        <v>111</v>
      </c>
      <c r="D48" s="417" t="s">
        <v>14</v>
      </c>
      <c r="E48" s="124">
        <v>7000</v>
      </c>
      <c r="F48" s="129"/>
      <c r="G48" s="262">
        <f t="shared" si="2"/>
        <v>332650</v>
      </c>
      <c r="H48" s="249" t="s">
        <v>41</v>
      </c>
      <c r="I48" s="126" t="s">
        <v>18</v>
      </c>
      <c r="J48" s="665" t="s">
        <v>433</v>
      </c>
      <c r="K48" s="291"/>
      <c r="L48" s="145" t="s">
        <v>44</v>
      </c>
      <c r="M48" s="124"/>
      <c r="N48" s="81" t="s">
        <v>161</v>
      </c>
    </row>
    <row r="49" spans="1:22" s="769" customFormat="1" ht="14.25" customHeight="1" x14ac:dyDescent="0.3">
      <c r="A49" s="755">
        <v>45637</v>
      </c>
      <c r="B49" s="761" t="s">
        <v>154</v>
      </c>
      <c r="C49" s="761" t="s">
        <v>47</v>
      </c>
      <c r="D49" s="762" t="s">
        <v>14</v>
      </c>
      <c r="E49" s="750"/>
      <c r="F49" s="775">
        <v>3650000</v>
      </c>
      <c r="G49" s="827">
        <f t="shared" si="2"/>
        <v>3982650</v>
      </c>
      <c r="H49" s="751" t="s">
        <v>41</v>
      </c>
      <c r="I49" s="752" t="s">
        <v>18</v>
      </c>
      <c r="J49" s="753" t="s">
        <v>458</v>
      </c>
      <c r="K49" s="761"/>
      <c r="L49" s="776" t="s">
        <v>44</v>
      </c>
      <c r="M49" s="750"/>
      <c r="N49" s="759"/>
    </row>
    <row r="50" spans="1:22" x14ac:dyDescent="0.3">
      <c r="A50" s="137">
        <v>45637</v>
      </c>
      <c r="B50" s="291" t="s">
        <v>486</v>
      </c>
      <c r="C50" s="291" t="s">
        <v>121</v>
      </c>
      <c r="D50" s="417" t="s">
        <v>487</v>
      </c>
      <c r="E50" s="124">
        <v>500000</v>
      </c>
      <c r="F50" s="124"/>
      <c r="G50" s="262">
        <f t="shared" si="2"/>
        <v>3482650</v>
      </c>
      <c r="H50" s="249" t="s">
        <v>41</v>
      </c>
      <c r="I50" s="126" t="s">
        <v>18</v>
      </c>
      <c r="J50" s="303" t="s">
        <v>509</v>
      </c>
      <c r="K50" s="291"/>
      <c r="L50" s="126" t="s">
        <v>44</v>
      </c>
      <c r="M50" s="124"/>
      <c r="N50" s="81"/>
      <c r="O50" s="80"/>
      <c r="P50" s="80"/>
      <c r="Q50" s="80"/>
      <c r="R50" s="80"/>
      <c r="S50" s="80"/>
      <c r="T50" s="80"/>
      <c r="U50" s="80"/>
      <c r="V50" s="80"/>
    </row>
    <row r="51" spans="1:22" ht="16.5" customHeight="1" x14ac:dyDescent="0.3">
      <c r="A51" s="137">
        <v>45637</v>
      </c>
      <c r="B51" s="291" t="s">
        <v>488</v>
      </c>
      <c r="C51" s="291" t="s">
        <v>121</v>
      </c>
      <c r="D51" s="417" t="s">
        <v>487</v>
      </c>
      <c r="E51" s="124">
        <v>500000</v>
      </c>
      <c r="F51" s="348"/>
      <c r="G51" s="262">
        <f t="shared" si="2"/>
        <v>2982650</v>
      </c>
      <c r="H51" s="249" t="s">
        <v>41</v>
      </c>
      <c r="I51" s="126" t="s">
        <v>18</v>
      </c>
      <c r="J51" s="303" t="s">
        <v>510</v>
      </c>
      <c r="K51" s="291"/>
      <c r="L51" s="126" t="s">
        <v>44</v>
      </c>
      <c r="M51" s="134"/>
      <c r="N51" s="81"/>
      <c r="O51" s="80"/>
      <c r="P51" s="80"/>
      <c r="Q51" s="80"/>
      <c r="R51" s="80"/>
      <c r="S51" s="80"/>
      <c r="T51" s="80"/>
      <c r="U51" s="80"/>
      <c r="V51" s="80"/>
    </row>
    <row r="52" spans="1:22" s="80" customFormat="1" ht="16.5" customHeight="1" x14ac:dyDescent="0.3">
      <c r="A52" s="137">
        <v>45637</v>
      </c>
      <c r="B52" s="291" t="s">
        <v>489</v>
      </c>
      <c r="C52" s="291" t="s">
        <v>121</v>
      </c>
      <c r="D52" s="417" t="s">
        <v>487</v>
      </c>
      <c r="E52" s="124">
        <v>145000</v>
      </c>
      <c r="F52" s="348"/>
      <c r="G52" s="262">
        <f t="shared" si="2"/>
        <v>2837650</v>
      </c>
      <c r="H52" s="249" t="s">
        <v>41</v>
      </c>
      <c r="I52" s="126" t="s">
        <v>18</v>
      </c>
      <c r="J52" s="303" t="s">
        <v>511</v>
      </c>
      <c r="K52" s="291"/>
      <c r="L52" s="126" t="s">
        <v>44</v>
      </c>
      <c r="M52" s="134"/>
      <c r="N52" s="81"/>
    </row>
    <row r="53" spans="1:22" ht="13.5" customHeight="1" x14ac:dyDescent="0.3">
      <c r="A53" s="137">
        <v>45637</v>
      </c>
      <c r="B53" s="291" t="s">
        <v>490</v>
      </c>
      <c r="C53" s="291" t="s">
        <v>121</v>
      </c>
      <c r="D53" s="417" t="s">
        <v>487</v>
      </c>
      <c r="E53" s="134">
        <v>40000</v>
      </c>
      <c r="F53" s="129"/>
      <c r="G53" s="262">
        <f t="shared" si="2"/>
        <v>2797650</v>
      </c>
      <c r="H53" s="249" t="s">
        <v>41</v>
      </c>
      <c r="I53" s="126" t="s">
        <v>18</v>
      </c>
      <c r="J53" s="303" t="s">
        <v>512</v>
      </c>
      <c r="K53" s="291"/>
      <c r="L53" s="126" t="s">
        <v>44</v>
      </c>
      <c r="M53" s="129"/>
      <c r="N53" s="81"/>
      <c r="O53" s="80"/>
      <c r="P53" s="80"/>
      <c r="Q53" s="80"/>
      <c r="R53" s="80"/>
      <c r="S53" s="80"/>
      <c r="T53" s="80"/>
      <c r="U53" s="80"/>
      <c r="V53" s="80"/>
    </row>
    <row r="54" spans="1:22" s="80" customFormat="1" ht="13.5" customHeight="1" x14ac:dyDescent="0.3">
      <c r="A54" s="137">
        <v>45637</v>
      </c>
      <c r="B54" s="291" t="s">
        <v>491</v>
      </c>
      <c r="C54" s="291" t="s">
        <v>121</v>
      </c>
      <c r="D54" s="417" t="s">
        <v>487</v>
      </c>
      <c r="E54" s="134">
        <v>60000</v>
      </c>
      <c r="F54" s="129"/>
      <c r="G54" s="262">
        <f t="shared" si="2"/>
        <v>2737650</v>
      </c>
      <c r="H54" s="249" t="s">
        <v>41</v>
      </c>
      <c r="I54" s="126" t="s">
        <v>18</v>
      </c>
      <c r="J54" s="303" t="s">
        <v>513</v>
      </c>
      <c r="K54" s="291"/>
      <c r="L54" s="126" t="s">
        <v>44</v>
      </c>
      <c r="M54" s="129"/>
      <c r="N54" s="81"/>
    </row>
    <row r="55" spans="1:22" ht="13.5" customHeight="1" x14ac:dyDescent="0.3">
      <c r="A55" s="137">
        <v>45637</v>
      </c>
      <c r="B55" s="291" t="s">
        <v>492</v>
      </c>
      <c r="C55" s="291" t="s">
        <v>121</v>
      </c>
      <c r="D55" s="417" t="s">
        <v>487</v>
      </c>
      <c r="E55" s="134">
        <v>210000</v>
      </c>
      <c r="F55" s="129"/>
      <c r="G55" s="262">
        <f t="shared" si="2"/>
        <v>2527650</v>
      </c>
      <c r="H55" s="249" t="s">
        <v>41</v>
      </c>
      <c r="I55" s="126" t="s">
        <v>18</v>
      </c>
      <c r="J55" s="303" t="s">
        <v>514</v>
      </c>
      <c r="K55" s="291"/>
      <c r="L55" s="126" t="s">
        <v>44</v>
      </c>
      <c r="M55" s="129"/>
      <c r="N55" s="81"/>
      <c r="O55" s="80"/>
      <c r="P55" s="80"/>
      <c r="Q55" s="80"/>
      <c r="R55" s="80"/>
      <c r="S55" s="80"/>
      <c r="T55" s="80"/>
      <c r="U55" s="80"/>
      <c r="V55" s="80"/>
    </row>
    <row r="56" spans="1:22" s="80" customFormat="1" ht="13.5" customHeight="1" x14ac:dyDescent="0.3">
      <c r="A56" s="137">
        <v>45637</v>
      </c>
      <c r="B56" s="291" t="s">
        <v>493</v>
      </c>
      <c r="C56" s="291" t="s">
        <v>121</v>
      </c>
      <c r="D56" s="417" t="s">
        <v>487</v>
      </c>
      <c r="E56" s="134">
        <v>280000</v>
      </c>
      <c r="F56" s="129"/>
      <c r="G56" s="262">
        <f t="shared" si="2"/>
        <v>2247650</v>
      </c>
      <c r="H56" s="249" t="s">
        <v>41</v>
      </c>
      <c r="I56" s="126" t="s">
        <v>18</v>
      </c>
      <c r="J56" s="303" t="s">
        <v>515</v>
      </c>
      <c r="K56" s="291"/>
      <c r="L56" s="126" t="s">
        <v>44</v>
      </c>
      <c r="M56" s="129"/>
      <c r="N56" s="81"/>
    </row>
    <row r="57" spans="1:22" ht="13.5" customHeight="1" x14ac:dyDescent="0.3">
      <c r="A57" s="137">
        <v>45637</v>
      </c>
      <c r="B57" s="291" t="s">
        <v>494</v>
      </c>
      <c r="C57" s="291" t="s">
        <v>121</v>
      </c>
      <c r="D57" s="417" t="s">
        <v>487</v>
      </c>
      <c r="E57" s="134">
        <v>501000</v>
      </c>
      <c r="F57" s="129"/>
      <c r="G57" s="262">
        <f t="shared" si="2"/>
        <v>1746650</v>
      </c>
      <c r="H57" s="249" t="s">
        <v>41</v>
      </c>
      <c r="I57" s="126" t="s">
        <v>18</v>
      </c>
      <c r="J57" s="303" t="s">
        <v>516</v>
      </c>
      <c r="K57" s="291"/>
      <c r="L57" s="126" t="s">
        <v>44</v>
      </c>
      <c r="M57" s="129"/>
      <c r="N57" s="81"/>
      <c r="O57" s="80"/>
      <c r="P57" s="80"/>
      <c r="Q57" s="80"/>
      <c r="R57" s="80"/>
      <c r="S57" s="80"/>
      <c r="T57" s="80"/>
      <c r="U57" s="80"/>
      <c r="V57" s="80"/>
    </row>
    <row r="58" spans="1:22" ht="13.5" customHeight="1" x14ac:dyDescent="0.3">
      <c r="A58" s="137">
        <v>45637</v>
      </c>
      <c r="B58" s="291" t="s">
        <v>495</v>
      </c>
      <c r="C58" s="291" t="s">
        <v>121</v>
      </c>
      <c r="D58" s="417" t="s">
        <v>487</v>
      </c>
      <c r="E58" s="134">
        <v>848000</v>
      </c>
      <c r="F58" s="129"/>
      <c r="G58" s="262">
        <f t="shared" si="2"/>
        <v>898650</v>
      </c>
      <c r="H58" s="249" t="s">
        <v>41</v>
      </c>
      <c r="I58" s="126" t="s">
        <v>18</v>
      </c>
      <c r="J58" s="303" t="s">
        <v>517</v>
      </c>
      <c r="K58" s="291"/>
      <c r="L58" s="126" t="s">
        <v>44</v>
      </c>
      <c r="M58" s="129"/>
      <c r="N58" s="81"/>
      <c r="O58" s="80"/>
      <c r="P58" s="80"/>
      <c r="Q58" s="80"/>
      <c r="R58" s="80"/>
      <c r="S58" s="80"/>
      <c r="T58" s="80"/>
      <c r="U58" s="80"/>
      <c r="V58" s="80"/>
    </row>
    <row r="59" spans="1:22" s="80" customFormat="1" ht="13.5" customHeight="1" x14ac:dyDescent="0.3">
      <c r="A59" s="137">
        <v>45637</v>
      </c>
      <c r="B59" s="291" t="s">
        <v>496</v>
      </c>
      <c r="C59" s="291" t="s">
        <v>121</v>
      </c>
      <c r="D59" s="417" t="s">
        <v>487</v>
      </c>
      <c r="E59" s="134">
        <v>263000</v>
      </c>
      <c r="F59" s="129"/>
      <c r="G59" s="262">
        <f t="shared" si="2"/>
        <v>635650</v>
      </c>
      <c r="H59" s="249" t="s">
        <v>41</v>
      </c>
      <c r="I59" s="126" t="s">
        <v>18</v>
      </c>
      <c r="J59" s="303" t="s">
        <v>518</v>
      </c>
      <c r="K59" s="291"/>
      <c r="L59" s="126" t="s">
        <v>44</v>
      </c>
      <c r="M59" s="129"/>
      <c r="N59" s="81"/>
    </row>
    <row r="60" spans="1:22" ht="13.5" customHeight="1" x14ac:dyDescent="0.3">
      <c r="A60" s="137">
        <v>45637</v>
      </c>
      <c r="B60" s="291" t="s">
        <v>146</v>
      </c>
      <c r="C60" s="291" t="s">
        <v>47</v>
      </c>
      <c r="D60" s="417" t="s">
        <v>14</v>
      </c>
      <c r="E60" s="124"/>
      <c r="F60" s="129">
        <v>-303000</v>
      </c>
      <c r="G60" s="262">
        <f t="shared" si="2"/>
        <v>332650</v>
      </c>
      <c r="H60" s="249" t="s">
        <v>41</v>
      </c>
      <c r="I60" s="126" t="s">
        <v>18</v>
      </c>
      <c r="J60" s="303" t="s">
        <v>458</v>
      </c>
      <c r="K60" s="291"/>
      <c r="L60" s="126" t="s">
        <v>44</v>
      </c>
      <c r="M60" s="129"/>
      <c r="N60" s="81"/>
      <c r="O60" s="80"/>
      <c r="P60" s="80"/>
      <c r="Q60" s="80"/>
      <c r="R60" s="80"/>
      <c r="S60" s="80"/>
      <c r="T60" s="80"/>
      <c r="U60" s="80"/>
      <c r="V60" s="80"/>
    </row>
    <row r="61" spans="1:22" s="769" customFormat="1" ht="13.5" customHeight="1" x14ac:dyDescent="0.3">
      <c r="A61" s="755">
        <v>45637</v>
      </c>
      <c r="B61" s="761" t="s">
        <v>154</v>
      </c>
      <c r="C61" s="761" t="s">
        <v>47</v>
      </c>
      <c r="D61" s="762" t="s">
        <v>14</v>
      </c>
      <c r="E61" s="750"/>
      <c r="F61" s="775">
        <v>1234500</v>
      </c>
      <c r="G61" s="827">
        <f t="shared" si="2"/>
        <v>1567150</v>
      </c>
      <c r="H61" s="751" t="s">
        <v>41</v>
      </c>
      <c r="I61" s="752" t="s">
        <v>18</v>
      </c>
      <c r="J61" s="753" t="s">
        <v>483</v>
      </c>
      <c r="K61" s="761"/>
      <c r="L61" s="752" t="s">
        <v>44</v>
      </c>
      <c r="M61" s="775"/>
      <c r="N61" s="759"/>
    </row>
    <row r="62" spans="1:22" ht="13.5" customHeight="1" x14ac:dyDescent="0.3">
      <c r="A62" s="137">
        <v>45638</v>
      </c>
      <c r="B62" s="291" t="s">
        <v>499</v>
      </c>
      <c r="C62" s="291" t="s">
        <v>121</v>
      </c>
      <c r="D62" s="417" t="s">
        <v>78</v>
      </c>
      <c r="E62" s="124">
        <v>265500</v>
      </c>
      <c r="F62" s="129"/>
      <c r="G62" s="262">
        <f t="shared" si="2"/>
        <v>1301650</v>
      </c>
      <c r="H62" s="249" t="s">
        <v>41</v>
      </c>
      <c r="I62" s="126" t="s">
        <v>18</v>
      </c>
      <c r="J62" s="303" t="s">
        <v>519</v>
      </c>
      <c r="K62" s="291"/>
      <c r="L62" s="126" t="s">
        <v>44</v>
      </c>
      <c r="M62" s="129"/>
      <c r="N62" s="81"/>
      <c r="O62" s="80"/>
      <c r="P62" s="80"/>
      <c r="Q62" s="80"/>
      <c r="R62" s="80"/>
      <c r="S62" s="80"/>
      <c r="T62" s="80"/>
      <c r="U62" s="80"/>
      <c r="V62" s="80"/>
    </row>
    <row r="63" spans="1:22" ht="13.5" customHeight="1" x14ac:dyDescent="0.3">
      <c r="A63" s="137">
        <v>45638</v>
      </c>
      <c r="B63" s="291" t="s">
        <v>498</v>
      </c>
      <c r="C63" s="291" t="s">
        <v>121</v>
      </c>
      <c r="D63" s="417" t="s">
        <v>78</v>
      </c>
      <c r="E63" s="124">
        <v>129600</v>
      </c>
      <c r="F63" s="129"/>
      <c r="G63" s="262">
        <f t="shared" si="2"/>
        <v>1172050</v>
      </c>
      <c r="H63" s="249" t="s">
        <v>41</v>
      </c>
      <c r="I63" s="126" t="s">
        <v>18</v>
      </c>
      <c r="J63" s="303" t="s">
        <v>519</v>
      </c>
      <c r="K63" s="291"/>
      <c r="L63" s="126" t="s">
        <v>44</v>
      </c>
      <c r="M63" s="134"/>
      <c r="N63" s="81"/>
      <c r="O63" s="80"/>
      <c r="P63" s="80"/>
      <c r="Q63" s="80"/>
      <c r="R63" s="80"/>
      <c r="S63" s="80"/>
      <c r="T63" s="80"/>
      <c r="U63" s="80"/>
      <c r="V63" s="80"/>
    </row>
    <row r="64" spans="1:22" ht="13.5" customHeight="1" x14ac:dyDescent="0.3">
      <c r="A64" s="137">
        <v>45638</v>
      </c>
      <c r="B64" s="291" t="s">
        <v>497</v>
      </c>
      <c r="C64" s="291" t="s">
        <v>121</v>
      </c>
      <c r="D64" s="417" t="s">
        <v>78</v>
      </c>
      <c r="E64" s="134">
        <v>379840</v>
      </c>
      <c r="F64" s="129"/>
      <c r="G64" s="262">
        <f t="shared" si="2"/>
        <v>792210</v>
      </c>
      <c r="H64" s="249" t="s">
        <v>41</v>
      </c>
      <c r="I64" s="126" t="s">
        <v>18</v>
      </c>
      <c r="J64" s="303" t="s">
        <v>519</v>
      </c>
      <c r="K64" s="291"/>
      <c r="L64" s="126" t="s">
        <v>44</v>
      </c>
      <c r="M64" s="134"/>
      <c r="N64" s="81"/>
      <c r="O64" s="80"/>
      <c r="P64" s="80"/>
      <c r="Q64" s="80"/>
      <c r="R64" s="80"/>
      <c r="S64" s="80"/>
      <c r="T64" s="80"/>
      <c r="U64" s="80"/>
      <c r="V64" s="80"/>
    </row>
    <row r="65" spans="1:22" ht="13.5" customHeight="1" x14ac:dyDescent="0.3">
      <c r="A65" s="137">
        <v>45638</v>
      </c>
      <c r="B65" s="291" t="s">
        <v>500</v>
      </c>
      <c r="C65" s="291" t="s">
        <v>121</v>
      </c>
      <c r="D65" s="417" t="s">
        <v>78</v>
      </c>
      <c r="E65" s="134">
        <v>72000</v>
      </c>
      <c r="F65" s="129"/>
      <c r="G65" s="262">
        <f t="shared" si="2"/>
        <v>720210</v>
      </c>
      <c r="H65" s="249" t="s">
        <v>41</v>
      </c>
      <c r="I65" s="126" t="s">
        <v>18</v>
      </c>
      <c r="J65" s="303" t="s">
        <v>519</v>
      </c>
      <c r="K65" s="291"/>
      <c r="L65" s="126" t="s">
        <v>44</v>
      </c>
      <c r="M65" s="134"/>
      <c r="N65" s="81"/>
      <c r="O65" s="80"/>
      <c r="P65" s="80"/>
      <c r="Q65" s="80"/>
      <c r="R65" s="80"/>
      <c r="S65" s="80"/>
      <c r="T65" s="80"/>
      <c r="U65" s="80"/>
      <c r="V65" s="80"/>
    </row>
    <row r="66" spans="1:22" s="80" customFormat="1" ht="13.5" customHeight="1" x14ac:dyDescent="0.3">
      <c r="A66" s="137">
        <v>45638</v>
      </c>
      <c r="B66" s="291" t="s">
        <v>501</v>
      </c>
      <c r="C66" s="291" t="s">
        <v>121</v>
      </c>
      <c r="D66" s="417" t="s">
        <v>78</v>
      </c>
      <c r="E66" s="134">
        <v>132500</v>
      </c>
      <c r="F66" s="129"/>
      <c r="G66" s="262">
        <f t="shared" si="2"/>
        <v>587710</v>
      </c>
      <c r="H66" s="249" t="s">
        <v>41</v>
      </c>
      <c r="I66" s="126" t="s">
        <v>18</v>
      </c>
      <c r="J66" s="303" t="s">
        <v>519</v>
      </c>
      <c r="K66" s="291"/>
      <c r="L66" s="126" t="s">
        <v>44</v>
      </c>
      <c r="M66" s="134"/>
      <c r="N66" s="81"/>
    </row>
    <row r="67" spans="1:22" ht="13.5" customHeight="1" x14ac:dyDescent="0.3">
      <c r="A67" s="137">
        <v>45638</v>
      </c>
      <c r="B67" s="291" t="s">
        <v>502</v>
      </c>
      <c r="C67" s="291" t="s">
        <v>121</v>
      </c>
      <c r="D67" s="417" t="s">
        <v>78</v>
      </c>
      <c r="E67" s="134">
        <v>90000</v>
      </c>
      <c r="F67" s="129"/>
      <c r="G67" s="262">
        <f t="shared" si="2"/>
        <v>497710</v>
      </c>
      <c r="H67" s="249" t="s">
        <v>41</v>
      </c>
      <c r="I67" s="126" t="s">
        <v>18</v>
      </c>
      <c r="J67" s="303" t="s">
        <v>519</v>
      </c>
      <c r="K67" s="291"/>
      <c r="L67" s="126" t="s">
        <v>44</v>
      </c>
      <c r="M67" s="134"/>
      <c r="N67" s="81"/>
      <c r="O67" s="80"/>
      <c r="P67" s="80"/>
      <c r="Q67" s="80"/>
      <c r="R67" s="80"/>
      <c r="S67" s="80"/>
      <c r="T67" s="80"/>
      <c r="U67" s="80"/>
      <c r="V67" s="80"/>
    </row>
    <row r="68" spans="1:22" ht="13.5" customHeight="1" x14ac:dyDescent="0.3">
      <c r="A68" s="137">
        <v>45638</v>
      </c>
      <c r="B68" s="291" t="s">
        <v>503</v>
      </c>
      <c r="C68" s="291" t="s">
        <v>121</v>
      </c>
      <c r="D68" s="417" t="s">
        <v>78</v>
      </c>
      <c r="E68" s="134">
        <v>80100</v>
      </c>
      <c r="F68" s="129"/>
      <c r="G68" s="262">
        <f t="shared" si="2"/>
        <v>417610</v>
      </c>
      <c r="H68" s="249" t="s">
        <v>41</v>
      </c>
      <c r="I68" s="126" t="s">
        <v>18</v>
      </c>
      <c r="J68" s="303" t="s">
        <v>519</v>
      </c>
      <c r="K68" s="291"/>
      <c r="L68" s="126" t="s">
        <v>44</v>
      </c>
      <c r="M68" s="134"/>
      <c r="N68" s="81"/>
      <c r="O68" s="80"/>
      <c r="P68" s="80"/>
      <c r="Q68" s="80"/>
      <c r="R68" s="80"/>
      <c r="S68" s="80"/>
      <c r="T68" s="80"/>
      <c r="U68" s="80"/>
      <c r="V68" s="80"/>
    </row>
    <row r="69" spans="1:22" s="80" customFormat="1" ht="13.5" customHeight="1" x14ac:dyDescent="0.3">
      <c r="A69" s="137">
        <v>45638</v>
      </c>
      <c r="B69" s="291" t="s">
        <v>504</v>
      </c>
      <c r="C69" s="291" t="s">
        <v>121</v>
      </c>
      <c r="D69" s="417" t="s">
        <v>78</v>
      </c>
      <c r="E69" s="134">
        <v>108000</v>
      </c>
      <c r="F69" s="129"/>
      <c r="G69" s="262">
        <f t="shared" si="2"/>
        <v>309610</v>
      </c>
      <c r="H69" s="249" t="s">
        <v>41</v>
      </c>
      <c r="I69" s="126" t="s">
        <v>18</v>
      </c>
      <c r="J69" s="303" t="s">
        <v>519</v>
      </c>
      <c r="K69" s="291"/>
      <c r="L69" s="126" t="s">
        <v>44</v>
      </c>
      <c r="M69" s="134"/>
      <c r="N69" s="81"/>
    </row>
    <row r="70" spans="1:22" ht="13.5" customHeight="1" x14ac:dyDescent="0.3">
      <c r="A70" s="137">
        <v>45638</v>
      </c>
      <c r="B70" s="291" t="s">
        <v>505</v>
      </c>
      <c r="C70" s="291" t="s">
        <v>121</v>
      </c>
      <c r="D70" s="417" t="s">
        <v>78</v>
      </c>
      <c r="E70" s="134">
        <v>90000</v>
      </c>
      <c r="F70" s="129"/>
      <c r="G70" s="262">
        <f t="shared" si="2"/>
        <v>219610</v>
      </c>
      <c r="H70" s="249" t="s">
        <v>41</v>
      </c>
      <c r="I70" s="126" t="s">
        <v>18</v>
      </c>
      <c r="J70" s="303" t="s">
        <v>519</v>
      </c>
      <c r="K70" s="291"/>
      <c r="L70" s="126" t="s">
        <v>44</v>
      </c>
      <c r="M70" s="134"/>
      <c r="N70" s="81"/>
      <c r="O70" s="80"/>
      <c r="P70" s="80"/>
      <c r="Q70" s="80"/>
      <c r="R70" s="80"/>
      <c r="S70" s="80"/>
      <c r="T70" s="80"/>
      <c r="U70" s="80"/>
      <c r="V70" s="80"/>
    </row>
    <row r="71" spans="1:22" s="80" customFormat="1" x14ac:dyDescent="0.3">
      <c r="A71" s="137">
        <v>45638</v>
      </c>
      <c r="B71" s="291" t="s">
        <v>506</v>
      </c>
      <c r="C71" s="291" t="s">
        <v>121</v>
      </c>
      <c r="D71" s="417" t="s">
        <v>78</v>
      </c>
      <c r="E71" s="134">
        <v>54000</v>
      </c>
      <c r="F71" s="124"/>
      <c r="G71" s="262">
        <f t="shared" si="2"/>
        <v>165610</v>
      </c>
      <c r="H71" s="249" t="s">
        <v>41</v>
      </c>
      <c r="I71" s="126" t="s">
        <v>18</v>
      </c>
      <c r="J71" s="303" t="s">
        <v>519</v>
      </c>
      <c r="K71" s="291"/>
      <c r="L71" s="126" t="s">
        <v>44</v>
      </c>
      <c r="M71" s="134"/>
      <c r="N71" s="81"/>
    </row>
    <row r="72" spans="1:22" x14ac:dyDescent="0.3">
      <c r="A72" s="137">
        <v>45638</v>
      </c>
      <c r="B72" s="291" t="s">
        <v>507</v>
      </c>
      <c r="C72" s="291" t="s">
        <v>121</v>
      </c>
      <c r="D72" s="417" t="s">
        <v>78</v>
      </c>
      <c r="E72" s="134">
        <v>9000</v>
      </c>
      <c r="F72" s="124"/>
      <c r="G72" s="262">
        <f t="shared" si="2"/>
        <v>156610</v>
      </c>
      <c r="H72" s="249" t="s">
        <v>41</v>
      </c>
      <c r="I72" s="126" t="s">
        <v>18</v>
      </c>
      <c r="J72" s="303" t="s">
        <v>519</v>
      </c>
      <c r="K72" s="291"/>
      <c r="L72" s="126" t="s">
        <v>44</v>
      </c>
      <c r="M72" s="134"/>
      <c r="N72" s="81"/>
      <c r="O72" s="80"/>
      <c r="P72" s="80"/>
      <c r="Q72" s="80"/>
      <c r="R72" s="80"/>
      <c r="S72" s="80"/>
      <c r="T72" s="80"/>
      <c r="U72" s="80"/>
      <c r="V72" s="80"/>
    </row>
    <row r="73" spans="1:22" x14ac:dyDescent="0.3">
      <c r="A73" s="137">
        <v>45638</v>
      </c>
      <c r="B73" s="291" t="s">
        <v>508</v>
      </c>
      <c r="C73" s="291" t="s">
        <v>47</v>
      </c>
      <c r="D73" s="417" t="s">
        <v>14</v>
      </c>
      <c r="E73" s="134"/>
      <c r="F73" s="124">
        <v>175540</v>
      </c>
      <c r="G73" s="262">
        <f t="shared" si="2"/>
        <v>332150</v>
      </c>
      <c r="H73" s="249" t="s">
        <v>41</v>
      </c>
      <c r="I73" s="126" t="s">
        <v>18</v>
      </c>
      <c r="J73" s="303" t="s">
        <v>483</v>
      </c>
      <c r="K73" s="291"/>
      <c r="L73" s="126" t="s">
        <v>44</v>
      </c>
      <c r="M73" s="134"/>
      <c r="N73" s="81"/>
      <c r="O73" s="80"/>
      <c r="P73" s="80"/>
      <c r="Q73" s="80"/>
      <c r="R73" s="80"/>
      <c r="S73" s="80"/>
      <c r="T73" s="80"/>
      <c r="U73" s="80"/>
      <c r="V73" s="80"/>
    </row>
    <row r="74" spans="1:22" s="769" customFormat="1" x14ac:dyDescent="0.3">
      <c r="A74" s="755">
        <v>45638</v>
      </c>
      <c r="B74" s="761" t="s">
        <v>154</v>
      </c>
      <c r="C74" s="761" t="s">
        <v>47</v>
      </c>
      <c r="D74" s="762" t="s">
        <v>14</v>
      </c>
      <c r="E74" s="767"/>
      <c r="F74" s="750">
        <v>13000</v>
      </c>
      <c r="G74" s="827">
        <f t="shared" si="2"/>
        <v>345150</v>
      </c>
      <c r="H74" s="357" t="s">
        <v>41</v>
      </c>
      <c r="I74" s="828" t="s">
        <v>18</v>
      </c>
      <c r="J74" s="391" t="s">
        <v>484</v>
      </c>
      <c r="K74" s="354"/>
      <c r="L74" s="828" t="s">
        <v>44</v>
      </c>
      <c r="M74" s="767"/>
      <c r="N74" s="759"/>
    </row>
    <row r="75" spans="1:22" x14ac:dyDescent="0.3">
      <c r="A75" s="137">
        <v>45638</v>
      </c>
      <c r="B75" s="291" t="s">
        <v>110</v>
      </c>
      <c r="C75" s="291" t="s">
        <v>111</v>
      </c>
      <c r="D75" s="417" t="s">
        <v>14</v>
      </c>
      <c r="E75" s="134">
        <v>5000</v>
      </c>
      <c r="F75" s="124"/>
      <c r="G75" s="262">
        <f t="shared" si="2"/>
        <v>340150</v>
      </c>
      <c r="H75" s="249" t="s">
        <v>41</v>
      </c>
      <c r="I75" s="126" t="s">
        <v>18</v>
      </c>
      <c r="J75" s="303" t="s">
        <v>484</v>
      </c>
      <c r="K75" s="291"/>
      <c r="L75" s="126" t="s">
        <v>44</v>
      </c>
      <c r="M75" s="134"/>
      <c r="N75" s="81"/>
      <c r="O75" s="80"/>
      <c r="P75" s="80"/>
      <c r="Q75" s="80"/>
      <c r="R75" s="80"/>
      <c r="S75" s="80"/>
      <c r="T75" s="80"/>
      <c r="U75" s="80"/>
      <c r="V75" s="80"/>
    </row>
    <row r="76" spans="1:22" x14ac:dyDescent="0.3">
      <c r="A76" s="137">
        <v>45638</v>
      </c>
      <c r="B76" s="291" t="s">
        <v>110</v>
      </c>
      <c r="C76" s="291" t="s">
        <v>111</v>
      </c>
      <c r="D76" s="417" t="s">
        <v>14</v>
      </c>
      <c r="E76" s="134">
        <v>3000</v>
      </c>
      <c r="F76" s="124"/>
      <c r="G76" s="262">
        <f t="shared" si="2"/>
        <v>337150</v>
      </c>
      <c r="H76" s="249" t="s">
        <v>41</v>
      </c>
      <c r="I76" s="126" t="s">
        <v>18</v>
      </c>
      <c r="J76" s="303" t="s">
        <v>484</v>
      </c>
      <c r="K76" s="291"/>
      <c r="L76" s="126" t="s">
        <v>44</v>
      </c>
      <c r="M76" s="134"/>
      <c r="N76" s="81"/>
      <c r="O76" s="80"/>
      <c r="P76" s="80"/>
      <c r="Q76" s="80"/>
      <c r="R76" s="80"/>
      <c r="S76" s="80"/>
      <c r="T76" s="80"/>
      <c r="U76" s="80"/>
      <c r="V76" s="80"/>
    </row>
    <row r="77" spans="1:22" x14ac:dyDescent="0.3">
      <c r="A77" s="137">
        <v>45638</v>
      </c>
      <c r="B77" s="291" t="s">
        <v>110</v>
      </c>
      <c r="C77" s="291" t="s">
        <v>111</v>
      </c>
      <c r="D77" s="417" t="s">
        <v>14</v>
      </c>
      <c r="E77" s="134">
        <v>12000</v>
      </c>
      <c r="F77" s="124"/>
      <c r="G77" s="262">
        <f t="shared" si="2"/>
        <v>325150</v>
      </c>
      <c r="H77" s="249" t="s">
        <v>41</v>
      </c>
      <c r="I77" s="126" t="s">
        <v>18</v>
      </c>
      <c r="J77" s="303" t="s">
        <v>484</v>
      </c>
      <c r="K77" s="291"/>
      <c r="L77" s="126" t="s">
        <v>44</v>
      </c>
      <c r="M77" s="134"/>
      <c r="N77" s="81"/>
      <c r="O77" s="80"/>
      <c r="P77" s="80"/>
      <c r="Q77" s="80"/>
      <c r="R77" s="80"/>
      <c r="S77" s="80"/>
      <c r="T77" s="80"/>
      <c r="U77" s="80"/>
      <c r="V77" s="80"/>
    </row>
    <row r="78" spans="1:22" s="769" customFormat="1" ht="16.5" customHeight="1" x14ac:dyDescent="0.3">
      <c r="A78" s="755">
        <v>45639</v>
      </c>
      <c r="B78" s="761" t="s">
        <v>154</v>
      </c>
      <c r="C78" s="761" t="s">
        <v>47</v>
      </c>
      <c r="D78" s="762" t="s">
        <v>14</v>
      </c>
      <c r="E78" s="750"/>
      <c r="F78" s="750">
        <v>500000</v>
      </c>
      <c r="G78" s="827">
        <f t="shared" si="2"/>
        <v>825150</v>
      </c>
      <c r="H78" s="751" t="s">
        <v>41</v>
      </c>
      <c r="I78" s="752" t="s">
        <v>18</v>
      </c>
      <c r="J78" s="753" t="s">
        <v>541</v>
      </c>
      <c r="K78" s="761"/>
      <c r="L78" s="752" t="s">
        <v>44</v>
      </c>
      <c r="M78" s="767"/>
      <c r="N78" s="759"/>
    </row>
    <row r="79" spans="1:22" x14ac:dyDescent="0.3">
      <c r="A79" s="137">
        <v>45639</v>
      </c>
      <c r="B79" s="291" t="s">
        <v>542</v>
      </c>
      <c r="C79" s="291" t="s">
        <v>121</v>
      </c>
      <c r="D79" s="417" t="s">
        <v>78</v>
      </c>
      <c r="E79" s="124">
        <v>500000</v>
      </c>
      <c r="F79" s="124"/>
      <c r="G79" s="262">
        <f t="shared" si="2"/>
        <v>325150</v>
      </c>
      <c r="H79" s="249" t="s">
        <v>41</v>
      </c>
      <c r="I79" s="126" t="s">
        <v>18</v>
      </c>
      <c r="J79" s="303" t="s">
        <v>541</v>
      </c>
      <c r="K79" s="291"/>
      <c r="L79" s="126" t="s">
        <v>44</v>
      </c>
      <c r="M79" s="134"/>
      <c r="N79" s="81"/>
      <c r="O79" s="80"/>
      <c r="P79" s="80"/>
      <c r="Q79" s="80"/>
      <c r="R79" s="80"/>
      <c r="S79" s="80"/>
      <c r="T79" s="80"/>
      <c r="U79" s="80"/>
      <c r="V79" s="80"/>
    </row>
    <row r="80" spans="1:22" s="80" customFormat="1" x14ac:dyDescent="0.3">
      <c r="A80" s="137">
        <v>45639</v>
      </c>
      <c r="B80" s="291" t="s">
        <v>543</v>
      </c>
      <c r="C80" s="291" t="s">
        <v>174</v>
      </c>
      <c r="D80" s="417" t="s">
        <v>78</v>
      </c>
      <c r="E80" s="134">
        <v>2600</v>
      </c>
      <c r="F80" s="124"/>
      <c r="G80" s="262">
        <f t="shared" si="2"/>
        <v>322550</v>
      </c>
      <c r="H80" s="249" t="s">
        <v>41</v>
      </c>
      <c r="I80" s="126" t="s">
        <v>18</v>
      </c>
      <c r="J80" s="303" t="s">
        <v>541</v>
      </c>
      <c r="K80" s="291"/>
      <c r="L80" s="126" t="s">
        <v>44</v>
      </c>
      <c r="M80" s="134"/>
      <c r="N80" s="81"/>
    </row>
    <row r="81" spans="1:22" x14ac:dyDescent="0.3">
      <c r="A81" s="137">
        <v>45639</v>
      </c>
      <c r="B81" s="291" t="s">
        <v>642</v>
      </c>
      <c r="C81" s="291" t="s">
        <v>163</v>
      </c>
      <c r="D81" s="417" t="s">
        <v>78</v>
      </c>
      <c r="E81" s="134">
        <v>70000</v>
      </c>
      <c r="F81" s="124"/>
      <c r="G81" s="262">
        <f t="shared" si="2"/>
        <v>252550</v>
      </c>
      <c r="H81" s="249" t="s">
        <v>41</v>
      </c>
      <c r="I81" s="126" t="s">
        <v>18</v>
      </c>
      <c r="J81" s="303" t="s">
        <v>541</v>
      </c>
      <c r="K81" s="291"/>
      <c r="L81" s="126" t="s">
        <v>44</v>
      </c>
      <c r="M81" s="134"/>
      <c r="N81" s="81"/>
      <c r="O81" s="80"/>
      <c r="P81" s="80"/>
      <c r="Q81" s="80"/>
      <c r="R81" s="80"/>
      <c r="S81" s="80"/>
      <c r="T81" s="80"/>
      <c r="U81" s="80"/>
      <c r="V81" s="80"/>
    </row>
    <row r="82" spans="1:22" s="769" customFormat="1" x14ac:dyDescent="0.3">
      <c r="A82" s="755">
        <v>45640</v>
      </c>
      <c r="B82" s="761" t="s">
        <v>154</v>
      </c>
      <c r="C82" s="761" t="s">
        <v>47</v>
      </c>
      <c r="D82" s="762" t="s">
        <v>14</v>
      </c>
      <c r="E82" s="767"/>
      <c r="F82" s="750">
        <v>19000</v>
      </c>
      <c r="G82" s="765">
        <f t="shared" si="2"/>
        <v>271550</v>
      </c>
      <c r="H82" s="751" t="s">
        <v>41</v>
      </c>
      <c r="I82" s="752" t="s">
        <v>18</v>
      </c>
      <c r="J82" s="753" t="s">
        <v>547</v>
      </c>
      <c r="K82" s="761"/>
      <c r="L82" s="752" t="s">
        <v>44</v>
      </c>
      <c r="M82" s="767"/>
      <c r="N82" s="759"/>
    </row>
    <row r="83" spans="1:22" x14ac:dyDescent="0.3">
      <c r="A83" s="137">
        <v>45640</v>
      </c>
      <c r="B83" s="291" t="s">
        <v>110</v>
      </c>
      <c r="C83" s="291" t="s">
        <v>111</v>
      </c>
      <c r="D83" s="417" t="s">
        <v>14</v>
      </c>
      <c r="E83" s="134">
        <v>5000</v>
      </c>
      <c r="F83" s="124"/>
      <c r="G83" s="262">
        <f t="shared" si="2"/>
        <v>266550</v>
      </c>
      <c r="H83" s="249" t="s">
        <v>41</v>
      </c>
      <c r="I83" s="126" t="s">
        <v>18</v>
      </c>
      <c r="J83" s="303" t="s">
        <v>547</v>
      </c>
      <c r="K83" s="291"/>
      <c r="L83" s="126" t="s">
        <v>44</v>
      </c>
      <c r="M83" s="134"/>
      <c r="N83" s="81" t="s">
        <v>672</v>
      </c>
      <c r="O83" s="80"/>
      <c r="P83" s="80"/>
      <c r="Q83" s="80"/>
      <c r="R83" s="80"/>
      <c r="S83" s="80"/>
      <c r="T83" s="80"/>
      <c r="U83" s="80"/>
      <c r="V83" s="80"/>
    </row>
    <row r="84" spans="1:22" x14ac:dyDescent="0.3">
      <c r="A84" s="137">
        <v>45640</v>
      </c>
      <c r="B84" s="291" t="s">
        <v>110</v>
      </c>
      <c r="C84" s="291" t="s">
        <v>111</v>
      </c>
      <c r="D84" s="417" t="s">
        <v>14</v>
      </c>
      <c r="E84" s="134">
        <v>13000</v>
      </c>
      <c r="F84" s="124"/>
      <c r="G84" s="262">
        <f t="shared" si="2"/>
        <v>253550</v>
      </c>
      <c r="H84" s="249" t="s">
        <v>41</v>
      </c>
      <c r="I84" s="126" t="s">
        <v>18</v>
      </c>
      <c r="J84" s="303" t="s">
        <v>547</v>
      </c>
      <c r="K84" s="291"/>
      <c r="L84" s="126" t="s">
        <v>44</v>
      </c>
      <c r="M84" s="134"/>
      <c r="N84" s="81" t="s">
        <v>674</v>
      </c>
      <c r="O84" s="80"/>
      <c r="P84" s="80"/>
      <c r="Q84" s="80"/>
      <c r="R84" s="80"/>
      <c r="S84" s="80"/>
      <c r="T84" s="80"/>
      <c r="U84" s="80"/>
      <c r="V84" s="80"/>
    </row>
    <row r="85" spans="1:22" x14ac:dyDescent="0.3">
      <c r="A85" s="137">
        <v>45640</v>
      </c>
      <c r="B85" s="291" t="s">
        <v>146</v>
      </c>
      <c r="C85" s="291" t="s">
        <v>111</v>
      </c>
      <c r="D85" s="417" t="s">
        <v>14</v>
      </c>
      <c r="E85" s="134"/>
      <c r="F85" s="124">
        <v>-12000</v>
      </c>
      <c r="G85" s="262">
        <f t="shared" si="2"/>
        <v>241550</v>
      </c>
      <c r="H85" s="249" t="s">
        <v>41</v>
      </c>
      <c r="I85" s="126" t="s">
        <v>18</v>
      </c>
      <c r="J85" s="303" t="s">
        <v>547</v>
      </c>
      <c r="K85" s="291"/>
      <c r="L85" s="126" t="s">
        <v>44</v>
      </c>
      <c r="M85" s="134"/>
      <c r="N85" s="81"/>
      <c r="O85" s="80"/>
      <c r="P85" s="80"/>
      <c r="Q85" s="80"/>
      <c r="R85" s="80"/>
      <c r="S85" s="80"/>
      <c r="T85" s="80"/>
      <c r="U85" s="80"/>
      <c r="V85" s="80"/>
    </row>
    <row r="86" spans="1:22" x14ac:dyDescent="0.3">
      <c r="A86" s="137">
        <v>45642</v>
      </c>
      <c r="B86" s="291" t="s">
        <v>675</v>
      </c>
      <c r="C86" s="291" t="s">
        <v>120</v>
      </c>
      <c r="D86" s="417" t="s">
        <v>78</v>
      </c>
      <c r="E86" s="134">
        <v>75000</v>
      </c>
      <c r="F86" s="124"/>
      <c r="G86" s="262">
        <f t="shared" ref="G86:G87" si="3">G85-E86+F86</f>
        <v>166550</v>
      </c>
      <c r="H86" s="249" t="s">
        <v>41</v>
      </c>
      <c r="I86" s="126" t="s">
        <v>18</v>
      </c>
      <c r="J86" s="303" t="s">
        <v>676</v>
      </c>
      <c r="K86" s="291"/>
      <c r="L86" s="126" t="s">
        <v>44</v>
      </c>
      <c r="M86" s="134"/>
      <c r="N86" s="81"/>
      <c r="O86" s="80"/>
      <c r="P86" s="80"/>
      <c r="Q86" s="80"/>
      <c r="R86" s="80"/>
      <c r="S86" s="80"/>
      <c r="T86" s="80"/>
      <c r="U86" s="80"/>
      <c r="V86" s="80"/>
    </row>
    <row r="87" spans="1:22" ht="15" thickBot="1" x14ac:dyDescent="0.35">
      <c r="A87" s="137">
        <v>45642</v>
      </c>
      <c r="B87" s="291" t="s">
        <v>677</v>
      </c>
      <c r="C87" s="291" t="s">
        <v>174</v>
      </c>
      <c r="D87" s="417" t="s">
        <v>78</v>
      </c>
      <c r="E87" s="134">
        <v>9500</v>
      </c>
      <c r="F87" s="124"/>
      <c r="G87" s="262">
        <f t="shared" si="3"/>
        <v>157050</v>
      </c>
      <c r="H87" s="249" t="s">
        <v>41</v>
      </c>
      <c r="I87" s="126" t="s">
        <v>18</v>
      </c>
      <c r="J87" s="303" t="s">
        <v>669</v>
      </c>
      <c r="K87" s="291"/>
      <c r="L87" s="126" t="s">
        <v>44</v>
      </c>
      <c r="M87" s="134"/>
      <c r="N87" s="81"/>
      <c r="O87" s="80"/>
      <c r="P87" s="80"/>
      <c r="Q87" s="80"/>
      <c r="R87" s="80"/>
      <c r="S87" s="80"/>
      <c r="T87" s="80"/>
      <c r="U87" s="80"/>
      <c r="V87" s="80"/>
    </row>
    <row r="88" spans="1:22" ht="15" thickBot="1" x14ac:dyDescent="0.35">
      <c r="A88" s="32"/>
      <c r="B88" s="14"/>
      <c r="C88" s="14"/>
      <c r="D88" s="631"/>
      <c r="E88" s="634">
        <f>SUM(E4:E87)</f>
        <v>8197640</v>
      </c>
      <c r="F88" s="635">
        <f>SUM(F4:F87)+G4</f>
        <v>8354690</v>
      </c>
      <c r="G88" s="636">
        <f>F88-E88</f>
        <v>157050</v>
      </c>
      <c r="H88" s="397"/>
      <c r="I88" s="126"/>
      <c r="J88" s="631"/>
      <c r="K88" s="666"/>
      <c r="L88" s="126" t="s">
        <v>44</v>
      </c>
      <c r="M88" s="14"/>
      <c r="N88" s="13"/>
    </row>
    <row r="89" spans="1:22" x14ac:dyDescent="0.3">
      <c r="A89" s="32"/>
      <c r="B89" s="14"/>
      <c r="C89" s="14"/>
      <c r="D89" s="14"/>
      <c r="E89" s="632"/>
      <c r="F89" s="633"/>
      <c r="G89" s="633"/>
      <c r="H89" s="14"/>
      <c r="I89" s="14"/>
      <c r="J89" s="14"/>
      <c r="K89" s="14"/>
      <c r="L89" s="14"/>
      <c r="M89" s="14"/>
      <c r="N89" s="13"/>
    </row>
    <row r="90" spans="1:22" x14ac:dyDescent="0.3">
      <c r="A90" s="32"/>
      <c r="B90" s="14"/>
      <c r="C90" s="14"/>
      <c r="D90" s="14"/>
      <c r="E90" s="622"/>
      <c r="F90" s="621"/>
      <c r="G90" s="621"/>
      <c r="H90" s="14"/>
      <c r="I90" s="14"/>
      <c r="J90" s="14"/>
      <c r="K90" s="14"/>
      <c r="L90" s="14"/>
      <c r="M90" s="14"/>
      <c r="N90" s="13"/>
    </row>
    <row r="91" spans="1:22" x14ac:dyDescent="0.3">
      <c r="A91" s="32"/>
      <c r="B91" s="14"/>
      <c r="C91" s="14"/>
      <c r="D91" s="14"/>
      <c r="E91" s="622"/>
      <c r="F91" s="621"/>
      <c r="G91" s="621"/>
      <c r="H91" s="14"/>
      <c r="I91" s="14"/>
      <c r="J91" s="14"/>
      <c r="K91" s="14"/>
      <c r="L91" s="14"/>
      <c r="M91" s="14"/>
      <c r="N91" s="13"/>
    </row>
    <row r="92" spans="1:22" x14ac:dyDescent="0.3">
      <c r="A92" s="14"/>
      <c r="B92" s="14"/>
      <c r="C92" s="14"/>
      <c r="D92" s="14"/>
      <c r="E92" s="622"/>
      <c r="F92" s="621"/>
      <c r="G92" s="621"/>
      <c r="H92" s="14"/>
      <c r="I92" s="14"/>
      <c r="J92" s="14"/>
      <c r="K92" s="14"/>
      <c r="L92" s="14"/>
      <c r="M92" s="14"/>
      <c r="N92" s="13"/>
    </row>
    <row r="93" spans="1:22" x14ac:dyDescent="0.3">
      <c r="A93" s="14"/>
      <c r="B93" s="14"/>
      <c r="C93" s="14"/>
      <c r="D93" s="14"/>
      <c r="E93" s="622"/>
      <c r="F93" s="621"/>
      <c r="G93" s="621"/>
      <c r="H93" s="14"/>
      <c r="I93" s="14"/>
      <c r="J93" s="14"/>
      <c r="K93" s="14"/>
      <c r="L93" s="14"/>
      <c r="M93" s="14"/>
      <c r="N93" s="13"/>
    </row>
    <row r="94" spans="1:22" x14ac:dyDescent="0.3">
      <c r="A94" s="14"/>
      <c r="B94" s="14"/>
      <c r="C94" s="14"/>
      <c r="D94" s="14"/>
      <c r="E94" s="622"/>
      <c r="F94" s="621"/>
      <c r="G94" s="621"/>
      <c r="H94" s="14"/>
      <c r="I94" s="14"/>
      <c r="J94" s="14"/>
      <c r="K94" s="14"/>
      <c r="L94" s="14"/>
      <c r="M94" s="14"/>
      <c r="N94" s="13"/>
    </row>
    <row r="95" spans="1:22" x14ac:dyDescent="0.3">
      <c r="A95" s="14"/>
      <c r="B95" s="14"/>
      <c r="C95" s="14"/>
      <c r="D95" s="14"/>
      <c r="E95" s="622"/>
      <c r="F95" s="621"/>
      <c r="G95" s="621"/>
      <c r="H95" s="14"/>
      <c r="I95" s="14"/>
      <c r="J95" s="14"/>
      <c r="K95" s="14"/>
      <c r="L95" s="14"/>
      <c r="M95" s="14"/>
      <c r="N95" s="13"/>
    </row>
    <row r="96" spans="1:22" x14ac:dyDescent="0.3">
      <c r="A96" s="14"/>
      <c r="B96" s="14"/>
      <c r="C96" s="14"/>
      <c r="D96" s="14"/>
      <c r="E96" s="622"/>
      <c r="F96" s="621"/>
      <c r="G96" s="621"/>
      <c r="H96" s="14"/>
      <c r="I96" s="14"/>
      <c r="J96" s="14"/>
      <c r="K96" s="14"/>
      <c r="L96" s="14"/>
      <c r="M96" s="14"/>
      <c r="N96" s="13"/>
    </row>
    <row r="97" spans="1:14" x14ac:dyDescent="0.3">
      <c r="A97" s="14"/>
      <c r="B97" s="14"/>
      <c r="C97" s="14"/>
      <c r="D97" s="14"/>
      <c r="E97" s="622"/>
      <c r="F97" s="621"/>
      <c r="G97" s="621"/>
      <c r="H97" s="14"/>
      <c r="I97" s="14"/>
      <c r="J97" s="14"/>
      <c r="K97" s="14"/>
      <c r="L97" s="14"/>
      <c r="M97" s="14"/>
      <c r="N97" s="13"/>
    </row>
    <row r="98" spans="1:14" x14ac:dyDescent="0.3">
      <c r="A98" s="14"/>
      <c r="B98" s="14"/>
      <c r="C98" s="14"/>
      <c r="D98" s="14"/>
      <c r="E98" s="622"/>
      <c r="F98" s="621"/>
      <c r="G98" s="621"/>
      <c r="H98" s="14"/>
      <c r="I98" s="14"/>
      <c r="J98" s="14"/>
      <c r="K98" s="14"/>
      <c r="L98" s="14"/>
      <c r="M98" s="14"/>
      <c r="N98" s="13"/>
    </row>
    <row r="99" spans="1:14" x14ac:dyDescent="0.3">
      <c r="A99" s="14"/>
      <c r="B99" s="14"/>
      <c r="C99" s="14"/>
      <c r="D99" s="14"/>
      <c r="E99" s="622"/>
      <c r="F99" s="621"/>
      <c r="G99" s="621"/>
      <c r="H99" s="14"/>
      <c r="I99" s="14"/>
      <c r="J99" s="14"/>
      <c r="K99" s="14"/>
      <c r="L99" s="14"/>
      <c r="M99" s="14"/>
      <c r="N99" s="13"/>
    </row>
    <row r="100" spans="1:14" x14ac:dyDescent="0.3">
      <c r="A100" s="14"/>
      <c r="B100" s="14"/>
      <c r="C100" s="14"/>
      <c r="D100" s="14"/>
      <c r="E100" s="622"/>
      <c r="F100" s="621"/>
      <c r="G100" s="621"/>
      <c r="H100" s="14"/>
      <c r="I100" s="14"/>
      <c r="J100" s="14"/>
      <c r="K100" s="14"/>
      <c r="L100" s="14"/>
      <c r="M100" s="14"/>
      <c r="N100" s="13"/>
    </row>
    <row r="101" spans="1:14" x14ac:dyDescent="0.3">
      <c r="A101" s="14"/>
      <c r="B101" s="14"/>
      <c r="C101" s="14"/>
      <c r="D101" s="14"/>
      <c r="E101" s="622"/>
      <c r="F101" s="621"/>
      <c r="G101" s="621"/>
      <c r="H101" s="14"/>
      <c r="I101" s="14"/>
      <c r="J101" s="14"/>
      <c r="K101" s="14"/>
      <c r="L101" s="14"/>
      <c r="M101" s="14"/>
      <c r="N101" s="13"/>
    </row>
    <row r="102" spans="1:14" x14ac:dyDescent="0.3">
      <c r="A102" s="14"/>
      <c r="B102" s="14"/>
      <c r="C102" s="14"/>
      <c r="D102" s="14"/>
      <c r="E102" s="622"/>
      <c r="F102" s="621"/>
      <c r="G102" s="621"/>
      <c r="H102" s="14"/>
      <c r="I102" s="14"/>
      <c r="J102" s="14"/>
      <c r="K102" s="14"/>
      <c r="L102" s="14"/>
      <c r="M102" s="14"/>
      <c r="N102" s="13"/>
    </row>
    <row r="103" spans="1:14" x14ac:dyDescent="0.3">
      <c r="A103" s="14"/>
      <c r="B103" s="14"/>
      <c r="C103" s="14"/>
      <c r="D103" s="14"/>
      <c r="E103" s="622"/>
      <c r="F103" s="621"/>
      <c r="G103" s="621"/>
      <c r="H103" s="14"/>
      <c r="I103" s="14"/>
      <c r="J103" s="14"/>
      <c r="K103" s="14"/>
      <c r="L103" s="14"/>
      <c r="M103" s="14"/>
      <c r="N103" s="13"/>
    </row>
    <row r="104" spans="1:14" x14ac:dyDescent="0.3">
      <c r="A104" s="14"/>
      <c r="B104" s="14"/>
      <c r="C104" s="14"/>
      <c r="D104" s="14"/>
      <c r="E104" s="621"/>
      <c r="F104" s="621"/>
      <c r="G104" s="621"/>
      <c r="H104" s="14"/>
      <c r="I104" s="14"/>
      <c r="J104" s="14"/>
      <c r="K104" s="14"/>
      <c r="L104" s="14"/>
      <c r="M104" s="14"/>
      <c r="N104" s="13"/>
    </row>
    <row r="105" spans="1:14" x14ac:dyDescent="0.3">
      <c r="A105" s="14"/>
      <c r="B105" s="14"/>
      <c r="C105" s="14"/>
      <c r="D105" s="14"/>
      <c r="E105" s="621"/>
      <c r="F105" s="621"/>
      <c r="G105" s="621"/>
      <c r="H105" s="14"/>
      <c r="I105" s="14"/>
      <c r="J105" s="14"/>
      <c r="K105" s="14"/>
      <c r="L105" s="14"/>
      <c r="M105" s="14"/>
      <c r="N105" s="13"/>
    </row>
    <row r="106" spans="1:14" x14ac:dyDescent="0.3">
      <c r="A106" s="14"/>
      <c r="B106" s="14"/>
      <c r="C106" s="14"/>
      <c r="D106" s="14"/>
      <c r="E106" s="621"/>
      <c r="F106" s="621"/>
      <c r="G106" s="621"/>
      <c r="H106" s="14"/>
      <c r="I106" s="14"/>
      <c r="J106" s="14"/>
      <c r="K106" s="14"/>
      <c r="L106" s="14"/>
      <c r="M106" s="14"/>
      <c r="N106" s="13"/>
    </row>
    <row r="107" spans="1:14" x14ac:dyDescent="0.3">
      <c r="A107" s="14"/>
      <c r="B107" s="14"/>
      <c r="C107" s="14"/>
      <c r="D107" s="14"/>
      <c r="E107" s="621"/>
      <c r="F107" s="621"/>
      <c r="G107" s="621"/>
      <c r="H107" s="14"/>
      <c r="I107" s="14"/>
      <c r="J107" s="14"/>
      <c r="K107" s="14"/>
      <c r="L107" s="14"/>
      <c r="M107" s="14"/>
      <c r="N107" s="13"/>
    </row>
    <row r="108" spans="1:14" x14ac:dyDescent="0.3">
      <c r="A108" s="14"/>
      <c r="B108" s="14"/>
      <c r="C108" s="14"/>
      <c r="D108" s="14"/>
      <c r="E108" s="621"/>
      <c r="F108" s="621"/>
      <c r="G108" s="621"/>
      <c r="H108" s="14"/>
      <c r="I108" s="14"/>
      <c r="J108" s="14"/>
      <c r="K108" s="14"/>
      <c r="L108" s="14"/>
      <c r="M108" s="14"/>
      <c r="N108" s="13"/>
    </row>
    <row r="109" spans="1:14" x14ac:dyDescent="0.3">
      <c r="A109" s="14"/>
      <c r="B109" s="14"/>
      <c r="C109" s="14"/>
      <c r="D109" s="14"/>
      <c r="E109" s="621"/>
      <c r="F109" s="621"/>
      <c r="G109" s="621"/>
      <c r="H109" s="14"/>
      <c r="I109" s="14"/>
      <c r="J109" s="14"/>
      <c r="K109" s="14"/>
      <c r="L109" s="14"/>
      <c r="M109" s="14"/>
      <c r="N109" s="13"/>
    </row>
    <row r="110" spans="1:14" x14ac:dyDescent="0.3">
      <c r="A110" s="14"/>
      <c r="B110" s="14"/>
      <c r="C110" s="14"/>
      <c r="D110" s="14"/>
      <c r="E110" s="621"/>
      <c r="F110" s="621"/>
      <c r="G110" s="621"/>
      <c r="H110" s="14"/>
      <c r="I110" s="14"/>
      <c r="J110" s="14"/>
      <c r="K110" s="14"/>
      <c r="L110" s="14"/>
      <c r="M110" s="14"/>
      <c r="N110" s="13"/>
    </row>
    <row r="111" spans="1:14" x14ac:dyDescent="0.3">
      <c r="A111" s="14"/>
      <c r="B111" s="14"/>
      <c r="C111" s="14"/>
      <c r="D111" s="14"/>
      <c r="E111" s="621"/>
      <c r="F111" s="621"/>
      <c r="G111" s="621"/>
      <c r="H111" s="14"/>
      <c r="I111" s="14"/>
      <c r="J111" s="14"/>
      <c r="K111" s="14"/>
      <c r="L111" s="14"/>
      <c r="M111" s="14"/>
      <c r="N111" s="13"/>
    </row>
    <row r="112" spans="1:14" x14ac:dyDescent="0.3">
      <c r="A112" s="14"/>
      <c r="B112" s="14"/>
      <c r="C112" s="14"/>
      <c r="D112" s="14"/>
      <c r="E112" s="621"/>
      <c r="F112" s="621"/>
      <c r="G112" s="621"/>
      <c r="H112" s="14"/>
      <c r="I112" s="14"/>
      <c r="J112" s="14"/>
      <c r="K112" s="14"/>
      <c r="L112" s="14"/>
      <c r="M112" s="14"/>
      <c r="N112" s="13"/>
    </row>
    <row r="113" spans="1:14" x14ac:dyDescent="0.3">
      <c r="A113" s="14"/>
      <c r="B113" s="14"/>
      <c r="C113" s="14"/>
      <c r="D113" s="14"/>
      <c r="E113" s="621"/>
      <c r="F113" s="621"/>
      <c r="G113" s="621"/>
      <c r="H113" s="14"/>
      <c r="I113" s="14"/>
      <c r="J113" s="14"/>
      <c r="K113" s="14"/>
      <c r="L113" s="14"/>
      <c r="M113" s="14"/>
      <c r="N113" s="13"/>
    </row>
    <row r="232" spans="8:8" x14ac:dyDescent="0.3">
      <c r="H232" s="15" t="s">
        <v>119</v>
      </c>
    </row>
    <row r="233" spans="8:8" x14ac:dyDescent="0.3">
      <c r="H233" s="15" t="s">
        <v>119</v>
      </c>
    </row>
    <row r="234" spans="8:8" x14ac:dyDescent="0.3">
      <c r="H234" s="15" t="s">
        <v>119</v>
      </c>
    </row>
    <row r="235" spans="8:8" x14ac:dyDescent="0.3">
      <c r="H235" s="15" t="s">
        <v>119</v>
      </c>
    </row>
    <row r="236" spans="8:8" x14ac:dyDescent="0.3">
      <c r="H236" s="15" t="s">
        <v>119</v>
      </c>
    </row>
  </sheetData>
  <autoFilter ref="A1:N71" xr:uid="{00000000-0009-0000-0000-00000D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1D41-6D36-4471-B39B-744F51E51909}">
  <dimension ref="A1:N208"/>
  <sheetViews>
    <sheetView zoomScale="90" zoomScaleNormal="90" workbookViewId="0">
      <selection activeCell="G16" sqref="G16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744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45627</v>
      </c>
      <c r="B4" s="310" t="s">
        <v>241</v>
      </c>
      <c r="C4" s="310"/>
      <c r="D4" s="336"/>
      <c r="E4" s="401"/>
      <c r="F4" s="401"/>
      <c r="G4" s="401">
        <v>0</v>
      </c>
      <c r="H4" s="339"/>
      <c r="I4" s="340"/>
      <c r="J4" s="341"/>
      <c r="K4" s="342"/>
      <c r="L4" s="150"/>
      <c r="M4" s="343"/>
      <c r="N4" s="344"/>
    </row>
    <row r="5" spans="1:14" x14ac:dyDescent="0.3">
      <c r="A5" s="137"/>
      <c r="B5" s="291"/>
      <c r="C5" s="408"/>
      <c r="D5" s="417"/>
      <c r="E5" s="124"/>
      <c r="F5" s="393"/>
      <c r="G5" s="131">
        <f>G4-E5+F5</f>
        <v>0</v>
      </c>
      <c r="H5" s="126"/>
      <c r="I5" s="126" t="s">
        <v>18</v>
      </c>
      <c r="J5" s="303"/>
      <c r="K5" s="408"/>
      <c r="L5" s="126" t="s">
        <v>44</v>
      </c>
      <c r="M5" s="126"/>
      <c r="N5" s="81"/>
    </row>
    <row r="6" spans="1:14" ht="15" thickBot="1" x14ac:dyDescent="0.35">
      <c r="A6" s="137"/>
      <c r="B6" s="408"/>
      <c r="C6" s="408"/>
      <c r="D6" s="645"/>
      <c r="E6" s="563"/>
      <c r="F6" s="393"/>
      <c r="G6" s="131">
        <f>G5-E6+F6</f>
        <v>0</v>
      </c>
      <c r="H6" s="126"/>
      <c r="I6" s="126" t="s">
        <v>18</v>
      </c>
      <c r="J6" s="303"/>
      <c r="K6" s="408"/>
      <c r="L6" s="126" t="s">
        <v>44</v>
      </c>
      <c r="M6" s="126"/>
      <c r="N6" s="81"/>
    </row>
    <row r="7" spans="1:14" ht="15" thickBot="1" x14ac:dyDescent="0.35">
      <c r="E7" s="634">
        <f>SUM(E4:E6)</f>
        <v>0</v>
      </c>
      <c r="F7" s="634">
        <f>SUM(F4:F6)+G4</f>
        <v>0</v>
      </c>
      <c r="G7" s="685">
        <f>F7+G4-E7</f>
        <v>0</v>
      </c>
    </row>
    <row r="204" spans="8:8" x14ac:dyDescent="0.3">
      <c r="H204" s="15" t="s">
        <v>119</v>
      </c>
    </row>
    <row r="205" spans="8:8" x14ac:dyDescent="0.3">
      <c r="H205" s="15" t="s">
        <v>119</v>
      </c>
    </row>
    <row r="206" spans="8:8" x14ac:dyDescent="0.3">
      <c r="H206" s="15" t="s">
        <v>119</v>
      </c>
    </row>
    <row r="207" spans="8:8" x14ac:dyDescent="0.3">
      <c r="H207" s="15" t="s">
        <v>119</v>
      </c>
    </row>
    <row r="208" spans="8:8" x14ac:dyDescent="0.3">
      <c r="H208" s="15" t="s">
        <v>119</v>
      </c>
    </row>
  </sheetData>
  <autoFilter ref="A1:N4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19"/>
  <sheetViews>
    <sheetView zoomScale="90" zoomScaleNormal="90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234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45627</v>
      </c>
      <c r="B4" s="310" t="s">
        <v>241</v>
      </c>
      <c r="C4" s="310"/>
      <c r="D4" s="336"/>
      <c r="E4" s="401"/>
      <c r="F4" s="401"/>
      <c r="G4" s="401">
        <v>0</v>
      </c>
      <c r="H4" s="339"/>
      <c r="I4" s="340"/>
      <c r="J4" s="341"/>
      <c r="K4" s="342"/>
      <c r="L4" s="150"/>
      <c r="M4" s="343"/>
      <c r="N4" s="344"/>
    </row>
    <row r="5" spans="1:14" s="780" customFormat="1" ht="13.5" customHeight="1" x14ac:dyDescent="0.3">
      <c r="A5" s="747">
        <v>45630</v>
      </c>
      <c r="B5" s="748" t="s">
        <v>108</v>
      </c>
      <c r="C5" s="748" t="s">
        <v>47</v>
      </c>
      <c r="D5" s="749" t="s">
        <v>14</v>
      </c>
      <c r="E5" s="773"/>
      <c r="F5" s="773">
        <v>12000</v>
      </c>
      <c r="G5" s="773">
        <f>G4-E5+F5</f>
        <v>12000</v>
      </c>
      <c r="H5" s="809" t="s">
        <v>158</v>
      </c>
      <c r="I5" s="809" t="s">
        <v>18</v>
      </c>
      <c r="J5" s="753" t="s">
        <v>221</v>
      </c>
      <c r="K5" s="748"/>
      <c r="L5" s="748" t="s">
        <v>44</v>
      </c>
      <c r="M5" s="810"/>
      <c r="N5" s="807"/>
    </row>
    <row r="6" spans="1:14" s="368" customFormat="1" ht="13.5" customHeight="1" x14ac:dyDescent="0.3">
      <c r="A6" s="644">
        <v>45630</v>
      </c>
      <c r="B6" s="408" t="s">
        <v>242</v>
      </c>
      <c r="C6" s="408" t="s">
        <v>121</v>
      </c>
      <c r="D6" s="645" t="s">
        <v>14</v>
      </c>
      <c r="E6" s="124">
        <v>12000</v>
      </c>
      <c r="F6" s="124"/>
      <c r="G6" s="124">
        <f t="shared" ref="G6" si="0">G5-E6+F6</f>
        <v>0</v>
      </c>
      <c r="H6" s="249" t="s">
        <v>158</v>
      </c>
      <c r="I6" s="249" t="s">
        <v>18</v>
      </c>
      <c r="J6" s="303" t="s">
        <v>243</v>
      </c>
      <c r="K6" s="408"/>
      <c r="L6" s="291" t="s">
        <v>44</v>
      </c>
      <c r="M6" s="351"/>
      <c r="N6" s="352"/>
    </row>
    <row r="7" spans="1:14" s="769" customFormat="1" x14ac:dyDescent="0.3">
      <c r="A7" s="747">
        <v>45630</v>
      </c>
      <c r="B7" s="748" t="s">
        <v>108</v>
      </c>
      <c r="C7" s="748" t="s">
        <v>47</v>
      </c>
      <c r="D7" s="749" t="s">
        <v>14</v>
      </c>
      <c r="E7" s="750"/>
      <c r="F7" s="750">
        <v>85000</v>
      </c>
      <c r="G7" s="750">
        <f>G6-E7+F7</f>
        <v>85000</v>
      </c>
      <c r="H7" s="751" t="s">
        <v>158</v>
      </c>
      <c r="I7" s="752" t="s">
        <v>18</v>
      </c>
      <c r="J7" s="753" t="s">
        <v>222</v>
      </c>
      <c r="K7" s="748"/>
      <c r="L7" s="752" t="s">
        <v>44</v>
      </c>
      <c r="M7" s="752"/>
      <c r="N7" s="754"/>
    </row>
    <row r="8" spans="1:14" s="80" customFormat="1" x14ac:dyDescent="0.3">
      <c r="A8" s="644">
        <v>45630</v>
      </c>
      <c r="B8" s="291" t="s">
        <v>242</v>
      </c>
      <c r="C8" s="291" t="s">
        <v>121</v>
      </c>
      <c r="D8" s="417" t="s">
        <v>14</v>
      </c>
      <c r="E8" s="124">
        <v>60000</v>
      </c>
      <c r="F8" s="124"/>
      <c r="G8" s="124">
        <f t="shared" ref="G8:G17" si="1">G7-E8+F8</f>
        <v>25000</v>
      </c>
      <c r="H8" s="249" t="s">
        <v>158</v>
      </c>
      <c r="I8" s="126" t="s">
        <v>18</v>
      </c>
      <c r="J8" s="303" t="s">
        <v>244</v>
      </c>
      <c r="K8" s="408"/>
      <c r="L8" s="126" t="s">
        <v>44</v>
      </c>
      <c r="M8" s="126"/>
      <c r="N8" s="352"/>
    </row>
    <row r="9" spans="1:14" x14ac:dyDescent="0.3">
      <c r="A9" s="644">
        <v>45630</v>
      </c>
      <c r="B9" s="408" t="s">
        <v>242</v>
      </c>
      <c r="C9" s="408" t="s">
        <v>121</v>
      </c>
      <c r="D9" s="645" t="s">
        <v>14</v>
      </c>
      <c r="E9" s="124">
        <v>25000</v>
      </c>
      <c r="F9" s="124"/>
      <c r="G9" s="124">
        <f t="shared" si="1"/>
        <v>0</v>
      </c>
      <c r="H9" s="249" t="s">
        <v>158</v>
      </c>
      <c r="I9" s="126" t="s">
        <v>18</v>
      </c>
      <c r="J9" s="303" t="s">
        <v>245</v>
      </c>
      <c r="K9" s="408"/>
      <c r="L9" s="126" t="s">
        <v>44</v>
      </c>
      <c r="M9" s="126"/>
      <c r="N9" s="352"/>
    </row>
    <row r="10" spans="1:14" s="769" customFormat="1" x14ac:dyDescent="0.3">
      <c r="A10" s="747">
        <v>45635</v>
      </c>
      <c r="B10" s="748" t="s">
        <v>108</v>
      </c>
      <c r="C10" s="748" t="s">
        <v>47</v>
      </c>
      <c r="D10" s="749" t="s">
        <v>14</v>
      </c>
      <c r="E10" s="750"/>
      <c r="F10" s="750">
        <v>23500</v>
      </c>
      <c r="G10" s="750">
        <f t="shared" si="1"/>
        <v>23500</v>
      </c>
      <c r="H10" s="751" t="s">
        <v>158</v>
      </c>
      <c r="I10" s="752" t="s">
        <v>18</v>
      </c>
      <c r="J10" s="753" t="s">
        <v>405</v>
      </c>
      <c r="K10" s="748"/>
      <c r="L10" s="752" t="s">
        <v>44</v>
      </c>
      <c r="M10" s="752"/>
      <c r="N10" s="754"/>
    </row>
    <row r="11" spans="1:14" x14ac:dyDescent="0.3">
      <c r="A11" s="644">
        <v>45635</v>
      </c>
      <c r="B11" s="408" t="s">
        <v>242</v>
      </c>
      <c r="C11" s="408" t="s">
        <v>121</v>
      </c>
      <c r="D11" s="645" t="s">
        <v>14</v>
      </c>
      <c r="E11" s="124">
        <v>23500</v>
      </c>
      <c r="F11" s="124"/>
      <c r="G11" s="124">
        <f t="shared" si="1"/>
        <v>0</v>
      </c>
      <c r="H11" s="249" t="s">
        <v>158</v>
      </c>
      <c r="I11" s="126" t="s">
        <v>18</v>
      </c>
      <c r="J11" s="303" t="s">
        <v>410</v>
      </c>
      <c r="K11" s="408"/>
      <c r="L11" s="126" t="s">
        <v>44</v>
      </c>
      <c r="M11" s="126"/>
      <c r="N11" s="352"/>
    </row>
    <row r="12" spans="1:14" s="769" customFormat="1" x14ac:dyDescent="0.3">
      <c r="A12" s="747">
        <v>45635</v>
      </c>
      <c r="B12" s="761" t="s">
        <v>108</v>
      </c>
      <c r="C12" s="761" t="s">
        <v>47</v>
      </c>
      <c r="D12" s="762" t="s">
        <v>14</v>
      </c>
      <c r="E12" s="758"/>
      <c r="F12" s="758">
        <v>48000</v>
      </c>
      <c r="G12" s="758">
        <f t="shared" si="1"/>
        <v>48000</v>
      </c>
      <c r="H12" s="813" t="s">
        <v>158</v>
      </c>
      <c r="I12" s="752" t="s">
        <v>18</v>
      </c>
      <c r="J12" s="753" t="s">
        <v>406</v>
      </c>
      <c r="K12" s="748"/>
      <c r="L12" s="752" t="s">
        <v>44</v>
      </c>
      <c r="M12" s="752"/>
      <c r="N12" s="754"/>
    </row>
    <row r="13" spans="1:14" x14ac:dyDescent="0.3">
      <c r="A13" s="644">
        <v>45635</v>
      </c>
      <c r="B13" s="408" t="s">
        <v>242</v>
      </c>
      <c r="C13" s="408" t="s">
        <v>121</v>
      </c>
      <c r="D13" s="645" t="s">
        <v>14</v>
      </c>
      <c r="E13" s="129">
        <v>48000</v>
      </c>
      <c r="F13" s="124"/>
      <c r="G13" s="131">
        <f t="shared" si="1"/>
        <v>0</v>
      </c>
      <c r="H13" s="397" t="s">
        <v>158</v>
      </c>
      <c r="I13" s="126" t="s">
        <v>18</v>
      </c>
      <c r="J13" s="303" t="s">
        <v>411</v>
      </c>
      <c r="K13" s="408"/>
      <c r="L13" s="126" t="s">
        <v>44</v>
      </c>
      <c r="M13" s="126"/>
      <c r="N13" s="352"/>
    </row>
    <row r="14" spans="1:14" s="769" customFormat="1" x14ac:dyDescent="0.3">
      <c r="A14" s="747">
        <v>45639</v>
      </c>
      <c r="B14" s="748" t="s">
        <v>108</v>
      </c>
      <c r="C14" s="748" t="s">
        <v>47</v>
      </c>
      <c r="D14" s="749" t="s">
        <v>14</v>
      </c>
      <c r="E14" s="814"/>
      <c r="F14" s="757">
        <v>300000</v>
      </c>
      <c r="G14" s="758">
        <f t="shared" si="1"/>
        <v>300000</v>
      </c>
      <c r="H14" s="752" t="s">
        <v>158</v>
      </c>
      <c r="I14" s="752" t="s">
        <v>18</v>
      </c>
      <c r="J14" s="753" t="s">
        <v>478</v>
      </c>
      <c r="K14" s="748"/>
      <c r="L14" s="752" t="s">
        <v>44</v>
      </c>
      <c r="M14" s="752"/>
      <c r="N14" s="759"/>
    </row>
    <row r="15" spans="1:14" x14ac:dyDescent="0.3">
      <c r="A15" s="644">
        <v>45639</v>
      </c>
      <c r="B15" s="291" t="s">
        <v>520</v>
      </c>
      <c r="C15" s="408" t="s">
        <v>521</v>
      </c>
      <c r="D15" s="417" t="s">
        <v>78</v>
      </c>
      <c r="E15" s="124">
        <v>300000</v>
      </c>
      <c r="F15" s="393"/>
      <c r="G15" s="131">
        <f t="shared" si="1"/>
        <v>0</v>
      </c>
      <c r="H15" s="126" t="s">
        <v>158</v>
      </c>
      <c r="I15" s="126" t="s">
        <v>18</v>
      </c>
      <c r="J15" s="303" t="s">
        <v>478</v>
      </c>
      <c r="K15" s="408"/>
      <c r="L15" s="126" t="s">
        <v>44</v>
      </c>
      <c r="M15" s="126"/>
      <c r="N15" s="81"/>
    </row>
    <row r="16" spans="1:14" x14ac:dyDescent="0.3">
      <c r="A16" s="137"/>
      <c r="B16" s="291"/>
      <c r="C16" s="408"/>
      <c r="D16" s="417"/>
      <c r="E16" s="124"/>
      <c r="F16" s="393"/>
      <c r="G16" s="131">
        <f t="shared" si="1"/>
        <v>0</v>
      </c>
      <c r="H16" s="126" t="s">
        <v>158</v>
      </c>
      <c r="I16" s="126" t="s">
        <v>18</v>
      </c>
      <c r="J16" s="303"/>
      <c r="K16" s="408"/>
      <c r="L16" s="126" t="s">
        <v>44</v>
      </c>
      <c r="M16" s="126"/>
      <c r="N16" s="81"/>
    </row>
    <row r="17" spans="1:14" ht="15" thickBot="1" x14ac:dyDescent="0.35">
      <c r="A17" s="137"/>
      <c r="B17" s="408"/>
      <c r="C17" s="408"/>
      <c r="D17" s="645"/>
      <c r="E17" s="563"/>
      <c r="F17" s="393"/>
      <c r="G17" s="131">
        <f t="shared" si="1"/>
        <v>0</v>
      </c>
      <c r="H17" s="126" t="s">
        <v>158</v>
      </c>
      <c r="I17" s="126" t="s">
        <v>18</v>
      </c>
      <c r="J17" s="303"/>
      <c r="K17" s="408"/>
      <c r="L17" s="126" t="s">
        <v>44</v>
      </c>
      <c r="M17" s="126"/>
      <c r="N17" s="81"/>
    </row>
    <row r="18" spans="1:14" ht="15" thickBot="1" x14ac:dyDescent="0.35">
      <c r="E18" s="634">
        <f>SUM(E4:E17)</f>
        <v>468500</v>
      </c>
      <c r="F18" s="634">
        <f>SUM(F4:F17)+G4</f>
        <v>468500</v>
      </c>
      <c r="G18" s="685">
        <f>F18+G4-E18</f>
        <v>0</v>
      </c>
    </row>
    <row r="215" spans="8:8" x14ac:dyDescent="0.3">
      <c r="H215" s="15" t="s">
        <v>119</v>
      </c>
    </row>
    <row r="216" spans="8:8" x14ac:dyDescent="0.3">
      <c r="H216" s="15" t="s">
        <v>119</v>
      </c>
    </row>
    <row r="217" spans="8:8" x14ac:dyDescent="0.3">
      <c r="H217" s="15" t="s">
        <v>119</v>
      </c>
    </row>
    <row r="218" spans="8:8" x14ac:dyDescent="0.3">
      <c r="H218" s="15" t="s">
        <v>119</v>
      </c>
    </row>
    <row r="219" spans="8:8" x14ac:dyDescent="0.3">
      <c r="H219" s="15" t="s">
        <v>119</v>
      </c>
    </row>
  </sheetData>
  <autoFilter ref="A1:N13" xr:uid="{00000000-0009-0000-0000-00000E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3E6F-80DB-45E2-97C6-4078A1649F0F}">
  <dimension ref="A1:N254"/>
  <sheetViews>
    <sheetView topLeftCell="A39" zoomScaleNormal="100" workbookViewId="0">
      <selection activeCell="E55" sqref="E5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229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110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678">
        <v>44896</v>
      </c>
      <c r="B4" s="679" t="s">
        <v>198</v>
      </c>
      <c r="C4" s="679"/>
      <c r="D4" s="680"/>
      <c r="E4" s="681"/>
      <c r="F4" s="681"/>
      <c r="G4" s="681">
        <v>4000</v>
      </c>
      <c r="H4" s="682"/>
      <c r="I4" s="672"/>
      <c r="J4" s="673"/>
      <c r="K4" s="674"/>
      <c r="L4" s="675"/>
      <c r="M4" s="676"/>
      <c r="N4" s="677"/>
    </row>
    <row r="5" spans="1:14" s="11" customFormat="1" ht="13.5" customHeight="1" x14ac:dyDescent="0.3">
      <c r="A5" s="560">
        <v>45628</v>
      </c>
      <c r="B5" s="442" t="s">
        <v>154</v>
      </c>
      <c r="C5" s="442" t="s">
        <v>47</v>
      </c>
      <c r="D5" s="561" t="s">
        <v>109</v>
      </c>
      <c r="E5" s="443"/>
      <c r="F5" s="443">
        <v>70000</v>
      </c>
      <c r="G5" s="443">
        <f>G4-E5+F5</f>
        <v>74000</v>
      </c>
      <c r="H5" s="445" t="s">
        <v>159</v>
      </c>
      <c r="I5" s="445" t="s">
        <v>18</v>
      </c>
      <c r="J5" s="391" t="s">
        <v>189</v>
      </c>
      <c r="K5" s="442"/>
      <c r="L5" s="442" t="s">
        <v>44</v>
      </c>
      <c r="M5" s="562"/>
      <c r="N5" s="444"/>
    </row>
    <row r="6" spans="1:14" s="11" customFormat="1" ht="13.5" customHeight="1" x14ac:dyDescent="0.3">
      <c r="A6" s="644">
        <v>45628</v>
      </c>
      <c r="B6" s="408" t="s">
        <v>110</v>
      </c>
      <c r="C6" s="408" t="s">
        <v>111</v>
      </c>
      <c r="D6" s="645" t="s">
        <v>109</v>
      </c>
      <c r="E6" s="124">
        <v>25000</v>
      </c>
      <c r="F6" s="124"/>
      <c r="G6" s="124">
        <f t="shared" ref="G6" si="0">G5-E6+F6</f>
        <v>49000</v>
      </c>
      <c r="H6" s="249" t="s">
        <v>159</v>
      </c>
      <c r="I6" s="249" t="s">
        <v>18</v>
      </c>
      <c r="J6" s="303" t="s">
        <v>189</v>
      </c>
      <c r="K6" s="408"/>
      <c r="L6" s="291" t="s">
        <v>44</v>
      </c>
      <c r="M6" s="351"/>
      <c r="N6" s="352" t="s">
        <v>160</v>
      </c>
    </row>
    <row r="7" spans="1:14" x14ac:dyDescent="0.3">
      <c r="A7" s="644">
        <v>45628</v>
      </c>
      <c r="B7" s="408" t="s">
        <v>110</v>
      </c>
      <c r="C7" s="408" t="s">
        <v>111</v>
      </c>
      <c r="D7" s="645" t="s">
        <v>109</v>
      </c>
      <c r="E7" s="124">
        <v>8000</v>
      </c>
      <c r="F7" s="124"/>
      <c r="G7" s="124">
        <f>G6-E7+F7</f>
        <v>41000</v>
      </c>
      <c r="H7" s="249" t="s">
        <v>159</v>
      </c>
      <c r="I7" s="126" t="s">
        <v>18</v>
      </c>
      <c r="J7" s="303" t="s">
        <v>189</v>
      </c>
      <c r="K7" s="408"/>
      <c r="L7" s="126" t="s">
        <v>44</v>
      </c>
      <c r="M7" s="126"/>
      <c r="N7" s="352" t="s">
        <v>164</v>
      </c>
    </row>
    <row r="8" spans="1:14" x14ac:dyDescent="0.3">
      <c r="A8" s="644">
        <v>45628</v>
      </c>
      <c r="B8" s="408" t="s">
        <v>110</v>
      </c>
      <c r="C8" s="408" t="s">
        <v>111</v>
      </c>
      <c r="D8" s="417" t="s">
        <v>109</v>
      </c>
      <c r="E8" s="124">
        <v>10000</v>
      </c>
      <c r="F8" s="124"/>
      <c r="G8" s="124">
        <f t="shared" ref="G8:G47" si="1">G7-E8+F8</f>
        <v>31000</v>
      </c>
      <c r="H8" s="249" t="s">
        <v>159</v>
      </c>
      <c r="I8" s="126" t="s">
        <v>18</v>
      </c>
      <c r="J8" s="303" t="s">
        <v>189</v>
      </c>
      <c r="K8" s="408"/>
      <c r="L8" s="126" t="s">
        <v>44</v>
      </c>
      <c r="M8" s="126"/>
      <c r="N8" s="352" t="s">
        <v>199</v>
      </c>
    </row>
    <row r="9" spans="1:14" x14ac:dyDescent="0.3">
      <c r="A9" s="644">
        <v>45628</v>
      </c>
      <c r="B9" s="408" t="s">
        <v>110</v>
      </c>
      <c r="C9" s="408" t="s">
        <v>111</v>
      </c>
      <c r="D9" s="645" t="s">
        <v>109</v>
      </c>
      <c r="E9" s="124">
        <v>25000</v>
      </c>
      <c r="F9" s="124"/>
      <c r="G9" s="124">
        <f t="shared" si="1"/>
        <v>6000</v>
      </c>
      <c r="H9" s="249" t="s">
        <v>159</v>
      </c>
      <c r="I9" s="126" t="s">
        <v>18</v>
      </c>
      <c r="J9" s="303" t="s">
        <v>189</v>
      </c>
      <c r="K9" s="408"/>
      <c r="L9" s="126" t="s">
        <v>44</v>
      </c>
      <c r="M9" s="126"/>
      <c r="N9" s="352" t="s">
        <v>161</v>
      </c>
    </row>
    <row r="10" spans="1:14" s="769" customFormat="1" x14ac:dyDescent="0.3">
      <c r="A10" s="747">
        <v>45629</v>
      </c>
      <c r="B10" s="748" t="s">
        <v>154</v>
      </c>
      <c r="C10" s="748" t="s">
        <v>47</v>
      </c>
      <c r="D10" s="749" t="s">
        <v>109</v>
      </c>
      <c r="E10" s="750"/>
      <c r="F10" s="750">
        <v>70000</v>
      </c>
      <c r="G10" s="750">
        <f t="shared" si="1"/>
        <v>76000</v>
      </c>
      <c r="H10" s="751" t="s">
        <v>159</v>
      </c>
      <c r="I10" s="752" t="s">
        <v>18</v>
      </c>
      <c r="J10" s="753" t="s">
        <v>200</v>
      </c>
      <c r="K10" s="748"/>
      <c r="L10" s="752" t="s">
        <v>44</v>
      </c>
      <c r="M10" s="752"/>
      <c r="N10" s="754"/>
    </row>
    <row r="11" spans="1:14" x14ac:dyDescent="0.3">
      <c r="A11" s="644">
        <v>45629</v>
      </c>
      <c r="B11" s="408" t="s">
        <v>110</v>
      </c>
      <c r="C11" s="408" t="s">
        <v>111</v>
      </c>
      <c r="D11" s="645" t="s">
        <v>109</v>
      </c>
      <c r="E11" s="124">
        <v>25000</v>
      </c>
      <c r="F11" s="124"/>
      <c r="G11" s="124">
        <f t="shared" si="1"/>
        <v>51000</v>
      </c>
      <c r="H11" s="249" t="s">
        <v>159</v>
      </c>
      <c r="I11" s="126" t="s">
        <v>18</v>
      </c>
      <c r="J11" s="303" t="s">
        <v>200</v>
      </c>
      <c r="K11" s="408"/>
      <c r="L11" s="126" t="s">
        <v>44</v>
      </c>
      <c r="M11" s="126"/>
      <c r="N11" s="352" t="s">
        <v>160</v>
      </c>
    </row>
    <row r="12" spans="1:14" x14ac:dyDescent="0.3">
      <c r="A12" s="644">
        <v>45629</v>
      </c>
      <c r="B12" s="408" t="s">
        <v>110</v>
      </c>
      <c r="C12" s="408" t="s">
        <v>111</v>
      </c>
      <c r="D12" s="645" t="s">
        <v>109</v>
      </c>
      <c r="E12" s="131">
        <v>8000</v>
      </c>
      <c r="F12" s="131"/>
      <c r="G12" s="131">
        <f t="shared" si="1"/>
        <v>43000</v>
      </c>
      <c r="H12" s="397" t="s">
        <v>159</v>
      </c>
      <c r="I12" s="126" t="s">
        <v>18</v>
      </c>
      <c r="J12" s="303" t="s">
        <v>200</v>
      </c>
      <c r="K12" s="408"/>
      <c r="L12" s="126" t="s">
        <v>44</v>
      </c>
      <c r="M12" s="126"/>
      <c r="N12" s="352" t="s">
        <v>164</v>
      </c>
    </row>
    <row r="13" spans="1:14" x14ac:dyDescent="0.3">
      <c r="A13" s="644">
        <v>45629</v>
      </c>
      <c r="B13" s="408" t="s">
        <v>110</v>
      </c>
      <c r="C13" s="408" t="s">
        <v>111</v>
      </c>
      <c r="D13" s="645" t="s">
        <v>109</v>
      </c>
      <c r="E13" s="129">
        <v>8000</v>
      </c>
      <c r="F13" s="124"/>
      <c r="G13" s="131">
        <f t="shared" si="1"/>
        <v>35000</v>
      </c>
      <c r="H13" s="397" t="s">
        <v>159</v>
      </c>
      <c r="I13" s="126" t="s">
        <v>18</v>
      </c>
      <c r="J13" s="303" t="s">
        <v>200</v>
      </c>
      <c r="K13" s="408"/>
      <c r="L13" s="126" t="s">
        <v>44</v>
      </c>
      <c r="M13" s="126"/>
      <c r="N13" s="352" t="s">
        <v>199</v>
      </c>
    </row>
    <row r="14" spans="1:14" s="80" customFormat="1" x14ac:dyDescent="0.3">
      <c r="A14" s="644">
        <v>45629</v>
      </c>
      <c r="B14" s="408" t="s">
        <v>110</v>
      </c>
      <c r="C14" s="408" t="s">
        <v>111</v>
      </c>
      <c r="D14" s="645" t="s">
        <v>109</v>
      </c>
      <c r="E14" s="347">
        <v>25000</v>
      </c>
      <c r="F14" s="393"/>
      <c r="G14" s="131">
        <f t="shared" si="1"/>
        <v>10000</v>
      </c>
      <c r="H14" s="126" t="s">
        <v>159</v>
      </c>
      <c r="I14" s="126" t="s">
        <v>18</v>
      </c>
      <c r="J14" s="303" t="s">
        <v>200</v>
      </c>
      <c r="K14" s="408"/>
      <c r="L14" s="126" t="s">
        <v>44</v>
      </c>
      <c r="M14" s="126"/>
      <c r="N14" s="81" t="s">
        <v>161</v>
      </c>
    </row>
    <row r="15" spans="1:14" s="769" customFormat="1" x14ac:dyDescent="0.3">
      <c r="A15" s="747">
        <v>45630</v>
      </c>
      <c r="B15" s="748" t="s">
        <v>154</v>
      </c>
      <c r="C15" s="748" t="s">
        <v>47</v>
      </c>
      <c r="D15" s="749" t="s">
        <v>109</v>
      </c>
      <c r="E15" s="750"/>
      <c r="F15" s="757">
        <v>50000</v>
      </c>
      <c r="G15" s="758">
        <f t="shared" si="1"/>
        <v>60000</v>
      </c>
      <c r="H15" s="752" t="s">
        <v>159</v>
      </c>
      <c r="I15" s="752" t="s">
        <v>18</v>
      </c>
      <c r="J15" s="753" t="s">
        <v>218</v>
      </c>
      <c r="K15" s="748"/>
      <c r="L15" s="752" t="s">
        <v>44</v>
      </c>
      <c r="M15" s="752"/>
      <c r="N15" s="759"/>
    </row>
    <row r="16" spans="1:14" x14ac:dyDescent="0.3">
      <c r="A16" s="644">
        <v>45630</v>
      </c>
      <c r="B16" s="408" t="s">
        <v>110</v>
      </c>
      <c r="C16" s="408" t="s">
        <v>111</v>
      </c>
      <c r="D16" s="645" t="s">
        <v>109</v>
      </c>
      <c r="E16" s="124">
        <v>25000</v>
      </c>
      <c r="F16" s="393"/>
      <c r="G16" s="131">
        <f t="shared" si="1"/>
        <v>35000</v>
      </c>
      <c r="H16" s="126" t="s">
        <v>159</v>
      </c>
      <c r="I16" s="126" t="s">
        <v>18</v>
      </c>
      <c r="J16" s="303" t="s">
        <v>218</v>
      </c>
      <c r="K16" s="408"/>
      <c r="L16" s="126" t="s">
        <v>44</v>
      </c>
      <c r="M16" s="126"/>
      <c r="N16" s="81" t="s">
        <v>160</v>
      </c>
    </row>
    <row r="17" spans="1:14" x14ac:dyDescent="0.3">
      <c r="A17" s="644">
        <v>45630</v>
      </c>
      <c r="B17" s="408" t="s">
        <v>110</v>
      </c>
      <c r="C17" s="408" t="s">
        <v>111</v>
      </c>
      <c r="D17" s="645" t="s">
        <v>109</v>
      </c>
      <c r="E17" s="563">
        <v>25000</v>
      </c>
      <c r="F17" s="393"/>
      <c r="G17" s="131">
        <f t="shared" si="1"/>
        <v>10000</v>
      </c>
      <c r="H17" s="126" t="s">
        <v>159</v>
      </c>
      <c r="I17" s="126" t="s">
        <v>18</v>
      </c>
      <c r="J17" s="303" t="s">
        <v>218</v>
      </c>
      <c r="K17" s="408"/>
      <c r="L17" s="126" t="s">
        <v>44</v>
      </c>
      <c r="M17" s="126"/>
      <c r="N17" s="81" t="s">
        <v>161</v>
      </c>
    </row>
    <row r="18" spans="1:14" s="769" customFormat="1" x14ac:dyDescent="0.3">
      <c r="A18" s="755">
        <v>45631</v>
      </c>
      <c r="B18" s="748" t="s">
        <v>154</v>
      </c>
      <c r="C18" s="748" t="s">
        <v>47</v>
      </c>
      <c r="D18" s="749" t="s">
        <v>109</v>
      </c>
      <c r="E18" s="756"/>
      <c r="F18" s="757">
        <v>70000</v>
      </c>
      <c r="G18" s="758">
        <f>G17-E18+F18</f>
        <v>80000</v>
      </c>
      <c r="H18" s="752" t="s">
        <v>159</v>
      </c>
      <c r="I18" s="752" t="s">
        <v>18</v>
      </c>
      <c r="J18" s="753" t="s">
        <v>246</v>
      </c>
      <c r="K18" s="748"/>
      <c r="L18" s="752" t="s">
        <v>44</v>
      </c>
      <c r="M18" s="752"/>
      <c r="N18" s="759"/>
    </row>
    <row r="19" spans="1:14" x14ac:dyDescent="0.3">
      <c r="A19" s="137">
        <v>45631</v>
      </c>
      <c r="B19" s="408" t="s">
        <v>110</v>
      </c>
      <c r="C19" s="408" t="s">
        <v>111</v>
      </c>
      <c r="D19" s="645" t="s">
        <v>109</v>
      </c>
      <c r="E19" s="563">
        <v>25000</v>
      </c>
      <c r="F19" s="393"/>
      <c r="G19" s="131">
        <f t="shared" si="1"/>
        <v>55000</v>
      </c>
      <c r="H19" s="126" t="s">
        <v>159</v>
      </c>
      <c r="I19" s="126" t="s">
        <v>18</v>
      </c>
      <c r="J19" s="303" t="s">
        <v>246</v>
      </c>
      <c r="K19" s="408"/>
      <c r="L19" s="126" t="s">
        <v>44</v>
      </c>
      <c r="M19" s="126"/>
      <c r="N19" s="81" t="s">
        <v>160</v>
      </c>
    </row>
    <row r="20" spans="1:14" s="80" customFormat="1" x14ac:dyDescent="0.3">
      <c r="A20" s="137">
        <v>45631</v>
      </c>
      <c r="B20" s="408" t="s">
        <v>110</v>
      </c>
      <c r="C20" s="408" t="s">
        <v>111</v>
      </c>
      <c r="D20" s="645" t="s">
        <v>109</v>
      </c>
      <c r="E20" s="563">
        <v>8000</v>
      </c>
      <c r="F20" s="393"/>
      <c r="G20" s="131">
        <f t="shared" si="1"/>
        <v>47000</v>
      </c>
      <c r="H20" s="126" t="s">
        <v>159</v>
      </c>
      <c r="I20" s="126" t="s">
        <v>18</v>
      </c>
      <c r="J20" s="303" t="s">
        <v>246</v>
      </c>
      <c r="K20" s="408"/>
      <c r="L20" s="126" t="s">
        <v>44</v>
      </c>
      <c r="M20" s="126"/>
      <c r="N20" s="81" t="s">
        <v>386</v>
      </c>
    </row>
    <row r="21" spans="1:14" x14ac:dyDescent="0.3">
      <c r="A21" s="137">
        <v>45631</v>
      </c>
      <c r="B21" s="408" t="s">
        <v>110</v>
      </c>
      <c r="C21" s="408" t="s">
        <v>111</v>
      </c>
      <c r="D21" s="645" t="s">
        <v>109</v>
      </c>
      <c r="E21" s="563">
        <v>8000</v>
      </c>
      <c r="F21" s="393"/>
      <c r="G21" s="131">
        <f t="shared" si="1"/>
        <v>39000</v>
      </c>
      <c r="H21" s="126" t="s">
        <v>159</v>
      </c>
      <c r="I21" s="126" t="s">
        <v>18</v>
      </c>
      <c r="J21" s="303" t="s">
        <v>246</v>
      </c>
      <c r="K21" s="408"/>
      <c r="L21" s="126" t="s">
        <v>44</v>
      </c>
      <c r="M21" s="126"/>
      <c r="N21" s="81" t="s">
        <v>387</v>
      </c>
    </row>
    <row r="22" spans="1:14" x14ac:dyDescent="0.3">
      <c r="A22" s="137">
        <v>45631</v>
      </c>
      <c r="B22" s="408" t="s">
        <v>110</v>
      </c>
      <c r="C22" s="408" t="s">
        <v>111</v>
      </c>
      <c r="D22" s="645" t="s">
        <v>109</v>
      </c>
      <c r="E22" s="563">
        <v>24000</v>
      </c>
      <c r="F22" s="393"/>
      <c r="G22" s="131">
        <f t="shared" si="1"/>
        <v>15000</v>
      </c>
      <c r="H22" s="126" t="s">
        <v>159</v>
      </c>
      <c r="I22" s="126" t="s">
        <v>18</v>
      </c>
      <c r="J22" s="303" t="s">
        <v>246</v>
      </c>
      <c r="K22" s="408"/>
      <c r="L22" s="126" t="s">
        <v>44</v>
      </c>
      <c r="M22" s="126"/>
      <c r="N22" s="81" t="s">
        <v>161</v>
      </c>
    </row>
    <row r="23" spans="1:14" x14ac:dyDescent="0.3">
      <c r="A23" s="400">
        <v>45631</v>
      </c>
      <c r="B23" s="408" t="s">
        <v>385</v>
      </c>
      <c r="C23" s="408" t="s">
        <v>47</v>
      </c>
      <c r="D23" s="645" t="s">
        <v>109</v>
      </c>
      <c r="E23" s="563"/>
      <c r="F23" s="393">
        <v>-5000</v>
      </c>
      <c r="G23" s="131">
        <f t="shared" si="1"/>
        <v>10000</v>
      </c>
      <c r="H23" s="126" t="s">
        <v>159</v>
      </c>
      <c r="I23" s="126" t="s">
        <v>18</v>
      </c>
      <c r="J23" s="303" t="s">
        <v>246</v>
      </c>
      <c r="K23" s="408"/>
      <c r="L23" s="126" t="s">
        <v>44</v>
      </c>
      <c r="M23" s="126"/>
      <c r="N23" s="81"/>
    </row>
    <row r="24" spans="1:14" s="769" customFormat="1" x14ac:dyDescent="0.3">
      <c r="A24" s="760">
        <v>45635</v>
      </c>
      <c r="B24" s="748" t="s">
        <v>154</v>
      </c>
      <c r="C24" s="748" t="s">
        <v>47</v>
      </c>
      <c r="D24" s="749" t="s">
        <v>109</v>
      </c>
      <c r="E24" s="757"/>
      <c r="F24" s="757">
        <v>50000</v>
      </c>
      <c r="G24" s="835">
        <f t="shared" si="1"/>
        <v>60000</v>
      </c>
      <c r="H24" s="752" t="s">
        <v>159</v>
      </c>
      <c r="I24" s="752" t="s">
        <v>18</v>
      </c>
      <c r="J24" s="753" t="s">
        <v>396</v>
      </c>
      <c r="K24" s="748"/>
      <c r="L24" s="752" t="s">
        <v>44</v>
      </c>
      <c r="M24" s="752"/>
      <c r="N24" s="759"/>
    </row>
    <row r="25" spans="1:14" x14ac:dyDescent="0.3">
      <c r="A25" s="400">
        <v>45635</v>
      </c>
      <c r="B25" s="126" t="s">
        <v>110</v>
      </c>
      <c r="C25" s="126" t="s">
        <v>111</v>
      </c>
      <c r="D25" s="126" t="s">
        <v>109</v>
      </c>
      <c r="E25" s="393">
        <v>25000</v>
      </c>
      <c r="F25" s="393"/>
      <c r="G25" s="131">
        <f t="shared" si="1"/>
        <v>35000</v>
      </c>
      <c r="H25" s="126" t="s">
        <v>159</v>
      </c>
      <c r="I25" s="126" t="s">
        <v>18</v>
      </c>
      <c r="J25" s="303" t="s">
        <v>396</v>
      </c>
      <c r="K25" s="408"/>
      <c r="L25" s="126" t="s">
        <v>44</v>
      </c>
      <c r="M25" s="126"/>
      <c r="N25" s="81" t="s">
        <v>160</v>
      </c>
    </row>
    <row r="26" spans="1:14" x14ac:dyDescent="0.3">
      <c r="A26" s="400">
        <v>45635</v>
      </c>
      <c r="B26" s="408" t="s">
        <v>110</v>
      </c>
      <c r="C26" s="408" t="s">
        <v>111</v>
      </c>
      <c r="D26" s="645" t="s">
        <v>109</v>
      </c>
      <c r="E26" s="393">
        <v>25000</v>
      </c>
      <c r="F26" s="393"/>
      <c r="G26" s="131">
        <f t="shared" si="1"/>
        <v>10000</v>
      </c>
      <c r="H26" s="126" t="s">
        <v>159</v>
      </c>
      <c r="I26" s="126" t="s">
        <v>18</v>
      </c>
      <c r="J26" s="303" t="s">
        <v>396</v>
      </c>
      <c r="K26" s="408"/>
      <c r="L26" s="126" t="s">
        <v>44</v>
      </c>
      <c r="M26" s="126"/>
      <c r="N26" s="81" t="s">
        <v>161</v>
      </c>
    </row>
    <row r="27" spans="1:14" x14ac:dyDescent="0.3">
      <c r="A27" s="400">
        <v>45638</v>
      </c>
      <c r="B27" s="408" t="s">
        <v>146</v>
      </c>
      <c r="C27" s="408" t="s">
        <v>47</v>
      </c>
      <c r="D27" s="645" t="s">
        <v>109</v>
      </c>
      <c r="E27" s="393"/>
      <c r="F27" s="393">
        <v>-20000</v>
      </c>
      <c r="G27" s="131">
        <f t="shared" si="1"/>
        <v>-10000</v>
      </c>
      <c r="H27" s="126" t="s">
        <v>159</v>
      </c>
      <c r="I27" s="126" t="s">
        <v>18</v>
      </c>
      <c r="J27" s="303" t="s">
        <v>396</v>
      </c>
      <c r="K27" s="408"/>
      <c r="L27" s="126" t="s">
        <v>44</v>
      </c>
      <c r="M27" s="126"/>
      <c r="N27" s="81"/>
    </row>
    <row r="28" spans="1:14" s="769" customFormat="1" x14ac:dyDescent="0.3">
      <c r="A28" s="760">
        <v>45638</v>
      </c>
      <c r="B28" s="752" t="s">
        <v>154</v>
      </c>
      <c r="C28" s="752" t="s">
        <v>47</v>
      </c>
      <c r="D28" s="752" t="s">
        <v>109</v>
      </c>
      <c r="E28" s="757"/>
      <c r="F28" s="757">
        <v>112000</v>
      </c>
      <c r="G28" s="835">
        <f t="shared" si="1"/>
        <v>102000</v>
      </c>
      <c r="H28" s="752" t="s">
        <v>159</v>
      </c>
      <c r="I28" s="752" t="s">
        <v>18</v>
      </c>
      <c r="J28" s="753" t="s">
        <v>432</v>
      </c>
      <c r="K28" s="748"/>
      <c r="L28" s="752" t="s">
        <v>44</v>
      </c>
      <c r="M28" s="752"/>
      <c r="N28" s="759"/>
    </row>
    <row r="29" spans="1:14" x14ac:dyDescent="0.3">
      <c r="A29" s="400">
        <v>45638</v>
      </c>
      <c r="B29" s="408" t="s">
        <v>110</v>
      </c>
      <c r="C29" s="408" t="s">
        <v>111</v>
      </c>
      <c r="D29" s="645" t="s">
        <v>109</v>
      </c>
      <c r="E29" s="393">
        <v>25000</v>
      </c>
      <c r="F29" s="393"/>
      <c r="G29" s="131">
        <f t="shared" si="1"/>
        <v>77000</v>
      </c>
      <c r="H29" s="126" t="s">
        <v>159</v>
      </c>
      <c r="I29" s="126" t="s">
        <v>18</v>
      </c>
      <c r="J29" s="303" t="s">
        <v>443</v>
      </c>
      <c r="K29" s="408"/>
      <c r="L29" s="126" t="s">
        <v>44</v>
      </c>
      <c r="M29" s="126"/>
      <c r="N29" s="81" t="s">
        <v>160</v>
      </c>
    </row>
    <row r="30" spans="1:14" x14ac:dyDescent="0.3">
      <c r="A30" s="400">
        <v>45638</v>
      </c>
      <c r="B30" s="408" t="s">
        <v>110</v>
      </c>
      <c r="C30" s="408" t="s">
        <v>111</v>
      </c>
      <c r="D30" s="645" t="s">
        <v>109</v>
      </c>
      <c r="E30" s="393">
        <v>17000</v>
      </c>
      <c r="F30" s="393"/>
      <c r="G30" s="131">
        <f t="shared" si="1"/>
        <v>60000</v>
      </c>
      <c r="H30" s="126" t="s">
        <v>159</v>
      </c>
      <c r="I30" s="126" t="s">
        <v>18</v>
      </c>
      <c r="J30" s="303" t="s">
        <v>443</v>
      </c>
      <c r="K30" s="408"/>
      <c r="L30" s="126" t="s">
        <v>44</v>
      </c>
      <c r="M30" s="126"/>
      <c r="N30" s="81" t="s">
        <v>161</v>
      </c>
    </row>
    <row r="31" spans="1:14" x14ac:dyDescent="0.3">
      <c r="A31" s="400">
        <v>45638</v>
      </c>
      <c r="B31" s="408" t="s">
        <v>110</v>
      </c>
      <c r="C31" s="408" t="s">
        <v>111</v>
      </c>
      <c r="D31" s="645" t="s">
        <v>109</v>
      </c>
      <c r="E31" s="393">
        <v>25000</v>
      </c>
      <c r="F31" s="393"/>
      <c r="G31" s="131">
        <f t="shared" si="1"/>
        <v>35000</v>
      </c>
      <c r="H31" s="126" t="s">
        <v>159</v>
      </c>
      <c r="I31" s="126" t="s">
        <v>18</v>
      </c>
      <c r="J31" s="303" t="s">
        <v>443</v>
      </c>
      <c r="K31" s="408"/>
      <c r="L31" s="126" t="s">
        <v>44</v>
      </c>
      <c r="M31" s="126"/>
      <c r="N31" s="81" t="s">
        <v>160</v>
      </c>
    </row>
    <row r="32" spans="1:14" x14ac:dyDescent="0.3">
      <c r="A32" s="400">
        <v>45638</v>
      </c>
      <c r="B32" s="408" t="s">
        <v>110</v>
      </c>
      <c r="C32" s="408" t="s">
        <v>111</v>
      </c>
      <c r="D32" s="645" t="s">
        <v>109</v>
      </c>
      <c r="E32" s="393">
        <v>9000</v>
      </c>
      <c r="F32" s="393"/>
      <c r="G32" s="131">
        <f t="shared" si="1"/>
        <v>26000</v>
      </c>
      <c r="H32" s="126" t="s">
        <v>159</v>
      </c>
      <c r="I32" s="126" t="s">
        <v>18</v>
      </c>
      <c r="J32" s="303" t="s">
        <v>443</v>
      </c>
      <c r="K32" s="408"/>
      <c r="L32" s="126" t="s">
        <v>44</v>
      </c>
      <c r="M32" s="126"/>
      <c r="N32" s="81" t="s">
        <v>386</v>
      </c>
    </row>
    <row r="33" spans="1:14" x14ac:dyDescent="0.3">
      <c r="A33" s="400">
        <v>45638</v>
      </c>
      <c r="B33" s="408" t="s">
        <v>110</v>
      </c>
      <c r="C33" s="408" t="s">
        <v>111</v>
      </c>
      <c r="D33" s="645" t="s">
        <v>109</v>
      </c>
      <c r="E33" s="393">
        <v>8000</v>
      </c>
      <c r="F33" s="393"/>
      <c r="G33" s="131">
        <f t="shared" si="1"/>
        <v>18000</v>
      </c>
      <c r="H33" s="126" t="s">
        <v>159</v>
      </c>
      <c r="I33" s="126" t="s">
        <v>18</v>
      </c>
      <c r="J33" s="303" t="s">
        <v>443</v>
      </c>
      <c r="K33" s="408"/>
      <c r="L33" s="126" t="s">
        <v>44</v>
      </c>
      <c r="M33" s="126"/>
      <c r="N33" s="81" t="s">
        <v>387</v>
      </c>
    </row>
    <row r="34" spans="1:14" s="80" customFormat="1" x14ac:dyDescent="0.3">
      <c r="A34" s="400">
        <v>45638</v>
      </c>
      <c r="B34" s="408" t="s">
        <v>110</v>
      </c>
      <c r="C34" s="408" t="s">
        <v>111</v>
      </c>
      <c r="D34" s="645" t="s">
        <v>109</v>
      </c>
      <c r="E34" s="393">
        <v>25000</v>
      </c>
      <c r="F34" s="393"/>
      <c r="G34" s="131">
        <f t="shared" si="1"/>
        <v>-7000</v>
      </c>
      <c r="H34" s="126" t="s">
        <v>159</v>
      </c>
      <c r="I34" s="126" t="s">
        <v>18</v>
      </c>
      <c r="J34" s="303" t="s">
        <v>443</v>
      </c>
      <c r="K34" s="408"/>
      <c r="L34" s="126" t="s">
        <v>44</v>
      </c>
      <c r="M34" s="126"/>
      <c r="N34" s="81" t="s">
        <v>161</v>
      </c>
    </row>
    <row r="35" spans="1:14" s="769" customFormat="1" x14ac:dyDescent="0.3">
      <c r="A35" s="760">
        <v>45639</v>
      </c>
      <c r="B35" s="748" t="s">
        <v>154</v>
      </c>
      <c r="C35" s="748" t="s">
        <v>47</v>
      </c>
      <c r="D35" s="749" t="s">
        <v>109</v>
      </c>
      <c r="E35" s="757"/>
      <c r="F35" s="757">
        <v>50000</v>
      </c>
      <c r="G35" s="758">
        <f t="shared" si="1"/>
        <v>43000</v>
      </c>
      <c r="H35" s="752" t="s">
        <v>159</v>
      </c>
      <c r="I35" s="752" t="s">
        <v>18</v>
      </c>
      <c r="J35" s="753" t="s">
        <v>480</v>
      </c>
      <c r="K35" s="748"/>
      <c r="L35" s="752" t="s">
        <v>44</v>
      </c>
      <c r="M35" s="752"/>
      <c r="N35" s="759"/>
    </row>
    <row r="36" spans="1:14" x14ac:dyDescent="0.3">
      <c r="A36" s="400">
        <v>45639</v>
      </c>
      <c r="B36" s="408" t="s">
        <v>110</v>
      </c>
      <c r="C36" s="408" t="s">
        <v>111</v>
      </c>
      <c r="D36" s="645" t="s">
        <v>109</v>
      </c>
      <c r="E36" s="393">
        <v>25000</v>
      </c>
      <c r="F36" s="393"/>
      <c r="G36" s="131">
        <f t="shared" si="1"/>
        <v>18000</v>
      </c>
      <c r="H36" s="126" t="s">
        <v>159</v>
      </c>
      <c r="I36" s="126" t="s">
        <v>18</v>
      </c>
      <c r="J36" s="303" t="s">
        <v>480</v>
      </c>
      <c r="K36" s="408"/>
      <c r="L36" s="126" t="s">
        <v>44</v>
      </c>
      <c r="M36" s="126"/>
      <c r="N36" s="81" t="s">
        <v>160</v>
      </c>
    </row>
    <row r="37" spans="1:14" x14ac:dyDescent="0.3">
      <c r="A37" s="400">
        <v>45639</v>
      </c>
      <c r="B37" s="408" t="s">
        <v>110</v>
      </c>
      <c r="C37" s="408" t="s">
        <v>111</v>
      </c>
      <c r="D37" s="645" t="s">
        <v>109</v>
      </c>
      <c r="E37" s="393">
        <v>25000</v>
      </c>
      <c r="F37" s="393"/>
      <c r="G37" s="131">
        <f t="shared" si="1"/>
        <v>-7000</v>
      </c>
      <c r="H37" s="126" t="s">
        <v>159</v>
      </c>
      <c r="I37" s="126" t="s">
        <v>18</v>
      </c>
      <c r="J37" s="303" t="s">
        <v>480</v>
      </c>
      <c r="K37" s="408"/>
      <c r="L37" s="126" t="s">
        <v>44</v>
      </c>
      <c r="M37" s="126"/>
      <c r="N37" s="81" t="s">
        <v>161</v>
      </c>
    </row>
    <row r="38" spans="1:14" s="769" customFormat="1" x14ac:dyDescent="0.3">
      <c r="A38" s="760">
        <v>45639</v>
      </c>
      <c r="B38" s="748" t="s">
        <v>154</v>
      </c>
      <c r="C38" s="748" t="s">
        <v>47</v>
      </c>
      <c r="D38" s="749" t="s">
        <v>109</v>
      </c>
      <c r="E38" s="757"/>
      <c r="F38" s="757">
        <v>50000</v>
      </c>
      <c r="G38" s="758">
        <f t="shared" si="1"/>
        <v>43000</v>
      </c>
      <c r="H38" s="752" t="s">
        <v>159</v>
      </c>
      <c r="I38" s="752" t="s">
        <v>18</v>
      </c>
      <c r="J38" s="753" t="s">
        <v>545</v>
      </c>
      <c r="K38" s="748"/>
      <c r="L38" s="752" t="s">
        <v>44</v>
      </c>
      <c r="M38" s="752"/>
      <c r="N38" s="759"/>
    </row>
    <row r="39" spans="1:14" x14ac:dyDescent="0.3">
      <c r="A39" s="400">
        <v>45640</v>
      </c>
      <c r="B39" s="408" t="s">
        <v>110</v>
      </c>
      <c r="C39" s="408" t="s">
        <v>111</v>
      </c>
      <c r="D39" s="645" t="s">
        <v>109</v>
      </c>
      <c r="E39" s="393">
        <v>25000</v>
      </c>
      <c r="F39" s="393"/>
      <c r="G39" s="131">
        <f t="shared" si="1"/>
        <v>18000</v>
      </c>
      <c r="H39" s="126" t="s">
        <v>159</v>
      </c>
      <c r="I39" s="126" t="s">
        <v>18</v>
      </c>
      <c r="J39" s="303" t="s">
        <v>545</v>
      </c>
      <c r="K39" s="408"/>
      <c r="L39" s="126" t="s">
        <v>44</v>
      </c>
      <c r="M39" s="126"/>
      <c r="N39" s="81" t="s">
        <v>160</v>
      </c>
    </row>
    <row r="40" spans="1:14" x14ac:dyDescent="0.3">
      <c r="A40" s="400">
        <v>45640</v>
      </c>
      <c r="B40" s="408" t="s">
        <v>110</v>
      </c>
      <c r="C40" s="408" t="s">
        <v>111</v>
      </c>
      <c r="D40" s="645" t="s">
        <v>109</v>
      </c>
      <c r="E40" s="393">
        <v>25000</v>
      </c>
      <c r="F40" s="393"/>
      <c r="G40" s="131">
        <f t="shared" si="1"/>
        <v>-7000</v>
      </c>
      <c r="H40" s="126" t="s">
        <v>159</v>
      </c>
      <c r="I40" s="126" t="s">
        <v>18</v>
      </c>
      <c r="J40" s="303" t="s">
        <v>545</v>
      </c>
      <c r="K40" s="408"/>
      <c r="L40" s="126" t="s">
        <v>44</v>
      </c>
      <c r="M40" s="126"/>
      <c r="N40" s="81"/>
    </row>
    <row r="41" spans="1:14" s="769" customFormat="1" x14ac:dyDescent="0.3">
      <c r="A41" s="760">
        <v>45643</v>
      </c>
      <c r="B41" s="748" t="s">
        <v>154</v>
      </c>
      <c r="C41" s="748" t="s">
        <v>47</v>
      </c>
      <c r="D41" s="749" t="s">
        <v>109</v>
      </c>
      <c r="E41" s="757"/>
      <c r="F41" s="757">
        <v>57500</v>
      </c>
      <c r="G41" s="758">
        <f t="shared" si="1"/>
        <v>50500</v>
      </c>
      <c r="H41" s="752" t="s">
        <v>159</v>
      </c>
      <c r="I41" s="752" t="s">
        <v>18</v>
      </c>
      <c r="J41" s="746" t="s">
        <v>635</v>
      </c>
      <c r="K41" s="748"/>
      <c r="L41" s="752" t="s">
        <v>44</v>
      </c>
      <c r="M41" s="752"/>
      <c r="N41" s="759"/>
    </row>
    <row r="42" spans="1:14" x14ac:dyDescent="0.3">
      <c r="A42" s="400">
        <v>45643</v>
      </c>
      <c r="B42" s="408" t="s">
        <v>110</v>
      </c>
      <c r="C42" s="408" t="s">
        <v>111</v>
      </c>
      <c r="D42" s="645" t="s">
        <v>109</v>
      </c>
      <c r="E42" s="393">
        <v>22000</v>
      </c>
      <c r="F42" s="393"/>
      <c r="G42" s="131">
        <f t="shared" si="1"/>
        <v>28500</v>
      </c>
      <c r="H42" s="126" t="s">
        <v>159</v>
      </c>
      <c r="I42" s="126" t="s">
        <v>18</v>
      </c>
      <c r="J42" s="303" t="s">
        <v>635</v>
      </c>
      <c r="K42" s="408"/>
      <c r="L42" s="126" t="s">
        <v>44</v>
      </c>
      <c r="M42" s="126"/>
      <c r="N42" s="81" t="s">
        <v>636</v>
      </c>
    </row>
    <row r="43" spans="1:14" x14ac:dyDescent="0.3">
      <c r="A43" s="400">
        <v>45643</v>
      </c>
      <c r="B43" s="408" t="s">
        <v>110</v>
      </c>
      <c r="C43" s="408" t="s">
        <v>111</v>
      </c>
      <c r="D43" s="645" t="s">
        <v>109</v>
      </c>
      <c r="E43" s="393">
        <v>8000</v>
      </c>
      <c r="F43" s="393"/>
      <c r="G43" s="131">
        <f t="shared" si="1"/>
        <v>20500</v>
      </c>
      <c r="H43" s="126" t="s">
        <v>159</v>
      </c>
      <c r="I43" s="126" t="s">
        <v>18</v>
      </c>
      <c r="J43" s="303" t="s">
        <v>635</v>
      </c>
      <c r="K43" s="408"/>
      <c r="L43" s="126" t="s">
        <v>44</v>
      </c>
      <c r="M43" s="126"/>
      <c r="N43" s="81" t="s">
        <v>637</v>
      </c>
    </row>
    <row r="44" spans="1:14" x14ac:dyDescent="0.3">
      <c r="A44" s="400">
        <v>45643</v>
      </c>
      <c r="B44" s="408" t="s">
        <v>110</v>
      </c>
      <c r="C44" s="408" t="s">
        <v>111</v>
      </c>
      <c r="D44" s="645" t="s">
        <v>109</v>
      </c>
      <c r="E44" s="393">
        <v>25000</v>
      </c>
      <c r="F44" s="393"/>
      <c r="G44" s="131">
        <f t="shared" si="1"/>
        <v>-4500</v>
      </c>
      <c r="H44" s="126" t="s">
        <v>159</v>
      </c>
      <c r="I44" s="126" t="s">
        <v>18</v>
      </c>
      <c r="J44" s="303" t="s">
        <v>635</v>
      </c>
      <c r="K44" s="408"/>
      <c r="L44" s="126" t="s">
        <v>44</v>
      </c>
      <c r="M44" s="126"/>
      <c r="N44" s="81" t="s">
        <v>638</v>
      </c>
    </row>
    <row r="45" spans="1:14" x14ac:dyDescent="0.3">
      <c r="A45" s="400">
        <v>45656</v>
      </c>
      <c r="B45" s="408" t="s">
        <v>110</v>
      </c>
      <c r="C45" s="408" t="s">
        <v>111</v>
      </c>
      <c r="D45" s="645" t="s">
        <v>109</v>
      </c>
      <c r="E45" s="393">
        <v>20000</v>
      </c>
      <c r="F45" s="393"/>
      <c r="G45" s="131">
        <f t="shared" si="1"/>
        <v>-24500</v>
      </c>
      <c r="H45" s="126" t="s">
        <v>159</v>
      </c>
      <c r="I45" s="126" t="s">
        <v>18</v>
      </c>
      <c r="J45" s="303" t="s">
        <v>652</v>
      </c>
      <c r="K45" s="408"/>
      <c r="L45" s="126" t="s">
        <v>44</v>
      </c>
      <c r="M45" s="126"/>
      <c r="N45" s="81" t="s">
        <v>636</v>
      </c>
    </row>
    <row r="46" spans="1:14" ht="15" thickBot="1" x14ac:dyDescent="0.35">
      <c r="A46" s="400">
        <v>45656</v>
      </c>
      <c r="B46" s="408" t="s">
        <v>641</v>
      </c>
      <c r="C46" s="408" t="s">
        <v>47</v>
      </c>
      <c r="D46" s="645" t="s">
        <v>109</v>
      </c>
      <c r="E46" s="393"/>
      <c r="F46" s="393">
        <v>26500</v>
      </c>
      <c r="G46" s="131">
        <f t="shared" si="1"/>
        <v>2000</v>
      </c>
      <c r="H46" s="126" t="s">
        <v>159</v>
      </c>
      <c r="I46" s="126" t="s">
        <v>18</v>
      </c>
      <c r="J46" s="303"/>
      <c r="K46" s="408"/>
      <c r="L46" s="126" t="s">
        <v>44</v>
      </c>
      <c r="M46" s="126"/>
      <c r="N46" s="81"/>
    </row>
    <row r="47" spans="1:14" ht="15" thickBot="1" x14ac:dyDescent="0.35">
      <c r="A47" s="400">
        <v>45656</v>
      </c>
      <c r="B47" s="408" t="s">
        <v>110</v>
      </c>
      <c r="C47" s="408" t="s">
        <v>111</v>
      </c>
      <c r="D47" s="645" t="s">
        <v>109</v>
      </c>
      <c r="E47" s="393">
        <v>22000</v>
      </c>
      <c r="F47" s="393"/>
      <c r="G47" s="131">
        <f t="shared" si="1"/>
        <v>-20000</v>
      </c>
      <c r="H47" s="126" t="s">
        <v>159</v>
      </c>
      <c r="I47" s="126" t="s">
        <v>18</v>
      </c>
      <c r="J47" s="303" t="s">
        <v>652</v>
      </c>
      <c r="K47" s="408"/>
      <c r="L47" s="126" t="s">
        <v>44</v>
      </c>
      <c r="M47" s="126"/>
      <c r="N47" s="81" t="s">
        <v>654</v>
      </c>
    </row>
    <row r="48" spans="1:14" ht="15" thickBot="1" x14ac:dyDescent="0.35">
      <c r="E48" s="446">
        <f>SUM(E4:E47)</f>
        <v>605000</v>
      </c>
      <c r="F48" s="447">
        <f>SUM(F4:F47)+G4</f>
        <v>585000</v>
      </c>
      <c r="G48" s="448">
        <f>F48-E48</f>
        <v>-20000</v>
      </c>
    </row>
    <row r="250" spans="8:8" x14ac:dyDescent="0.3">
      <c r="H250" s="15" t="s">
        <v>119</v>
      </c>
    </row>
    <row r="251" spans="8:8" x14ac:dyDescent="0.3">
      <c r="H251" s="15" t="s">
        <v>119</v>
      </c>
    </row>
    <row r="252" spans="8:8" x14ac:dyDescent="0.3">
      <c r="H252" s="15" t="s">
        <v>119</v>
      </c>
    </row>
    <row r="253" spans="8:8" x14ac:dyDescent="0.3">
      <c r="H253" s="15" t="s">
        <v>119</v>
      </c>
    </row>
    <row r="254" spans="8:8" x14ac:dyDescent="0.3">
      <c r="H254" s="15" t="s">
        <v>119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10"/>
  <sheetViews>
    <sheetView zoomScaleNormal="100" workbookViewId="0">
      <selection activeCell="G5" sqref="G5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152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678">
        <v>45627</v>
      </c>
      <c r="B4" s="679" t="s">
        <v>653</v>
      </c>
      <c r="C4" s="679"/>
      <c r="D4" s="680"/>
      <c r="E4" s="681"/>
      <c r="F4" s="681"/>
      <c r="G4" s="681">
        <v>43000</v>
      </c>
      <c r="H4" s="682"/>
      <c r="I4" s="672"/>
      <c r="J4" s="673"/>
      <c r="K4" s="674"/>
      <c r="L4" s="675"/>
      <c r="M4" s="676"/>
      <c r="N4" s="677"/>
    </row>
    <row r="5" spans="1:14" s="11" customFormat="1" ht="13.5" customHeight="1" thickBot="1" x14ac:dyDescent="0.35">
      <c r="A5" s="560"/>
      <c r="B5" s="442"/>
      <c r="C5" s="442"/>
      <c r="D5" s="561"/>
      <c r="E5" s="443"/>
      <c r="F5" s="443"/>
      <c r="G5" s="443">
        <f>G4-E5+F5</f>
        <v>43000</v>
      </c>
      <c r="H5" s="445" t="s">
        <v>151</v>
      </c>
      <c r="I5" s="445" t="s">
        <v>18</v>
      </c>
      <c r="J5" s="391"/>
      <c r="K5" s="442"/>
      <c r="L5" s="442" t="s">
        <v>44</v>
      </c>
      <c r="M5" s="562"/>
      <c r="N5" s="444"/>
    </row>
    <row r="6" spans="1:14" ht="15" thickBot="1" x14ac:dyDescent="0.35">
      <c r="E6" s="446">
        <f>SUM(E4:E5)</f>
        <v>0</v>
      </c>
      <c r="F6" s="447">
        <f>SUM(F4:F5)+G4</f>
        <v>43000</v>
      </c>
      <c r="G6" s="448">
        <f>F6-E6</f>
        <v>43000</v>
      </c>
    </row>
    <row r="206" spans="8:8" x14ac:dyDescent="0.3">
      <c r="H206" s="15" t="s">
        <v>119</v>
      </c>
    </row>
    <row r="207" spans="8:8" x14ac:dyDescent="0.3">
      <c r="H207" s="15" t="s">
        <v>119</v>
      </c>
    </row>
    <row r="208" spans="8:8" x14ac:dyDescent="0.3">
      <c r="H208" s="15" t="s">
        <v>119</v>
      </c>
    </row>
    <row r="209" spans="8:8" x14ac:dyDescent="0.3">
      <c r="H209" s="15" t="s">
        <v>119</v>
      </c>
    </row>
    <row r="210" spans="8:8" x14ac:dyDescent="0.3">
      <c r="H210" s="15" t="s">
        <v>119</v>
      </c>
    </row>
  </sheetData>
  <autoFilter ref="A1:N5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07"/>
  <sheetViews>
    <sheetView topLeftCell="A115" zoomScaleNormal="100" workbookViewId="0">
      <selection activeCell="F123" sqref="F123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230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646" t="s">
        <v>110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45627</v>
      </c>
      <c r="B4" s="310" t="s">
        <v>205</v>
      </c>
      <c r="C4" s="310"/>
      <c r="D4" s="336"/>
      <c r="E4" s="401"/>
      <c r="F4" s="401"/>
      <c r="G4" s="401">
        <v>100</v>
      </c>
      <c r="H4" s="339"/>
      <c r="I4" s="340"/>
      <c r="J4" s="341"/>
      <c r="K4" s="342"/>
      <c r="L4" s="150"/>
      <c r="M4" s="343"/>
      <c r="N4" s="344"/>
    </row>
    <row r="5" spans="1:14" s="11" customFormat="1" ht="13.5" customHeight="1" x14ac:dyDescent="0.3">
      <c r="A5" s="353"/>
      <c r="B5" s="354" t="s">
        <v>108</v>
      </c>
      <c r="C5" s="354" t="s">
        <v>47</v>
      </c>
      <c r="D5" s="355"/>
      <c r="E5" s="356"/>
      <c r="F5" s="356">
        <v>34000</v>
      </c>
      <c r="G5" s="356">
        <f>G4-E5+F5</f>
        <v>34100</v>
      </c>
      <c r="H5" s="357" t="s">
        <v>188</v>
      </c>
      <c r="I5" s="357" t="s">
        <v>18</v>
      </c>
      <c r="J5" s="391" t="s">
        <v>191</v>
      </c>
      <c r="K5" s="354" t="s">
        <v>148</v>
      </c>
      <c r="L5" s="354" t="s">
        <v>44</v>
      </c>
      <c r="M5" s="359"/>
      <c r="N5" s="358"/>
    </row>
    <row r="6" spans="1:14" s="11" customFormat="1" ht="13.5" customHeight="1" x14ac:dyDescent="0.3">
      <c r="A6" s="137">
        <v>45628</v>
      </c>
      <c r="B6" s="138" t="s">
        <v>110</v>
      </c>
      <c r="C6" s="138" t="s">
        <v>111</v>
      </c>
      <c r="D6" s="139" t="s">
        <v>186</v>
      </c>
      <c r="E6" s="124">
        <v>18000</v>
      </c>
      <c r="F6" s="124"/>
      <c r="G6" s="124">
        <f>G5-E6+F6</f>
        <v>16100</v>
      </c>
      <c r="H6" s="249" t="s">
        <v>188</v>
      </c>
      <c r="I6" s="249" t="s">
        <v>18</v>
      </c>
      <c r="J6" s="303" t="s">
        <v>191</v>
      </c>
      <c r="K6" s="291" t="s">
        <v>148</v>
      </c>
      <c r="L6" s="291" t="s">
        <v>44</v>
      </c>
      <c r="M6" s="351"/>
      <c r="N6" s="352" t="s">
        <v>160</v>
      </c>
    </row>
    <row r="7" spans="1:14" x14ac:dyDescent="0.3">
      <c r="A7" s="137">
        <v>45628</v>
      </c>
      <c r="B7" s="138" t="s">
        <v>110</v>
      </c>
      <c r="C7" s="138" t="s">
        <v>111</v>
      </c>
      <c r="D7" s="139" t="s">
        <v>186</v>
      </c>
      <c r="E7" s="124">
        <v>16000</v>
      </c>
      <c r="F7" s="124"/>
      <c r="G7" s="124">
        <f t="shared" ref="G7:G70" si="0">G6-E7+F7</f>
        <v>100</v>
      </c>
      <c r="H7" s="249" t="s">
        <v>188</v>
      </c>
      <c r="I7" s="126" t="s">
        <v>18</v>
      </c>
      <c r="J7" s="303" t="s">
        <v>191</v>
      </c>
      <c r="K7" s="291" t="s">
        <v>148</v>
      </c>
      <c r="L7" s="126" t="s">
        <v>44</v>
      </c>
      <c r="M7" s="126"/>
      <c r="N7" s="352" t="s">
        <v>161</v>
      </c>
    </row>
    <row r="8" spans="1:14" s="769" customFormat="1" x14ac:dyDescent="0.3">
      <c r="A8" s="755">
        <v>45628</v>
      </c>
      <c r="B8" s="761" t="s">
        <v>108</v>
      </c>
      <c r="C8" s="761" t="s">
        <v>47</v>
      </c>
      <c r="D8" s="762" t="s">
        <v>186</v>
      </c>
      <c r="E8" s="750"/>
      <c r="F8" s="750">
        <v>765000</v>
      </c>
      <c r="G8" s="356">
        <f t="shared" si="0"/>
        <v>765100</v>
      </c>
      <c r="H8" s="751" t="s">
        <v>188</v>
      </c>
      <c r="I8" s="752" t="s">
        <v>18</v>
      </c>
      <c r="J8" s="753" t="s">
        <v>193</v>
      </c>
      <c r="K8" s="761" t="s">
        <v>148</v>
      </c>
      <c r="L8" s="752" t="s">
        <v>44</v>
      </c>
      <c r="M8" s="752"/>
      <c r="N8" s="754"/>
    </row>
    <row r="9" spans="1:14" x14ac:dyDescent="0.3">
      <c r="A9" s="137">
        <v>45629</v>
      </c>
      <c r="B9" s="138" t="s">
        <v>110</v>
      </c>
      <c r="C9" s="138" t="s">
        <v>111</v>
      </c>
      <c r="D9" s="139" t="s">
        <v>186</v>
      </c>
      <c r="E9" s="124">
        <v>20000</v>
      </c>
      <c r="F9" s="124"/>
      <c r="G9" s="124">
        <f t="shared" si="0"/>
        <v>745100</v>
      </c>
      <c r="H9" s="249" t="s">
        <v>188</v>
      </c>
      <c r="I9" s="126" t="s">
        <v>18</v>
      </c>
      <c r="J9" s="303" t="s">
        <v>193</v>
      </c>
      <c r="K9" s="291" t="s">
        <v>148</v>
      </c>
      <c r="L9" s="126" t="s">
        <v>44</v>
      </c>
      <c r="M9" s="126"/>
      <c r="N9" s="352" t="s">
        <v>304</v>
      </c>
    </row>
    <row r="10" spans="1:14" s="80" customFormat="1" x14ac:dyDescent="0.3">
      <c r="A10" s="137">
        <v>45629</v>
      </c>
      <c r="B10" s="138" t="s">
        <v>263</v>
      </c>
      <c r="C10" s="138" t="s">
        <v>111</v>
      </c>
      <c r="D10" s="417" t="s">
        <v>186</v>
      </c>
      <c r="E10" s="124">
        <v>45000</v>
      </c>
      <c r="F10" s="124"/>
      <c r="G10" s="124">
        <f t="shared" si="0"/>
        <v>700100</v>
      </c>
      <c r="H10" s="249" t="s">
        <v>188</v>
      </c>
      <c r="I10" s="126" t="s">
        <v>18</v>
      </c>
      <c r="J10" s="303" t="s">
        <v>193</v>
      </c>
      <c r="K10" s="291" t="s">
        <v>148</v>
      </c>
      <c r="L10" s="126" t="s">
        <v>44</v>
      </c>
      <c r="M10" s="126"/>
      <c r="N10" s="352" t="s">
        <v>340</v>
      </c>
    </row>
    <row r="11" spans="1:14" x14ac:dyDescent="0.3">
      <c r="A11" s="137">
        <v>45629</v>
      </c>
      <c r="B11" s="138" t="s">
        <v>110</v>
      </c>
      <c r="C11" s="138" t="s">
        <v>111</v>
      </c>
      <c r="D11" s="139" t="s">
        <v>186</v>
      </c>
      <c r="E11" s="124">
        <v>10000</v>
      </c>
      <c r="F11" s="124"/>
      <c r="G11" s="124">
        <f t="shared" si="0"/>
        <v>690100</v>
      </c>
      <c r="H11" s="249" t="s">
        <v>188</v>
      </c>
      <c r="I11" s="126" t="s">
        <v>18</v>
      </c>
      <c r="J11" s="303" t="s">
        <v>193</v>
      </c>
      <c r="K11" s="291" t="s">
        <v>148</v>
      </c>
      <c r="L11" s="126" t="s">
        <v>44</v>
      </c>
      <c r="M11" s="126"/>
      <c r="N11" s="352" t="s">
        <v>341</v>
      </c>
    </row>
    <row r="12" spans="1:14" x14ac:dyDescent="0.3">
      <c r="A12" s="137">
        <v>45629</v>
      </c>
      <c r="B12" s="138" t="s">
        <v>110</v>
      </c>
      <c r="C12" s="138" t="s">
        <v>111</v>
      </c>
      <c r="D12" s="139" t="s">
        <v>186</v>
      </c>
      <c r="E12" s="124">
        <v>10000</v>
      </c>
      <c r="F12" s="124"/>
      <c r="G12" s="124">
        <f t="shared" si="0"/>
        <v>680100</v>
      </c>
      <c r="H12" s="249" t="s">
        <v>188</v>
      </c>
      <c r="I12" s="126" t="s">
        <v>18</v>
      </c>
      <c r="J12" s="303" t="s">
        <v>193</v>
      </c>
      <c r="K12" s="291" t="s">
        <v>148</v>
      </c>
      <c r="L12" s="126" t="s">
        <v>44</v>
      </c>
      <c r="M12" s="126"/>
      <c r="N12" s="352" t="s">
        <v>342</v>
      </c>
    </row>
    <row r="13" spans="1:14" x14ac:dyDescent="0.3">
      <c r="A13" s="137">
        <v>45629</v>
      </c>
      <c r="B13" s="138" t="s">
        <v>110</v>
      </c>
      <c r="C13" s="138" t="s">
        <v>111</v>
      </c>
      <c r="D13" s="139" t="s">
        <v>186</v>
      </c>
      <c r="E13" s="124">
        <v>8000</v>
      </c>
      <c r="F13" s="124"/>
      <c r="G13" s="124">
        <f t="shared" si="0"/>
        <v>672100</v>
      </c>
      <c r="H13" s="249" t="s">
        <v>188</v>
      </c>
      <c r="I13" s="126" t="s">
        <v>18</v>
      </c>
      <c r="J13" s="303" t="s">
        <v>193</v>
      </c>
      <c r="K13" s="291" t="s">
        <v>148</v>
      </c>
      <c r="L13" s="126" t="s">
        <v>44</v>
      </c>
      <c r="M13" s="126"/>
      <c r="N13" s="352" t="s">
        <v>343</v>
      </c>
    </row>
    <row r="14" spans="1:14" x14ac:dyDescent="0.3">
      <c r="A14" s="137">
        <v>45629</v>
      </c>
      <c r="B14" s="138" t="s">
        <v>110</v>
      </c>
      <c r="C14" s="138" t="s">
        <v>111</v>
      </c>
      <c r="D14" s="139" t="s">
        <v>186</v>
      </c>
      <c r="E14" s="124">
        <v>7000</v>
      </c>
      <c r="F14" s="124"/>
      <c r="G14" s="124">
        <f t="shared" si="0"/>
        <v>665100</v>
      </c>
      <c r="H14" s="249" t="s">
        <v>188</v>
      </c>
      <c r="I14" s="126" t="s">
        <v>18</v>
      </c>
      <c r="J14" s="303" t="s">
        <v>193</v>
      </c>
      <c r="K14" s="291" t="s">
        <v>148</v>
      </c>
      <c r="L14" s="126" t="s">
        <v>44</v>
      </c>
      <c r="M14" s="126"/>
      <c r="N14" s="352" t="s">
        <v>344</v>
      </c>
    </row>
    <row r="15" spans="1:14" x14ac:dyDescent="0.3">
      <c r="A15" s="137">
        <v>45629</v>
      </c>
      <c r="B15" s="138" t="s">
        <v>265</v>
      </c>
      <c r="C15" s="138" t="s">
        <v>162</v>
      </c>
      <c r="D15" s="139" t="s">
        <v>186</v>
      </c>
      <c r="E15" s="124">
        <v>60000</v>
      </c>
      <c r="F15" s="124"/>
      <c r="G15" s="124">
        <f t="shared" si="0"/>
        <v>605100</v>
      </c>
      <c r="H15" s="249" t="s">
        <v>188</v>
      </c>
      <c r="I15" s="126" t="s">
        <v>18</v>
      </c>
      <c r="J15" s="303" t="s">
        <v>339</v>
      </c>
      <c r="K15" s="291" t="s">
        <v>148</v>
      </c>
      <c r="L15" s="126" t="s">
        <v>44</v>
      </c>
      <c r="M15" s="126"/>
      <c r="N15" s="352"/>
    </row>
    <row r="16" spans="1:14" x14ac:dyDescent="0.3">
      <c r="A16" s="137">
        <v>45629</v>
      </c>
      <c r="B16" s="138" t="s">
        <v>361</v>
      </c>
      <c r="C16" s="138" t="s">
        <v>162</v>
      </c>
      <c r="D16" s="139" t="s">
        <v>186</v>
      </c>
      <c r="E16" s="124">
        <v>10000</v>
      </c>
      <c r="F16" s="124"/>
      <c r="G16" s="124">
        <f t="shared" si="0"/>
        <v>595100</v>
      </c>
      <c r="H16" s="249" t="s">
        <v>188</v>
      </c>
      <c r="I16" s="126" t="s">
        <v>18</v>
      </c>
      <c r="J16" s="303" t="s">
        <v>193</v>
      </c>
      <c r="K16" s="291" t="s">
        <v>148</v>
      </c>
      <c r="L16" s="126" t="s">
        <v>44</v>
      </c>
      <c r="M16" s="126"/>
      <c r="N16" s="352"/>
    </row>
    <row r="17" spans="1:14" x14ac:dyDescent="0.3">
      <c r="A17" s="137">
        <v>45629</v>
      </c>
      <c r="B17" s="138" t="s">
        <v>345</v>
      </c>
      <c r="C17" s="138" t="s">
        <v>162</v>
      </c>
      <c r="D17" s="139" t="s">
        <v>186</v>
      </c>
      <c r="E17" s="124">
        <v>20000</v>
      </c>
      <c r="F17" s="124"/>
      <c r="G17" s="124">
        <f t="shared" si="0"/>
        <v>575100</v>
      </c>
      <c r="H17" s="249" t="s">
        <v>188</v>
      </c>
      <c r="I17" s="126" t="s">
        <v>18</v>
      </c>
      <c r="J17" s="303" t="s">
        <v>193</v>
      </c>
      <c r="K17" s="291" t="s">
        <v>148</v>
      </c>
      <c r="L17" s="126" t="s">
        <v>44</v>
      </c>
      <c r="M17" s="126"/>
      <c r="N17" s="352"/>
    </row>
    <row r="18" spans="1:14" s="80" customFormat="1" x14ac:dyDescent="0.3">
      <c r="A18" s="137">
        <v>45629</v>
      </c>
      <c r="B18" s="138" t="s">
        <v>348</v>
      </c>
      <c r="C18" s="138" t="s">
        <v>162</v>
      </c>
      <c r="D18" s="417" t="s">
        <v>186</v>
      </c>
      <c r="E18" s="348">
        <v>20000</v>
      </c>
      <c r="F18" s="124"/>
      <c r="G18" s="124">
        <f t="shared" si="0"/>
        <v>555100</v>
      </c>
      <c r="H18" s="249" t="s">
        <v>188</v>
      </c>
      <c r="I18" s="126" t="s">
        <v>18</v>
      </c>
      <c r="J18" s="303" t="s">
        <v>193</v>
      </c>
      <c r="K18" s="291" t="s">
        <v>148</v>
      </c>
      <c r="L18" s="126" t="s">
        <v>44</v>
      </c>
      <c r="M18" s="126"/>
      <c r="N18" s="352"/>
    </row>
    <row r="19" spans="1:14" x14ac:dyDescent="0.3">
      <c r="A19" s="137">
        <v>45629</v>
      </c>
      <c r="B19" s="138" t="s">
        <v>157</v>
      </c>
      <c r="C19" s="138" t="s">
        <v>157</v>
      </c>
      <c r="D19" s="139" t="s">
        <v>186</v>
      </c>
      <c r="E19" s="124">
        <v>20000</v>
      </c>
      <c r="F19" s="124"/>
      <c r="G19" s="124">
        <f t="shared" si="0"/>
        <v>535100</v>
      </c>
      <c r="H19" s="249" t="s">
        <v>188</v>
      </c>
      <c r="I19" s="126" t="s">
        <v>18</v>
      </c>
      <c r="J19" s="303" t="s">
        <v>193</v>
      </c>
      <c r="K19" s="291" t="s">
        <v>148</v>
      </c>
      <c r="L19" s="126" t="s">
        <v>44</v>
      </c>
      <c r="M19" s="126"/>
      <c r="N19" s="352"/>
    </row>
    <row r="20" spans="1:14" x14ac:dyDescent="0.3">
      <c r="A20" s="137">
        <v>45630</v>
      </c>
      <c r="B20" s="138" t="s">
        <v>110</v>
      </c>
      <c r="C20" s="138" t="s">
        <v>111</v>
      </c>
      <c r="D20" s="139" t="s">
        <v>186</v>
      </c>
      <c r="E20" s="124">
        <v>5000</v>
      </c>
      <c r="F20" s="124"/>
      <c r="G20" s="124">
        <f t="shared" si="0"/>
        <v>530100</v>
      </c>
      <c r="H20" s="249" t="s">
        <v>188</v>
      </c>
      <c r="I20" s="126" t="s">
        <v>18</v>
      </c>
      <c r="J20" s="303" t="s">
        <v>193</v>
      </c>
      <c r="K20" s="291" t="s">
        <v>148</v>
      </c>
      <c r="L20" s="126" t="s">
        <v>44</v>
      </c>
      <c r="M20" s="126"/>
      <c r="N20" s="352" t="s">
        <v>350</v>
      </c>
    </row>
    <row r="21" spans="1:14" x14ac:dyDescent="0.3">
      <c r="A21" s="137">
        <v>45630</v>
      </c>
      <c r="B21" s="138" t="s">
        <v>110</v>
      </c>
      <c r="C21" s="138" t="s">
        <v>111</v>
      </c>
      <c r="D21" s="139" t="s">
        <v>186</v>
      </c>
      <c r="E21" s="124">
        <v>10000</v>
      </c>
      <c r="F21" s="124"/>
      <c r="G21" s="124">
        <f t="shared" si="0"/>
        <v>520100</v>
      </c>
      <c r="H21" s="249" t="s">
        <v>188</v>
      </c>
      <c r="I21" s="126" t="s">
        <v>18</v>
      </c>
      <c r="J21" s="303" t="s">
        <v>193</v>
      </c>
      <c r="K21" s="291" t="s">
        <v>148</v>
      </c>
      <c r="L21" s="126" t="s">
        <v>44</v>
      </c>
      <c r="M21" s="126"/>
      <c r="N21" s="352" t="s">
        <v>351</v>
      </c>
    </row>
    <row r="22" spans="1:14" s="80" customFormat="1" x14ac:dyDescent="0.3">
      <c r="A22" s="137">
        <v>45630</v>
      </c>
      <c r="B22" s="291" t="s">
        <v>110</v>
      </c>
      <c r="C22" s="291" t="s">
        <v>111</v>
      </c>
      <c r="D22" s="417" t="s">
        <v>186</v>
      </c>
      <c r="E22" s="124">
        <v>10000</v>
      </c>
      <c r="F22" s="124"/>
      <c r="G22" s="124">
        <f t="shared" si="0"/>
        <v>510100</v>
      </c>
      <c r="H22" s="249" t="s">
        <v>188</v>
      </c>
      <c r="I22" s="126" t="s">
        <v>18</v>
      </c>
      <c r="J22" s="303" t="s">
        <v>193</v>
      </c>
      <c r="K22" s="291" t="s">
        <v>148</v>
      </c>
      <c r="L22" s="126" t="s">
        <v>44</v>
      </c>
      <c r="M22" s="126"/>
      <c r="N22" s="352" t="s">
        <v>352</v>
      </c>
    </row>
    <row r="23" spans="1:14" x14ac:dyDescent="0.3">
      <c r="A23" s="137">
        <v>45630</v>
      </c>
      <c r="B23" s="291" t="s">
        <v>110</v>
      </c>
      <c r="C23" s="291" t="s">
        <v>111</v>
      </c>
      <c r="D23" s="139" t="s">
        <v>186</v>
      </c>
      <c r="E23" s="124">
        <v>10000</v>
      </c>
      <c r="F23" s="124"/>
      <c r="G23" s="124">
        <f t="shared" si="0"/>
        <v>500100</v>
      </c>
      <c r="H23" s="249" t="s">
        <v>188</v>
      </c>
      <c r="I23" s="126" t="s">
        <v>18</v>
      </c>
      <c r="J23" s="303" t="s">
        <v>193</v>
      </c>
      <c r="K23" s="291" t="s">
        <v>148</v>
      </c>
      <c r="L23" s="126" t="s">
        <v>44</v>
      </c>
      <c r="M23" s="126"/>
      <c r="N23" s="399" t="s">
        <v>353</v>
      </c>
    </row>
    <row r="24" spans="1:14" x14ac:dyDescent="0.3">
      <c r="A24" s="137">
        <v>45630</v>
      </c>
      <c r="B24" s="291" t="s">
        <v>345</v>
      </c>
      <c r="C24" s="291" t="s">
        <v>162</v>
      </c>
      <c r="D24" s="139" t="s">
        <v>186</v>
      </c>
      <c r="E24" s="124">
        <v>20000</v>
      </c>
      <c r="F24" s="124"/>
      <c r="G24" s="124">
        <f t="shared" si="0"/>
        <v>480100</v>
      </c>
      <c r="H24" s="249" t="s">
        <v>188</v>
      </c>
      <c r="I24" s="126" t="s">
        <v>18</v>
      </c>
      <c r="J24" s="303" t="s">
        <v>193</v>
      </c>
      <c r="K24" s="291" t="s">
        <v>148</v>
      </c>
      <c r="L24" s="126" t="s">
        <v>44</v>
      </c>
      <c r="M24" s="126"/>
      <c r="N24" s="352"/>
    </row>
    <row r="25" spans="1:14" x14ac:dyDescent="0.3">
      <c r="A25" s="137">
        <v>45630</v>
      </c>
      <c r="B25" s="291" t="s">
        <v>346</v>
      </c>
      <c r="C25" s="291" t="s">
        <v>162</v>
      </c>
      <c r="D25" s="139" t="s">
        <v>186</v>
      </c>
      <c r="E25" s="348">
        <v>10000</v>
      </c>
      <c r="F25" s="348"/>
      <c r="G25" s="124">
        <f t="shared" si="0"/>
        <v>470100</v>
      </c>
      <c r="H25" s="409" t="s">
        <v>188</v>
      </c>
      <c r="I25" s="410" t="s">
        <v>18</v>
      </c>
      <c r="J25" s="303" t="s">
        <v>193</v>
      </c>
      <c r="K25" s="408" t="s">
        <v>148</v>
      </c>
      <c r="L25" s="410" t="s">
        <v>44</v>
      </c>
      <c r="M25" s="410"/>
      <c r="N25" s="399"/>
    </row>
    <row r="26" spans="1:14" x14ac:dyDescent="0.3">
      <c r="A26" s="137">
        <v>45630</v>
      </c>
      <c r="B26" s="291" t="s">
        <v>347</v>
      </c>
      <c r="C26" s="291" t="s">
        <v>162</v>
      </c>
      <c r="D26" s="139" t="s">
        <v>186</v>
      </c>
      <c r="E26" s="348">
        <v>5000</v>
      </c>
      <c r="F26" s="124"/>
      <c r="G26" s="124">
        <f t="shared" si="0"/>
        <v>465100</v>
      </c>
      <c r="H26" s="249" t="s">
        <v>188</v>
      </c>
      <c r="I26" s="126" t="s">
        <v>18</v>
      </c>
      <c r="J26" s="303" t="s">
        <v>193</v>
      </c>
      <c r="K26" s="291" t="s">
        <v>148</v>
      </c>
      <c r="L26" s="126" t="s">
        <v>44</v>
      </c>
      <c r="M26" s="126"/>
      <c r="N26" s="399"/>
    </row>
    <row r="27" spans="1:14" x14ac:dyDescent="0.3">
      <c r="A27" s="137">
        <v>45630</v>
      </c>
      <c r="B27" s="291" t="s">
        <v>157</v>
      </c>
      <c r="C27" s="291" t="s">
        <v>157</v>
      </c>
      <c r="D27" s="139" t="s">
        <v>186</v>
      </c>
      <c r="E27" s="124">
        <v>17000</v>
      </c>
      <c r="F27" s="124"/>
      <c r="G27" s="124">
        <f t="shared" si="0"/>
        <v>448100</v>
      </c>
      <c r="H27" s="249" t="s">
        <v>188</v>
      </c>
      <c r="I27" s="126" t="s">
        <v>18</v>
      </c>
      <c r="J27" s="303" t="s">
        <v>193</v>
      </c>
      <c r="K27" s="291" t="s">
        <v>148</v>
      </c>
      <c r="L27" s="126" t="s">
        <v>44</v>
      </c>
      <c r="M27" s="126"/>
      <c r="N27" s="352"/>
    </row>
    <row r="28" spans="1:14" s="80" customFormat="1" x14ac:dyDescent="0.3">
      <c r="A28" s="137">
        <v>45630</v>
      </c>
      <c r="B28" s="291" t="s">
        <v>265</v>
      </c>
      <c r="C28" s="291" t="s">
        <v>162</v>
      </c>
      <c r="D28" s="417" t="s">
        <v>186</v>
      </c>
      <c r="E28" s="124">
        <v>60000</v>
      </c>
      <c r="F28" s="124"/>
      <c r="G28" s="124">
        <f t="shared" si="0"/>
        <v>388100</v>
      </c>
      <c r="H28" s="249" t="s">
        <v>188</v>
      </c>
      <c r="I28" s="126" t="s">
        <v>18</v>
      </c>
      <c r="J28" s="303" t="s">
        <v>349</v>
      </c>
      <c r="K28" s="291" t="s">
        <v>148</v>
      </c>
      <c r="L28" s="126" t="s">
        <v>44</v>
      </c>
      <c r="M28" s="126"/>
      <c r="N28" s="352"/>
    </row>
    <row r="29" spans="1:14" s="80" customFormat="1" x14ac:dyDescent="0.3">
      <c r="A29" s="137">
        <v>45630</v>
      </c>
      <c r="B29" s="291" t="s">
        <v>110</v>
      </c>
      <c r="C29" s="291" t="s">
        <v>111</v>
      </c>
      <c r="D29" s="417" t="s">
        <v>186</v>
      </c>
      <c r="E29" s="348">
        <v>20000</v>
      </c>
      <c r="F29" s="124"/>
      <c r="G29" s="124">
        <f t="shared" si="0"/>
        <v>368100</v>
      </c>
      <c r="H29" s="249" t="s">
        <v>188</v>
      </c>
      <c r="I29" s="126" t="s">
        <v>18</v>
      </c>
      <c r="J29" s="303" t="s">
        <v>193</v>
      </c>
      <c r="K29" s="291" t="s">
        <v>148</v>
      </c>
      <c r="L29" s="126" t="s">
        <v>44</v>
      </c>
      <c r="M29" s="126"/>
      <c r="N29" s="352" t="s">
        <v>354</v>
      </c>
    </row>
    <row r="30" spans="1:14" x14ac:dyDescent="0.3">
      <c r="A30" s="137">
        <v>45630</v>
      </c>
      <c r="B30" s="291" t="s">
        <v>110</v>
      </c>
      <c r="C30" s="291" t="s">
        <v>111</v>
      </c>
      <c r="D30" s="139" t="s">
        <v>186</v>
      </c>
      <c r="E30" s="124">
        <v>15000</v>
      </c>
      <c r="F30" s="124"/>
      <c r="G30" s="124">
        <f t="shared" si="0"/>
        <v>353100</v>
      </c>
      <c r="H30" s="249" t="s">
        <v>188</v>
      </c>
      <c r="I30" s="126" t="s">
        <v>18</v>
      </c>
      <c r="J30" s="303" t="s">
        <v>193</v>
      </c>
      <c r="K30" s="291" t="s">
        <v>148</v>
      </c>
      <c r="L30" s="126" t="s">
        <v>44</v>
      </c>
      <c r="M30" s="126"/>
      <c r="N30" s="352" t="s">
        <v>355</v>
      </c>
    </row>
    <row r="31" spans="1:14" x14ac:dyDescent="0.3">
      <c r="A31" s="137">
        <v>45630</v>
      </c>
      <c r="B31" s="291" t="s">
        <v>110</v>
      </c>
      <c r="C31" s="291" t="s">
        <v>111</v>
      </c>
      <c r="D31" s="139" t="s">
        <v>186</v>
      </c>
      <c r="E31" s="124">
        <v>10000</v>
      </c>
      <c r="F31" s="124"/>
      <c r="G31" s="124">
        <f t="shared" si="0"/>
        <v>343100</v>
      </c>
      <c r="H31" s="249" t="s">
        <v>188</v>
      </c>
      <c r="I31" s="126" t="s">
        <v>18</v>
      </c>
      <c r="J31" s="303" t="s">
        <v>193</v>
      </c>
      <c r="K31" s="291" t="s">
        <v>148</v>
      </c>
      <c r="L31" s="126" t="s">
        <v>44</v>
      </c>
      <c r="M31" s="126"/>
      <c r="N31" s="352" t="s">
        <v>356</v>
      </c>
    </row>
    <row r="32" spans="1:14" x14ac:dyDescent="0.3">
      <c r="A32" s="137">
        <v>45630</v>
      </c>
      <c r="B32" s="291" t="s">
        <v>110</v>
      </c>
      <c r="C32" s="291" t="s">
        <v>111</v>
      </c>
      <c r="D32" s="139" t="s">
        <v>186</v>
      </c>
      <c r="E32" s="124">
        <v>10000</v>
      </c>
      <c r="F32" s="129"/>
      <c r="G32" s="124">
        <f t="shared" si="0"/>
        <v>333100</v>
      </c>
      <c r="H32" s="249" t="s">
        <v>188</v>
      </c>
      <c r="I32" s="145" t="s">
        <v>18</v>
      </c>
      <c r="J32" s="303" t="s">
        <v>193</v>
      </c>
      <c r="K32" s="149" t="s">
        <v>148</v>
      </c>
      <c r="L32" s="145" t="s">
        <v>44</v>
      </c>
      <c r="M32" s="145"/>
      <c r="N32" s="81" t="s">
        <v>357</v>
      </c>
    </row>
    <row r="33" spans="1:15" s="80" customFormat="1" x14ac:dyDescent="0.3">
      <c r="A33" s="137">
        <v>45630</v>
      </c>
      <c r="B33" s="291" t="s">
        <v>110</v>
      </c>
      <c r="C33" s="291" t="s">
        <v>111</v>
      </c>
      <c r="D33" s="417" t="s">
        <v>186</v>
      </c>
      <c r="E33" s="124">
        <v>10000</v>
      </c>
      <c r="F33" s="124"/>
      <c r="G33" s="124">
        <f t="shared" si="0"/>
        <v>323100</v>
      </c>
      <c r="H33" s="249" t="s">
        <v>188</v>
      </c>
      <c r="I33" s="126" t="s">
        <v>18</v>
      </c>
      <c r="J33" s="303" t="s">
        <v>193</v>
      </c>
      <c r="K33" s="291" t="s">
        <v>148</v>
      </c>
      <c r="L33" s="126" t="s">
        <v>44</v>
      </c>
      <c r="M33" s="126"/>
      <c r="N33" s="81" t="s">
        <v>358</v>
      </c>
    </row>
    <row r="34" spans="1:15" x14ac:dyDescent="0.3">
      <c r="A34" s="137">
        <v>45630</v>
      </c>
      <c r="B34" s="291" t="s">
        <v>110</v>
      </c>
      <c r="C34" s="291" t="s">
        <v>111</v>
      </c>
      <c r="D34" s="139" t="s">
        <v>186</v>
      </c>
      <c r="E34" s="124">
        <v>15000</v>
      </c>
      <c r="F34" s="124"/>
      <c r="G34" s="124">
        <f t="shared" si="0"/>
        <v>308100</v>
      </c>
      <c r="H34" s="249" t="s">
        <v>188</v>
      </c>
      <c r="I34" s="126" t="s">
        <v>18</v>
      </c>
      <c r="J34" s="303" t="s">
        <v>193</v>
      </c>
      <c r="K34" s="291" t="s">
        <v>148</v>
      </c>
      <c r="L34" s="126" t="s">
        <v>44</v>
      </c>
      <c r="M34" s="126"/>
      <c r="N34" s="81" t="s">
        <v>359</v>
      </c>
    </row>
    <row r="35" spans="1:15" x14ac:dyDescent="0.3">
      <c r="A35" s="137">
        <v>45630</v>
      </c>
      <c r="B35" s="291" t="s">
        <v>110</v>
      </c>
      <c r="C35" s="291" t="s">
        <v>111</v>
      </c>
      <c r="D35" s="139" t="s">
        <v>186</v>
      </c>
      <c r="E35" s="124">
        <v>15000</v>
      </c>
      <c r="F35" s="124"/>
      <c r="G35" s="124">
        <f t="shared" si="0"/>
        <v>293100</v>
      </c>
      <c r="H35" s="249" t="s">
        <v>188</v>
      </c>
      <c r="I35" s="126" t="s">
        <v>18</v>
      </c>
      <c r="J35" s="303" t="s">
        <v>193</v>
      </c>
      <c r="K35" s="291" t="s">
        <v>148</v>
      </c>
      <c r="L35" s="126" t="s">
        <v>44</v>
      </c>
      <c r="M35" s="126"/>
      <c r="N35" s="81" t="s">
        <v>360</v>
      </c>
    </row>
    <row r="36" spans="1:15" x14ac:dyDescent="0.3">
      <c r="A36" s="137">
        <v>45630</v>
      </c>
      <c r="B36" s="291" t="s">
        <v>348</v>
      </c>
      <c r="C36" s="291" t="s">
        <v>162</v>
      </c>
      <c r="D36" s="139" t="s">
        <v>186</v>
      </c>
      <c r="E36" s="124">
        <v>15000</v>
      </c>
      <c r="F36" s="124"/>
      <c r="G36" s="124">
        <f t="shared" si="0"/>
        <v>278100</v>
      </c>
      <c r="H36" s="249" t="s">
        <v>188</v>
      </c>
      <c r="I36" s="126" t="s">
        <v>18</v>
      </c>
      <c r="J36" s="303" t="s">
        <v>193</v>
      </c>
      <c r="K36" s="291" t="s">
        <v>148</v>
      </c>
      <c r="L36" s="126" t="s">
        <v>44</v>
      </c>
      <c r="M36" s="126"/>
      <c r="N36" s="81"/>
    </row>
    <row r="37" spans="1:15" s="80" customFormat="1" x14ac:dyDescent="0.3">
      <c r="A37" s="137">
        <v>45631</v>
      </c>
      <c r="B37" s="291" t="s">
        <v>110</v>
      </c>
      <c r="C37" s="291" t="s">
        <v>111</v>
      </c>
      <c r="D37" s="139" t="s">
        <v>186</v>
      </c>
      <c r="E37" s="124">
        <v>8000</v>
      </c>
      <c r="F37" s="124"/>
      <c r="G37" s="124">
        <f t="shared" si="0"/>
        <v>270100</v>
      </c>
      <c r="H37" s="249" t="s">
        <v>188</v>
      </c>
      <c r="I37" s="126" t="s">
        <v>18</v>
      </c>
      <c r="J37" s="303" t="s">
        <v>193</v>
      </c>
      <c r="K37" s="291" t="s">
        <v>148</v>
      </c>
      <c r="L37" s="126" t="s">
        <v>44</v>
      </c>
      <c r="M37" s="126"/>
      <c r="N37" s="81" t="s">
        <v>363</v>
      </c>
    </row>
    <row r="38" spans="1:15" x14ac:dyDescent="0.3">
      <c r="A38" s="137">
        <v>45631</v>
      </c>
      <c r="B38" s="291" t="s">
        <v>361</v>
      </c>
      <c r="C38" s="291" t="s">
        <v>162</v>
      </c>
      <c r="D38" s="139" t="s">
        <v>186</v>
      </c>
      <c r="E38" s="124">
        <v>10000</v>
      </c>
      <c r="F38" s="124"/>
      <c r="G38" s="124">
        <f t="shared" si="0"/>
        <v>260100</v>
      </c>
      <c r="H38" s="249" t="s">
        <v>188</v>
      </c>
      <c r="I38" s="126" t="s">
        <v>18</v>
      </c>
      <c r="J38" s="303" t="s">
        <v>193</v>
      </c>
      <c r="K38" s="291" t="s">
        <v>148</v>
      </c>
      <c r="L38" s="126" t="s">
        <v>44</v>
      </c>
      <c r="M38" s="126"/>
      <c r="N38" s="81"/>
    </row>
    <row r="39" spans="1:15" x14ac:dyDescent="0.3">
      <c r="A39" s="137">
        <v>45631</v>
      </c>
      <c r="B39" s="291" t="s">
        <v>345</v>
      </c>
      <c r="C39" s="291" t="s">
        <v>162</v>
      </c>
      <c r="D39" s="139" t="s">
        <v>186</v>
      </c>
      <c r="E39" s="124">
        <v>17000</v>
      </c>
      <c r="F39" s="124"/>
      <c r="G39" s="124">
        <f t="shared" si="0"/>
        <v>243100</v>
      </c>
      <c r="H39" s="249" t="s">
        <v>188</v>
      </c>
      <c r="I39" s="126" t="s">
        <v>18</v>
      </c>
      <c r="J39" s="303" t="s">
        <v>193</v>
      </c>
      <c r="K39" s="291" t="s">
        <v>148</v>
      </c>
      <c r="L39" s="126" t="s">
        <v>44</v>
      </c>
      <c r="M39" s="126"/>
      <c r="N39" s="81" t="s">
        <v>364</v>
      </c>
    </row>
    <row r="40" spans="1:15" x14ac:dyDescent="0.3">
      <c r="A40" s="137">
        <v>45631</v>
      </c>
      <c r="B40" s="291" t="s">
        <v>110</v>
      </c>
      <c r="C40" s="291" t="s">
        <v>111</v>
      </c>
      <c r="D40" s="139" t="s">
        <v>186</v>
      </c>
      <c r="E40" s="124">
        <v>10000</v>
      </c>
      <c r="F40" s="124"/>
      <c r="G40" s="124">
        <f t="shared" si="0"/>
        <v>233100</v>
      </c>
      <c r="H40" s="249" t="s">
        <v>188</v>
      </c>
      <c r="I40" s="126" t="s">
        <v>18</v>
      </c>
      <c r="J40" s="303" t="s">
        <v>193</v>
      </c>
      <c r="K40" s="291" t="s">
        <v>148</v>
      </c>
      <c r="L40" s="126" t="s">
        <v>44</v>
      </c>
      <c r="M40" s="126"/>
      <c r="N40" s="81" t="s">
        <v>365</v>
      </c>
    </row>
    <row r="41" spans="1:15" s="80" customFormat="1" x14ac:dyDescent="0.3">
      <c r="A41" s="137">
        <v>45631</v>
      </c>
      <c r="B41" s="291" t="s">
        <v>110</v>
      </c>
      <c r="C41" s="291" t="s">
        <v>111</v>
      </c>
      <c r="D41" s="417" t="s">
        <v>186</v>
      </c>
      <c r="E41" s="124">
        <v>5000</v>
      </c>
      <c r="F41" s="124"/>
      <c r="G41" s="124">
        <f t="shared" si="0"/>
        <v>228100</v>
      </c>
      <c r="H41" s="249" t="s">
        <v>188</v>
      </c>
      <c r="I41" s="126" t="s">
        <v>18</v>
      </c>
      <c r="J41" s="303" t="s">
        <v>193</v>
      </c>
      <c r="K41" s="291" t="s">
        <v>148</v>
      </c>
      <c r="L41" s="126" t="s">
        <v>44</v>
      </c>
      <c r="M41" s="126"/>
      <c r="N41" s="81" t="s">
        <v>366</v>
      </c>
    </row>
    <row r="42" spans="1:15" x14ac:dyDescent="0.3">
      <c r="A42" s="137">
        <v>45631</v>
      </c>
      <c r="B42" s="291" t="s">
        <v>110</v>
      </c>
      <c r="C42" s="291" t="s">
        <v>111</v>
      </c>
      <c r="D42" s="139" t="s">
        <v>186</v>
      </c>
      <c r="E42" s="124">
        <v>8000</v>
      </c>
      <c r="F42" s="124"/>
      <c r="G42" s="124">
        <f t="shared" si="0"/>
        <v>220100</v>
      </c>
      <c r="H42" s="249" t="s">
        <v>188</v>
      </c>
      <c r="I42" s="126" t="s">
        <v>18</v>
      </c>
      <c r="J42" s="303" t="s">
        <v>193</v>
      </c>
      <c r="K42" s="291" t="s">
        <v>148</v>
      </c>
      <c r="L42" s="126" t="s">
        <v>44</v>
      </c>
      <c r="M42" s="126"/>
      <c r="N42" s="81" t="s">
        <v>367</v>
      </c>
    </row>
    <row r="43" spans="1:15" x14ac:dyDescent="0.3">
      <c r="A43" s="137">
        <v>45631</v>
      </c>
      <c r="B43" s="291" t="s">
        <v>110</v>
      </c>
      <c r="C43" s="291" t="s">
        <v>111</v>
      </c>
      <c r="D43" s="139" t="s">
        <v>186</v>
      </c>
      <c r="E43" s="124">
        <v>15000</v>
      </c>
      <c r="F43" s="124"/>
      <c r="G43" s="124">
        <f t="shared" si="0"/>
        <v>205100</v>
      </c>
      <c r="H43" s="249" t="s">
        <v>188</v>
      </c>
      <c r="I43" s="126" t="s">
        <v>18</v>
      </c>
      <c r="J43" s="303" t="s">
        <v>193</v>
      </c>
      <c r="K43" s="291" t="s">
        <v>148</v>
      </c>
      <c r="L43" s="126" t="s">
        <v>44</v>
      </c>
      <c r="M43" s="126"/>
      <c r="N43" s="81" t="s">
        <v>368</v>
      </c>
    </row>
    <row r="44" spans="1:15" x14ac:dyDescent="0.3">
      <c r="A44" s="137">
        <v>45631</v>
      </c>
      <c r="B44" s="291" t="s">
        <v>110</v>
      </c>
      <c r="C44" s="291" t="s">
        <v>111</v>
      </c>
      <c r="D44" s="139" t="s">
        <v>186</v>
      </c>
      <c r="E44" s="124">
        <v>20000</v>
      </c>
      <c r="F44" s="348"/>
      <c r="G44" s="124">
        <f t="shared" si="0"/>
        <v>185100</v>
      </c>
      <c r="H44" s="249" t="s">
        <v>188</v>
      </c>
      <c r="I44" s="126" t="s">
        <v>18</v>
      </c>
      <c r="J44" s="303" t="s">
        <v>193</v>
      </c>
      <c r="K44" s="291" t="s">
        <v>148</v>
      </c>
      <c r="L44" s="126" t="s">
        <v>44</v>
      </c>
      <c r="M44" s="126"/>
      <c r="N44" s="81" t="s">
        <v>369</v>
      </c>
      <c r="O44" s="80"/>
    </row>
    <row r="45" spans="1:15" x14ac:dyDescent="0.3">
      <c r="A45" s="137">
        <v>45631</v>
      </c>
      <c r="B45" s="291" t="s">
        <v>110</v>
      </c>
      <c r="C45" s="291" t="s">
        <v>111</v>
      </c>
      <c r="D45" s="139" t="s">
        <v>186</v>
      </c>
      <c r="E45" s="124">
        <v>5000</v>
      </c>
      <c r="F45" s="348"/>
      <c r="G45" s="124">
        <f t="shared" si="0"/>
        <v>180100</v>
      </c>
      <c r="H45" s="249" t="s">
        <v>188</v>
      </c>
      <c r="I45" s="126" t="s">
        <v>18</v>
      </c>
      <c r="J45" s="303" t="s">
        <v>193</v>
      </c>
      <c r="K45" s="291" t="s">
        <v>148</v>
      </c>
      <c r="L45" s="126" t="s">
        <v>44</v>
      </c>
      <c r="M45" s="126"/>
      <c r="N45" s="81" t="s">
        <v>370</v>
      </c>
      <c r="O45" s="80"/>
    </row>
    <row r="46" spans="1:15" x14ac:dyDescent="0.3">
      <c r="A46" s="137">
        <v>45631</v>
      </c>
      <c r="B46" s="291" t="s">
        <v>110</v>
      </c>
      <c r="C46" s="291" t="s">
        <v>111</v>
      </c>
      <c r="D46" s="139" t="s">
        <v>186</v>
      </c>
      <c r="E46" s="124">
        <v>4000</v>
      </c>
      <c r="F46" s="348"/>
      <c r="G46" s="124">
        <f t="shared" si="0"/>
        <v>176100</v>
      </c>
      <c r="H46" s="249" t="s">
        <v>188</v>
      </c>
      <c r="I46" s="126" t="s">
        <v>18</v>
      </c>
      <c r="J46" s="303" t="s">
        <v>193</v>
      </c>
      <c r="K46" s="291" t="s">
        <v>148</v>
      </c>
      <c r="L46" s="126" t="s">
        <v>44</v>
      </c>
      <c r="M46" s="126"/>
      <c r="N46" s="81"/>
      <c r="O46" s="80"/>
    </row>
    <row r="47" spans="1:15" s="80" customFormat="1" ht="15.75" customHeight="1" x14ac:dyDescent="0.3">
      <c r="A47" s="137">
        <v>45631</v>
      </c>
      <c r="B47" s="291" t="s">
        <v>265</v>
      </c>
      <c r="C47" s="291" t="s">
        <v>162</v>
      </c>
      <c r="D47" s="417" t="s">
        <v>186</v>
      </c>
      <c r="E47" s="142">
        <v>60000</v>
      </c>
      <c r="F47" s="129"/>
      <c r="G47" s="124">
        <f t="shared" si="0"/>
        <v>116100</v>
      </c>
      <c r="H47" s="249" t="s">
        <v>188</v>
      </c>
      <c r="I47" s="126" t="s">
        <v>18</v>
      </c>
      <c r="J47" s="303" t="s">
        <v>362</v>
      </c>
      <c r="K47" s="291" t="s">
        <v>148</v>
      </c>
      <c r="L47" s="126" t="s">
        <v>44</v>
      </c>
      <c r="M47" s="126"/>
      <c r="N47" s="81" t="s">
        <v>371</v>
      </c>
    </row>
    <row r="48" spans="1:15" s="80" customFormat="1" ht="15.75" customHeight="1" x14ac:dyDescent="0.3">
      <c r="A48" s="137">
        <v>45631</v>
      </c>
      <c r="B48" s="291" t="s">
        <v>110</v>
      </c>
      <c r="C48" s="291" t="s">
        <v>111</v>
      </c>
      <c r="D48" s="139" t="s">
        <v>186</v>
      </c>
      <c r="E48" s="142">
        <v>4000</v>
      </c>
      <c r="F48" s="781"/>
      <c r="G48" s="124">
        <f t="shared" si="0"/>
        <v>112100</v>
      </c>
      <c r="H48" s="249" t="s">
        <v>188</v>
      </c>
      <c r="I48" s="126" t="s">
        <v>18</v>
      </c>
      <c r="J48" s="303" t="s">
        <v>193</v>
      </c>
      <c r="K48" s="291" t="s">
        <v>148</v>
      </c>
      <c r="L48" s="126" t="s">
        <v>44</v>
      </c>
      <c r="M48" s="744"/>
      <c r="N48" s="81" t="s">
        <v>372</v>
      </c>
    </row>
    <row r="49" spans="1:14" ht="15.75" customHeight="1" x14ac:dyDescent="0.3">
      <c r="A49" s="137">
        <v>45631</v>
      </c>
      <c r="B49" s="291" t="s">
        <v>110</v>
      </c>
      <c r="C49" s="291" t="s">
        <v>111</v>
      </c>
      <c r="D49" s="139" t="s">
        <v>186</v>
      </c>
      <c r="E49" s="142">
        <v>4000</v>
      </c>
      <c r="F49" s="129"/>
      <c r="G49" s="124">
        <f t="shared" si="0"/>
        <v>108100</v>
      </c>
      <c r="H49" s="249" t="s">
        <v>188</v>
      </c>
      <c r="I49" s="126" t="s">
        <v>18</v>
      </c>
      <c r="J49" s="303" t="s">
        <v>193</v>
      </c>
      <c r="K49" s="291" t="s">
        <v>148</v>
      </c>
      <c r="L49" s="126" t="s">
        <v>44</v>
      </c>
      <c r="M49" s="126"/>
      <c r="N49" s="81"/>
    </row>
    <row r="50" spans="1:14" ht="15.75" customHeight="1" x14ac:dyDescent="0.3">
      <c r="A50" s="137">
        <v>45632</v>
      </c>
      <c r="B50" s="291" t="s">
        <v>110</v>
      </c>
      <c r="C50" s="291" t="s">
        <v>111</v>
      </c>
      <c r="D50" s="139" t="s">
        <v>186</v>
      </c>
      <c r="E50" s="142">
        <v>20000</v>
      </c>
      <c r="F50" s="129"/>
      <c r="G50" s="124">
        <f t="shared" si="0"/>
        <v>88100</v>
      </c>
      <c r="H50" s="249" t="s">
        <v>188</v>
      </c>
      <c r="I50" s="126" t="s">
        <v>18</v>
      </c>
      <c r="J50" s="303" t="s">
        <v>193</v>
      </c>
      <c r="K50" s="291" t="s">
        <v>148</v>
      </c>
      <c r="L50" s="126" t="s">
        <v>44</v>
      </c>
      <c r="M50" s="126"/>
      <c r="N50" s="81" t="s">
        <v>373</v>
      </c>
    </row>
    <row r="51" spans="1:14" ht="15.75" customHeight="1" x14ac:dyDescent="0.3">
      <c r="A51" s="137">
        <v>45632</v>
      </c>
      <c r="B51" s="291" t="s">
        <v>110</v>
      </c>
      <c r="C51" s="291" t="s">
        <v>111</v>
      </c>
      <c r="D51" s="139" t="s">
        <v>186</v>
      </c>
      <c r="E51" s="142">
        <v>10000</v>
      </c>
      <c r="F51" s="129"/>
      <c r="G51" s="124">
        <f t="shared" si="0"/>
        <v>78100</v>
      </c>
      <c r="H51" s="249" t="s">
        <v>188</v>
      </c>
      <c r="I51" s="126" t="s">
        <v>18</v>
      </c>
      <c r="J51" s="303" t="s">
        <v>193</v>
      </c>
      <c r="K51" s="291" t="s">
        <v>148</v>
      </c>
      <c r="L51" s="126" t="s">
        <v>44</v>
      </c>
      <c r="M51" s="126"/>
      <c r="N51" s="81" t="s">
        <v>374</v>
      </c>
    </row>
    <row r="52" spans="1:14" ht="15.75" customHeight="1" x14ac:dyDescent="0.3">
      <c r="A52" s="137">
        <v>45632</v>
      </c>
      <c r="B52" s="291" t="s">
        <v>110</v>
      </c>
      <c r="C52" s="291" t="s">
        <v>111</v>
      </c>
      <c r="D52" s="139" t="s">
        <v>186</v>
      </c>
      <c r="E52" s="142">
        <v>10000</v>
      </c>
      <c r="F52" s="129"/>
      <c r="G52" s="124">
        <f t="shared" si="0"/>
        <v>68100</v>
      </c>
      <c r="H52" s="249" t="s">
        <v>188</v>
      </c>
      <c r="I52" s="126" t="s">
        <v>18</v>
      </c>
      <c r="J52" s="303" t="s">
        <v>193</v>
      </c>
      <c r="K52" s="291" t="s">
        <v>148</v>
      </c>
      <c r="L52" s="126" t="s">
        <v>44</v>
      </c>
      <c r="M52" s="126"/>
      <c r="N52" s="81" t="s">
        <v>375</v>
      </c>
    </row>
    <row r="53" spans="1:14" s="80" customFormat="1" ht="15.75" customHeight="1" x14ac:dyDescent="0.3">
      <c r="A53" s="137">
        <v>45632</v>
      </c>
      <c r="B53" s="291" t="s">
        <v>110</v>
      </c>
      <c r="C53" s="291" t="s">
        <v>111</v>
      </c>
      <c r="D53" s="417" t="s">
        <v>186</v>
      </c>
      <c r="E53" s="142">
        <v>8000</v>
      </c>
      <c r="F53" s="129"/>
      <c r="G53" s="124">
        <f t="shared" si="0"/>
        <v>60100</v>
      </c>
      <c r="H53" s="249" t="s">
        <v>188</v>
      </c>
      <c r="I53" s="126" t="s">
        <v>18</v>
      </c>
      <c r="J53" s="303" t="s">
        <v>193</v>
      </c>
      <c r="K53" s="291" t="s">
        <v>148</v>
      </c>
      <c r="L53" s="126" t="s">
        <v>44</v>
      </c>
      <c r="M53" s="126"/>
      <c r="N53" s="81" t="s">
        <v>376</v>
      </c>
    </row>
    <row r="54" spans="1:14" ht="15.75" customHeight="1" x14ac:dyDescent="0.3">
      <c r="A54" s="137">
        <v>45632</v>
      </c>
      <c r="B54" s="291" t="s">
        <v>110</v>
      </c>
      <c r="C54" s="291" t="s">
        <v>111</v>
      </c>
      <c r="D54" s="139" t="s">
        <v>186</v>
      </c>
      <c r="E54" s="142">
        <v>25000</v>
      </c>
      <c r="F54" s="129"/>
      <c r="G54" s="124">
        <f t="shared" si="0"/>
        <v>35100</v>
      </c>
      <c r="H54" s="249" t="s">
        <v>188</v>
      </c>
      <c r="I54" s="126" t="s">
        <v>18</v>
      </c>
      <c r="J54" s="303" t="s">
        <v>193</v>
      </c>
      <c r="K54" s="291" t="s">
        <v>148</v>
      </c>
      <c r="L54" s="126" t="s">
        <v>44</v>
      </c>
      <c r="M54" s="126"/>
      <c r="N54" s="81" t="s">
        <v>377</v>
      </c>
    </row>
    <row r="55" spans="1:14" ht="15.75" customHeight="1" x14ac:dyDescent="0.3">
      <c r="A55" s="137">
        <v>45632</v>
      </c>
      <c r="B55" s="291" t="s">
        <v>110</v>
      </c>
      <c r="C55" s="291" t="s">
        <v>111</v>
      </c>
      <c r="D55" s="139" t="s">
        <v>186</v>
      </c>
      <c r="E55" s="142">
        <v>20000</v>
      </c>
      <c r="F55" s="129"/>
      <c r="G55" s="124">
        <f t="shared" si="0"/>
        <v>15100</v>
      </c>
      <c r="H55" s="249" t="s">
        <v>188</v>
      </c>
      <c r="I55" s="126" t="s">
        <v>18</v>
      </c>
      <c r="J55" s="303" t="s">
        <v>193</v>
      </c>
      <c r="K55" s="291" t="s">
        <v>148</v>
      </c>
      <c r="L55" s="126" t="s">
        <v>44</v>
      </c>
      <c r="M55" s="126"/>
      <c r="N55" s="81" t="s">
        <v>378</v>
      </c>
    </row>
    <row r="56" spans="1:14" ht="15.75" customHeight="1" x14ac:dyDescent="0.3">
      <c r="A56" s="137">
        <v>45632</v>
      </c>
      <c r="B56" s="291" t="s">
        <v>361</v>
      </c>
      <c r="C56" s="291" t="s">
        <v>162</v>
      </c>
      <c r="D56" s="139" t="s">
        <v>186</v>
      </c>
      <c r="E56" s="142">
        <v>17000</v>
      </c>
      <c r="F56" s="129"/>
      <c r="G56" s="124">
        <f t="shared" si="0"/>
        <v>-1900</v>
      </c>
      <c r="H56" s="249" t="s">
        <v>188</v>
      </c>
      <c r="I56" s="126" t="s">
        <v>18</v>
      </c>
      <c r="J56" s="303" t="s">
        <v>193</v>
      </c>
      <c r="K56" s="291" t="s">
        <v>148</v>
      </c>
      <c r="L56" s="126" t="s">
        <v>44</v>
      </c>
      <c r="M56" s="126"/>
      <c r="N56" s="81"/>
    </row>
    <row r="57" spans="1:14" ht="15.75" customHeight="1" x14ac:dyDescent="0.3">
      <c r="A57" s="137">
        <v>45632</v>
      </c>
      <c r="B57" s="291" t="s">
        <v>345</v>
      </c>
      <c r="C57" s="291" t="s">
        <v>162</v>
      </c>
      <c r="D57" s="139" t="s">
        <v>186</v>
      </c>
      <c r="E57" s="142">
        <v>20000</v>
      </c>
      <c r="F57" s="129"/>
      <c r="G57" s="124">
        <f t="shared" si="0"/>
        <v>-21900</v>
      </c>
      <c r="H57" s="249" t="s">
        <v>188</v>
      </c>
      <c r="I57" s="126" t="s">
        <v>18</v>
      </c>
      <c r="J57" s="303" t="s">
        <v>193</v>
      </c>
      <c r="K57" s="291" t="s">
        <v>148</v>
      </c>
      <c r="L57" s="126" t="s">
        <v>44</v>
      </c>
      <c r="M57" s="126"/>
      <c r="N57" s="81"/>
    </row>
    <row r="58" spans="1:14" s="769" customFormat="1" ht="15.75" customHeight="1" x14ac:dyDescent="0.3">
      <c r="A58" s="755">
        <v>45635</v>
      </c>
      <c r="B58" s="761" t="s">
        <v>108</v>
      </c>
      <c r="C58" s="761" t="s">
        <v>47</v>
      </c>
      <c r="D58" s="762" t="s">
        <v>186</v>
      </c>
      <c r="E58" s="774"/>
      <c r="F58" s="775">
        <v>75000</v>
      </c>
      <c r="G58" s="356">
        <f t="shared" si="0"/>
        <v>53100</v>
      </c>
      <c r="H58" s="751" t="s">
        <v>188</v>
      </c>
      <c r="I58" s="752" t="s">
        <v>18</v>
      </c>
      <c r="J58" s="753" t="s">
        <v>402</v>
      </c>
      <c r="K58" s="761" t="s">
        <v>148</v>
      </c>
      <c r="L58" s="752" t="s">
        <v>44</v>
      </c>
      <c r="M58" s="752"/>
      <c r="N58" s="759"/>
    </row>
    <row r="59" spans="1:14" s="80" customFormat="1" ht="15.75" customHeight="1" x14ac:dyDescent="0.3">
      <c r="A59" s="137">
        <v>45635</v>
      </c>
      <c r="B59" s="291" t="s">
        <v>110</v>
      </c>
      <c r="C59" s="291" t="s">
        <v>111</v>
      </c>
      <c r="D59" s="139" t="s">
        <v>186</v>
      </c>
      <c r="E59" s="142">
        <v>18000</v>
      </c>
      <c r="F59" s="129"/>
      <c r="G59" s="124">
        <f t="shared" si="0"/>
        <v>35100</v>
      </c>
      <c r="H59" s="249" t="s">
        <v>188</v>
      </c>
      <c r="I59" s="126" t="s">
        <v>18</v>
      </c>
      <c r="J59" s="303" t="s">
        <v>402</v>
      </c>
      <c r="K59" s="291" t="s">
        <v>148</v>
      </c>
      <c r="L59" s="126" t="s">
        <v>44</v>
      </c>
      <c r="M59" s="126"/>
      <c r="N59" s="81" t="s">
        <v>160</v>
      </c>
    </row>
    <row r="60" spans="1:14" s="80" customFormat="1" ht="15.75" customHeight="1" x14ac:dyDescent="0.3">
      <c r="A60" s="137">
        <v>45635</v>
      </c>
      <c r="B60" s="291" t="s">
        <v>110</v>
      </c>
      <c r="C60" s="291" t="s">
        <v>111</v>
      </c>
      <c r="D60" s="417" t="s">
        <v>186</v>
      </c>
      <c r="E60" s="142">
        <v>10000</v>
      </c>
      <c r="F60" s="129"/>
      <c r="G60" s="124">
        <f t="shared" si="0"/>
        <v>25100</v>
      </c>
      <c r="H60" s="249" t="s">
        <v>188</v>
      </c>
      <c r="I60" s="126" t="s">
        <v>18</v>
      </c>
      <c r="J60" s="303" t="s">
        <v>402</v>
      </c>
      <c r="K60" s="291" t="s">
        <v>148</v>
      </c>
      <c r="L60" s="126" t="s">
        <v>44</v>
      </c>
      <c r="M60" s="126"/>
      <c r="N60" s="81" t="s">
        <v>412</v>
      </c>
    </row>
    <row r="61" spans="1:14" ht="15.75" customHeight="1" x14ac:dyDescent="0.3">
      <c r="A61" s="137">
        <v>45635</v>
      </c>
      <c r="B61" s="291" t="s">
        <v>110</v>
      </c>
      <c r="C61" s="291" t="s">
        <v>111</v>
      </c>
      <c r="D61" s="139" t="s">
        <v>186</v>
      </c>
      <c r="E61" s="142">
        <v>9000</v>
      </c>
      <c r="F61" s="129"/>
      <c r="G61" s="124">
        <f t="shared" si="0"/>
        <v>16100</v>
      </c>
      <c r="H61" s="249" t="s">
        <v>188</v>
      </c>
      <c r="I61" s="126" t="s">
        <v>18</v>
      </c>
      <c r="J61" s="303" t="s">
        <v>402</v>
      </c>
      <c r="K61" s="291" t="s">
        <v>148</v>
      </c>
      <c r="L61" s="126" t="s">
        <v>44</v>
      </c>
      <c r="M61" s="126"/>
      <c r="N61" s="81" t="s">
        <v>413</v>
      </c>
    </row>
    <row r="62" spans="1:14" ht="15.75" customHeight="1" x14ac:dyDescent="0.3">
      <c r="A62" s="137">
        <v>45635</v>
      </c>
      <c r="B62" s="291" t="s">
        <v>110</v>
      </c>
      <c r="C62" s="291" t="s">
        <v>111</v>
      </c>
      <c r="D62" s="139" t="s">
        <v>186</v>
      </c>
      <c r="E62" s="142">
        <v>12000</v>
      </c>
      <c r="F62" s="129"/>
      <c r="G62" s="124">
        <f t="shared" si="0"/>
        <v>4100</v>
      </c>
      <c r="H62" s="249" t="s">
        <v>188</v>
      </c>
      <c r="I62" s="126" t="s">
        <v>18</v>
      </c>
      <c r="J62" s="303" t="s">
        <v>402</v>
      </c>
      <c r="K62" s="291" t="s">
        <v>148</v>
      </c>
      <c r="L62" s="126" t="s">
        <v>44</v>
      </c>
      <c r="M62" s="126"/>
      <c r="N62" s="81" t="s">
        <v>414</v>
      </c>
    </row>
    <row r="63" spans="1:14" ht="15.75" customHeight="1" x14ac:dyDescent="0.3">
      <c r="A63" s="137">
        <v>45635</v>
      </c>
      <c r="B63" s="291" t="s">
        <v>110</v>
      </c>
      <c r="C63" s="291" t="s">
        <v>111</v>
      </c>
      <c r="D63" s="139" t="s">
        <v>186</v>
      </c>
      <c r="E63" s="142">
        <v>15000</v>
      </c>
      <c r="F63" s="129"/>
      <c r="G63" s="124">
        <f t="shared" si="0"/>
        <v>-10900</v>
      </c>
      <c r="H63" s="249" t="s">
        <v>188</v>
      </c>
      <c r="I63" s="126" t="s">
        <v>18</v>
      </c>
      <c r="J63" s="303" t="s">
        <v>402</v>
      </c>
      <c r="K63" s="291" t="s">
        <v>148</v>
      </c>
      <c r="L63" s="126" t="s">
        <v>44</v>
      </c>
      <c r="M63" s="126"/>
      <c r="N63" s="81" t="s">
        <v>161</v>
      </c>
    </row>
    <row r="64" spans="1:14" ht="15.75" customHeight="1" x14ac:dyDescent="0.3">
      <c r="A64" s="137">
        <v>45635</v>
      </c>
      <c r="B64" s="291" t="s">
        <v>157</v>
      </c>
      <c r="C64" s="291" t="s">
        <v>157</v>
      </c>
      <c r="D64" s="139" t="s">
        <v>186</v>
      </c>
      <c r="E64" s="142">
        <v>19000</v>
      </c>
      <c r="F64" s="129"/>
      <c r="G64" s="124">
        <f t="shared" si="0"/>
        <v>-29900</v>
      </c>
      <c r="H64" s="249" t="s">
        <v>188</v>
      </c>
      <c r="I64" s="126" t="s">
        <v>18</v>
      </c>
      <c r="J64" s="303" t="s">
        <v>435</v>
      </c>
      <c r="K64" s="291" t="s">
        <v>148</v>
      </c>
      <c r="L64" s="126" t="s">
        <v>44</v>
      </c>
      <c r="M64" s="126"/>
      <c r="N64" s="81"/>
    </row>
    <row r="65" spans="1:14" s="769" customFormat="1" ht="15.75" customHeight="1" x14ac:dyDescent="0.3">
      <c r="A65" s="755">
        <v>45636</v>
      </c>
      <c r="B65" s="761" t="s">
        <v>108</v>
      </c>
      <c r="C65" s="761" t="s">
        <v>47</v>
      </c>
      <c r="D65" s="762" t="s">
        <v>186</v>
      </c>
      <c r="E65" s="774"/>
      <c r="F65" s="775">
        <v>63000</v>
      </c>
      <c r="G65" s="356">
        <f t="shared" si="0"/>
        <v>33100</v>
      </c>
      <c r="H65" s="751" t="s">
        <v>188</v>
      </c>
      <c r="I65" s="752" t="s">
        <v>18</v>
      </c>
      <c r="J65" s="753" t="s">
        <v>435</v>
      </c>
      <c r="K65" s="761" t="s">
        <v>148</v>
      </c>
      <c r="L65" s="752" t="s">
        <v>44</v>
      </c>
      <c r="M65" s="752"/>
      <c r="N65" s="759"/>
    </row>
    <row r="66" spans="1:14" ht="15.75" customHeight="1" x14ac:dyDescent="0.3">
      <c r="A66" s="137">
        <v>45636</v>
      </c>
      <c r="B66" s="138" t="s">
        <v>110</v>
      </c>
      <c r="C66" s="138" t="s">
        <v>111</v>
      </c>
      <c r="D66" s="139" t="s">
        <v>186</v>
      </c>
      <c r="E66" s="142">
        <v>18000</v>
      </c>
      <c r="F66" s="129"/>
      <c r="G66" s="124">
        <f t="shared" si="0"/>
        <v>15100</v>
      </c>
      <c r="H66" s="249" t="s">
        <v>188</v>
      </c>
      <c r="I66" s="126" t="s">
        <v>18</v>
      </c>
      <c r="J66" s="303" t="s">
        <v>435</v>
      </c>
      <c r="K66" s="291" t="s">
        <v>148</v>
      </c>
      <c r="L66" s="126" t="s">
        <v>44</v>
      </c>
      <c r="M66" s="126"/>
      <c r="N66" s="81" t="s">
        <v>160</v>
      </c>
    </row>
    <row r="67" spans="1:14" s="80" customFormat="1" ht="15.75" customHeight="1" x14ac:dyDescent="0.3">
      <c r="A67" s="137">
        <v>45636</v>
      </c>
      <c r="B67" s="138" t="s">
        <v>110</v>
      </c>
      <c r="C67" s="138" t="s">
        <v>111</v>
      </c>
      <c r="D67" s="417" t="s">
        <v>186</v>
      </c>
      <c r="E67" s="142">
        <v>10000</v>
      </c>
      <c r="F67" s="129"/>
      <c r="G67" s="124">
        <f t="shared" si="0"/>
        <v>5100</v>
      </c>
      <c r="H67" s="249" t="s">
        <v>188</v>
      </c>
      <c r="I67" s="126" t="s">
        <v>18</v>
      </c>
      <c r="J67" s="303" t="s">
        <v>435</v>
      </c>
      <c r="K67" s="291" t="s">
        <v>148</v>
      </c>
      <c r="L67" s="126" t="s">
        <v>44</v>
      </c>
      <c r="M67" s="126"/>
      <c r="N67" s="81" t="s">
        <v>439</v>
      </c>
    </row>
    <row r="68" spans="1:14" s="80" customFormat="1" ht="15.75" customHeight="1" x14ac:dyDescent="0.3">
      <c r="A68" s="137">
        <v>45636</v>
      </c>
      <c r="B68" s="138" t="s">
        <v>110</v>
      </c>
      <c r="C68" s="138" t="s">
        <v>111</v>
      </c>
      <c r="D68" s="139" t="s">
        <v>186</v>
      </c>
      <c r="E68" s="142">
        <v>10000</v>
      </c>
      <c r="F68" s="129"/>
      <c r="G68" s="124">
        <f t="shared" si="0"/>
        <v>-4900</v>
      </c>
      <c r="H68" s="249" t="s">
        <v>188</v>
      </c>
      <c r="I68" s="126" t="s">
        <v>18</v>
      </c>
      <c r="J68" s="303" t="s">
        <v>435</v>
      </c>
      <c r="K68" s="291" t="s">
        <v>148</v>
      </c>
      <c r="L68" s="126" t="s">
        <v>173</v>
      </c>
      <c r="M68" s="126"/>
      <c r="N68" s="81" t="s">
        <v>414</v>
      </c>
    </row>
    <row r="69" spans="1:14" s="80" customFormat="1" ht="15.75" customHeight="1" x14ac:dyDescent="0.3">
      <c r="A69" s="137">
        <v>45636</v>
      </c>
      <c r="B69" s="138" t="s">
        <v>110</v>
      </c>
      <c r="C69" s="138" t="s">
        <v>111</v>
      </c>
      <c r="D69" s="139" t="s">
        <v>186</v>
      </c>
      <c r="E69" s="142">
        <v>15000</v>
      </c>
      <c r="F69" s="129"/>
      <c r="G69" s="124">
        <f t="shared" si="0"/>
        <v>-19900</v>
      </c>
      <c r="H69" s="249" t="s">
        <v>188</v>
      </c>
      <c r="I69" s="126" t="s">
        <v>18</v>
      </c>
      <c r="J69" s="303" t="s">
        <v>435</v>
      </c>
      <c r="K69" s="291" t="s">
        <v>148</v>
      </c>
      <c r="L69" s="126" t="s">
        <v>173</v>
      </c>
      <c r="M69" s="126"/>
      <c r="N69" s="81" t="s">
        <v>161</v>
      </c>
    </row>
    <row r="70" spans="1:14" s="80" customFormat="1" ht="15.75" customHeight="1" x14ac:dyDescent="0.3">
      <c r="A70" s="137">
        <v>45636</v>
      </c>
      <c r="B70" s="138" t="s">
        <v>157</v>
      </c>
      <c r="C70" s="138" t="s">
        <v>157</v>
      </c>
      <c r="D70" s="139" t="s">
        <v>186</v>
      </c>
      <c r="E70" s="142">
        <v>10000</v>
      </c>
      <c r="F70" s="129"/>
      <c r="G70" s="124">
        <f t="shared" si="0"/>
        <v>-29900</v>
      </c>
      <c r="H70" s="249" t="s">
        <v>188</v>
      </c>
      <c r="I70" s="126" t="s">
        <v>18</v>
      </c>
      <c r="J70" s="303" t="s">
        <v>435</v>
      </c>
      <c r="K70" s="291" t="s">
        <v>148</v>
      </c>
      <c r="L70" s="126" t="s">
        <v>173</v>
      </c>
      <c r="M70" s="126"/>
      <c r="N70" s="81"/>
    </row>
    <row r="71" spans="1:14" s="769" customFormat="1" ht="15.75" customHeight="1" x14ac:dyDescent="0.3">
      <c r="A71" s="755">
        <v>45638</v>
      </c>
      <c r="B71" s="761" t="s">
        <v>108</v>
      </c>
      <c r="C71" s="761" t="s">
        <v>47</v>
      </c>
      <c r="D71" s="762" t="s">
        <v>186</v>
      </c>
      <c r="E71" s="774"/>
      <c r="F71" s="775">
        <v>111000</v>
      </c>
      <c r="G71" s="356">
        <f t="shared" ref="G71:G134" si="1">G70-E71+F71</f>
        <v>81100</v>
      </c>
      <c r="H71" s="751" t="s">
        <v>188</v>
      </c>
      <c r="I71" s="752" t="s">
        <v>18</v>
      </c>
      <c r="J71" s="753" t="s">
        <v>459</v>
      </c>
      <c r="K71" s="761" t="s">
        <v>148</v>
      </c>
      <c r="L71" s="752" t="s">
        <v>173</v>
      </c>
      <c r="M71" s="752"/>
      <c r="N71" s="759"/>
    </row>
    <row r="72" spans="1:14" s="80" customFormat="1" ht="15.75" customHeight="1" x14ac:dyDescent="0.3">
      <c r="A72" s="137">
        <v>45638</v>
      </c>
      <c r="B72" s="291" t="s">
        <v>110</v>
      </c>
      <c r="C72" s="291" t="s">
        <v>111</v>
      </c>
      <c r="D72" s="139" t="s">
        <v>186</v>
      </c>
      <c r="E72" s="142">
        <v>16000</v>
      </c>
      <c r="F72" s="129"/>
      <c r="G72" s="124">
        <f t="shared" si="1"/>
        <v>65100</v>
      </c>
      <c r="H72" s="249" t="s">
        <v>188</v>
      </c>
      <c r="I72" s="126" t="s">
        <v>18</v>
      </c>
      <c r="J72" s="303" t="s">
        <v>459</v>
      </c>
      <c r="K72" s="291" t="s">
        <v>148</v>
      </c>
      <c r="L72" s="126" t="s">
        <v>173</v>
      </c>
      <c r="M72" s="126"/>
      <c r="N72" s="81" t="s">
        <v>160</v>
      </c>
    </row>
    <row r="73" spans="1:14" s="80" customFormat="1" ht="15.75" customHeight="1" x14ac:dyDescent="0.3">
      <c r="A73" s="137">
        <v>45638</v>
      </c>
      <c r="B73" s="291" t="s">
        <v>110</v>
      </c>
      <c r="C73" s="291" t="s">
        <v>111</v>
      </c>
      <c r="D73" s="139" t="s">
        <v>186</v>
      </c>
      <c r="E73" s="142">
        <v>20000</v>
      </c>
      <c r="F73" s="129"/>
      <c r="G73" s="124">
        <f t="shared" si="1"/>
        <v>45100</v>
      </c>
      <c r="H73" s="249" t="s">
        <v>188</v>
      </c>
      <c r="I73" s="126" t="s">
        <v>18</v>
      </c>
      <c r="J73" s="303" t="s">
        <v>459</v>
      </c>
      <c r="K73" s="291" t="s">
        <v>148</v>
      </c>
      <c r="L73" s="126" t="s">
        <v>173</v>
      </c>
      <c r="M73" s="126"/>
      <c r="N73" s="81" t="s">
        <v>473</v>
      </c>
    </row>
    <row r="74" spans="1:14" s="80" customFormat="1" ht="15.75" customHeight="1" x14ac:dyDescent="0.3">
      <c r="A74" s="137">
        <v>45638</v>
      </c>
      <c r="B74" s="291" t="s">
        <v>110</v>
      </c>
      <c r="C74" s="291" t="s">
        <v>111</v>
      </c>
      <c r="D74" s="139" t="s">
        <v>186</v>
      </c>
      <c r="E74" s="142">
        <v>17000</v>
      </c>
      <c r="F74" s="129"/>
      <c r="G74" s="124">
        <f t="shared" si="1"/>
        <v>28100</v>
      </c>
      <c r="H74" s="249" t="s">
        <v>188</v>
      </c>
      <c r="I74" s="126" t="s">
        <v>18</v>
      </c>
      <c r="J74" s="303" t="s">
        <v>459</v>
      </c>
      <c r="K74" s="291" t="s">
        <v>148</v>
      </c>
      <c r="L74" s="126" t="s">
        <v>173</v>
      </c>
      <c r="M74" s="126"/>
      <c r="N74" s="81" t="s">
        <v>160</v>
      </c>
    </row>
    <row r="75" spans="1:14" s="80" customFormat="1" ht="15.75" customHeight="1" x14ac:dyDescent="0.3">
      <c r="A75" s="137">
        <v>45638</v>
      </c>
      <c r="B75" s="291" t="s">
        <v>110</v>
      </c>
      <c r="C75" s="291" t="s">
        <v>111</v>
      </c>
      <c r="D75" s="139" t="s">
        <v>186</v>
      </c>
      <c r="E75" s="142">
        <v>10000</v>
      </c>
      <c r="F75" s="129"/>
      <c r="G75" s="124">
        <f t="shared" si="1"/>
        <v>18100</v>
      </c>
      <c r="H75" s="249" t="s">
        <v>188</v>
      </c>
      <c r="I75" s="126" t="s">
        <v>18</v>
      </c>
      <c r="J75" s="303" t="s">
        <v>459</v>
      </c>
      <c r="K75" s="291" t="s">
        <v>148</v>
      </c>
      <c r="L75" s="126" t="s">
        <v>173</v>
      </c>
      <c r="M75" s="126"/>
      <c r="N75" s="81" t="s">
        <v>474</v>
      </c>
    </row>
    <row r="76" spans="1:14" s="80" customFormat="1" ht="15.75" customHeight="1" x14ac:dyDescent="0.3">
      <c r="A76" s="137">
        <v>45638</v>
      </c>
      <c r="B76" s="291" t="s">
        <v>110</v>
      </c>
      <c r="C76" s="291" t="s">
        <v>111</v>
      </c>
      <c r="D76" s="139" t="s">
        <v>186</v>
      </c>
      <c r="E76" s="142">
        <v>9000</v>
      </c>
      <c r="F76" s="129"/>
      <c r="G76" s="124">
        <f t="shared" si="1"/>
        <v>9100</v>
      </c>
      <c r="H76" s="249" t="s">
        <v>188</v>
      </c>
      <c r="I76" s="126" t="s">
        <v>18</v>
      </c>
      <c r="J76" s="303" t="s">
        <v>459</v>
      </c>
      <c r="K76" s="291" t="s">
        <v>148</v>
      </c>
      <c r="L76" s="126" t="s">
        <v>173</v>
      </c>
      <c r="M76" s="126"/>
      <c r="N76" s="81" t="s">
        <v>475</v>
      </c>
    </row>
    <row r="77" spans="1:14" s="80" customFormat="1" ht="15.75" customHeight="1" x14ac:dyDescent="0.3">
      <c r="A77" s="137">
        <v>45638</v>
      </c>
      <c r="B77" s="291" t="s">
        <v>110</v>
      </c>
      <c r="C77" s="291" t="s">
        <v>111</v>
      </c>
      <c r="D77" s="139" t="s">
        <v>186</v>
      </c>
      <c r="E77" s="142">
        <v>5000</v>
      </c>
      <c r="F77" s="129"/>
      <c r="G77" s="124">
        <f t="shared" si="1"/>
        <v>4100</v>
      </c>
      <c r="H77" s="249" t="s">
        <v>188</v>
      </c>
      <c r="I77" s="126" t="s">
        <v>18</v>
      </c>
      <c r="J77" s="303" t="s">
        <v>459</v>
      </c>
      <c r="K77" s="291" t="s">
        <v>148</v>
      </c>
      <c r="L77" s="126" t="s">
        <v>173</v>
      </c>
      <c r="M77" s="126"/>
      <c r="N77" s="81" t="s">
        <v>476</v>
      </c>
    </row>
    <row r="78" spans="1:14" s="80" customFormat="1" ht="15.75" customHeight="1" x14ac:dyDescent="0.3">
      <c r="A78" s="137">
        <v>45638</v>
      </c>
      <c r="B78" s="291" t="s">
        <v>110</v>
      </c>
      <c r="C78" s="291" t="s">
        <v>111</v>
      </c>
      <c r="D78" s="139" t="s">
        <v>186</v>
      </c>
      <c r="E78" s="142">
        <v>8000</v>
      </c>
      <c r="F78" s="129"/>
      <c r="G78" s="124">
        <f t="shared" si="1"/>
        <v>-3900</v>
      </c>
      <c r="H78" s="249" t="s">
        <v>188</v>
      </c>
      <c r="I78" s="126" t="s">
        <v>18</v>
      </c>
      <c r="J78" s="303" t="s">
        <v>459</v>
      </c>
      <c r="K78" s="291" t="s">
        <v>148</v>
      </c>
      <c r="L78" s="126" t="s">
        <v>173</v>
      </c>
      <c r="M78" s="126"/>
      <c r="N78" s="81" t="s">
        <v>477</v>
      </c>
    </row>
    <row r="79" spans="1:14" s="80" customFormat="1" ht="15.75" customHeight="1" x14ac:dyDescent="0.3">
      <c r="A79" s="137">
        <v>45638</v>
      </c>
      <c r="B79" s="291" t="s">
        <v>110</v>
      </c>
      <c r="C79" s="291" t="s">
        <v>111</v>
      </c>
      <c r="D79" s="139" t="s">
        <v>186</v>
      </c>
      <c r="E79" s="142">
        <v>10000</v>
      </c>
      <c r="F79" s="129"/>
      <c r="G79" s="124">
        <f t="shared" si="1"/>
        <v>-13900</v>
      </c>
      <c r="H79" s="249" t="s">
        <v>188</v>
      </c>
      <c r="I79" s="126" t="s">
        <v>18</v>
      </c>
      <c r="J79" s="303" t="s">
        <v>459</v>
      </c>
      <c r="K79" s="291" t="s">
        <v>148</v>
      </c>
      <c r="L79" s="126" t="s">
        <v>173</v>
      </c>
      <c r="M79" s="126"/>
      <c r="N79" s="81" t="s">
        <v>414</v>
      </c>
    </row>
    <row r="80" spans="1:14" s="80" customFormat="1" ht="15.75" customHeight="1" x14ac:dyDescent="0.3">
      <c r="A80" s="137">
        <v>45638</v>
      </c>
      <c r="B80" s="291" t="s">
        <v>157</v>
      </c>
      <c r="C80" s="291" t="s">
        <v>157</v>
      </c>
      <c r="D80" s="139" t="s">
        <v>186</v>
      </c>
      <c r="E80" s="142">
        <v>19000</v>
      </c>
      <c r="F80" s="129"/>
      <c r="G80" s="124">
        <f t="shared" si="1"/>
        <v>-32900</v>
      </c>
      <c r="H80" s="249" t="s">
        <v>188</v>
      </c>
      <c r="I80" s="126" t="s">
        <v>18</v>
      </c>
      <c r="J80" s="303" t="s">
        <v>459</v>
      </c>
      <c r="K80" s="291" t="s">
        <v>148</v>
      </c>
      <c r="L80" s="126" t="s">
        <v>173</v>
      </c>
      <c r="M80" s="126"/>
      <c r="N80" s="81"/>
    </row>
    <row r="81" spans="1:14" s="80" customFormat="1" ht="15.75" customHeight="1" x14ac:dyDescent="0.3">
      <c r="A81" s="137">
        <v>45638</v>
      </c>
      <c r="B81" s="291" t="s">
        <v>146</v>
      </c>
      <c r="C81" s="291" t="s">
        <v>47</v>
      </c>
      <c r="D81" s="139" t="s">
        <v>186</v>
      </c>
      <c r="E81" s="142"/>
      <c r="F81" s="836">
        <v>-3000</v>
      </c>
      <c r="G81" s="124">
        <f t="shared" si="1"/>
        <v>-35900</v>
      </c>
      <c r="H81" s="249" t="s">
        <v>188</v>
      </c>
      <c r="I81" s="126" t="s">
        <v>18</v>
      </c>
      <c r="J81" s="303" t="s">
        <v>459</v>
      </c>
      <c r="K81" s="291" t="s">
        <v>148</v>
      </c>
      <c r="L81" s="126" t="s">
        <v>173</v>
      </c>
      <c r="M81" s="126"/>
      <c r="N81" s="81"/>
    </row>
    <row r="82" spans="1:14" s="769" customFormat="1" ht="15.75" customHeight="1" x14ac:dyDescent="0.3">
      <c r="A82" s="755">
        <v>45639</v>
      </c>
      <c r="B82" s="761" t="s">
        <v>108</v>
      </c>
      <c r="C82" s="761" t="s">
        <v>47</v>
      </c>
      <c r="D82" s="762" t="s">
        <v>186</v>
      </c>
      <c r="E82" s="774"/>
      <c r="F82" s="775">
        <v>81000</v>
      </c>
      <c r="G82" s="356">
        <f t="shared" si="1"/>
        <v>45100</v>
      </c>
      <c r="H82" s="751" t="s">
        <v>188</v>
      </c>
      <c r="I82" s="752" t="s">
        <v>18</v>
      </c>
      <c r="J82" s="753" t="s">
        <v>472</v>
      </c>
      <c r="K82" s="761" t="s">
        <v>148</v>
      </c>
      <c r="L82" s="752" t="s">
        <v>173</v>
      </c>
      <c r="M82" s="752"/>
      <c r="N82" s="759"/>
    </row>
    <row r="83" spans="1:14" s="80" customFormat="1" ht="15.75" customHeight="1" x14ac:dyDescent="0.3">
      <c r="A83" s="137">
        <v>45639</v>
      </c>
      <c r="B83" s="291" t="s">
        <v>110</v>
      </c>
      <c r="C83" s="291" t="s">
        <v>111</v>
      </c>
      <c r="D83" s="139" t="s">
        <v>186</v>
      </c>
      <c r="E83" s="142">
        <v>17000</v>
      </c>
      <c r="F83" s="129"/>
      <c r="G83" s="124">
        <f t="shared" si="1"/>
        <v>28100</v>
      </c>
      <c r="H83" s="249" t="s">
        <v>188</v>
      </c>
      <c r="I83" s="126" t="s">
        <v>18</v>
      </c>
      <c r="J83" s="303" t="s">
        <v>472</v>
      </c>
      <c r="K83" s="291" t="s">
        <v>148</v>
      </c>
      <c r="L83" s="126" t="s">
        <v>173</v>
      </c>
      <c r="M83" s="126"/>
      <c r="N83" s="81" t="s">
        <v>160</v>
      </c>
    </row>
    <row r="84" spans="1:14" s="80" customFormat="1" ht="15.75" customHeight="1" x14ac:dyDescent="0.3">
      <c r="A84" s="137">
        <v>45639</v>
      </c>
      <c r="B84" s="291" t="s">
        <v>110</v>
      </c>
      <c r="C84" s="291" t="s">
        <v>111</v>
      </c>
      <c r="D84" s="139" t="s">
        <v>186</v>
      </c>
      <c r="E84" s="142">
        <v>11000</v>
      </c>
      <c r="F84" s="129"/>
      <c r="G84" s="124">
        <f t="shared" si="1"/>
        <v>17100</v>
      </c>
      <c r="H84" s="249" t="s">
        <v>188</v>
      </c>
      <c r="I84" s="126" t="s">
        <v>18</v>
      </c>
      <c r="J84" s="303" t="s">
        <v>472</v>
      </c>
      <c r="K84" s="291" t="s">
        <v>148</v>
      </c>
      <c r="L84" s="126" t="s">
        <v>173</v>
      </c>
      <c r="M84" s="126"/>
      <c r="N84" s="81" t="s">
        <v>534</v>
      </c>
    </row>
    <row r="85" spans="1:14" s="80" customFormat="1" ht="15.75" customHeight="1" x14ac:dyDescent="0.3">
      <c r="A85" s="137">
        <v>45639</v>
      </c>
      <c r="B85" s="291" t="s">
        <v>110</v>
      </c>
      <c r="C85" s="291" t="s">
        <v>111</v>
      </c>
      <c r="D85" s="139" t="s">
        <v>186</v>
      </c>
      <c r="E85" s="142">
        <v>8000</v>
      </c>
      <c r="F85" s="129"/>
      <c r="G85" s="124">
        <f t="shared" si="1"/>
        <v>9100</v>
      </c>
      <c r="H85" s="249" t="s">
        <v>188</v>
      </c>
      <c r="I85" s="126" t="s">
        <v>18</v>
      </c>
      <c r="J85" s="303" t="s">
        <v>472</v>
      </c>
      <c r="K85" s="291" t="s">
        <v>148</v>
      </c>
      <c r="L85" s="126" t="s">
        <v>173</v>
      </c>
      <c r="M85" s="126"/>
      <c r="N85" s="81" t="s">
        <v>535</v>
      </c>
    </row>
    <row r="86" spans="1:14" s="80" customFormat="1" ht="15.75" customHeight="1" x14ac:dyDescent="0.3">
      <c r="A86" s="137">
        <v>45639</v>
      </c>
      <c r="B86" s="291" t="s">
        <v>110</v>
      </c>
      <c r="C86" s="291" t="s">
        <v>111</v>
      </c>
      <c r="D86" s="139" t="s">
        <v>186</v>
      </c>
      <c r="E86" s="142">
        <v>8000</v>
      </c>
      <c r="F86" s="129"/>
      <c r="G86" s="124">
        <f t="shared" si="1"/>
        <v>1100</v>
      </c>
      <c r="H86" s="249" t="s">
        <v>188</v>
      </c>
      <c r="I86" s="126" t="s">
        <v>18</v>
      </c>
      <c r="J86" s="303" t="s">
        <v>472</v>
      </c>
      <c r="K86" s="291" t="s">
        <v>148</v>
      </c>
      <c r="L86" s="126" t="s">
        <v>173</v>
      </c>
      <c r="M86" s="126"/>
      <c r="N86" s="81" t="s">
        <v>536</v>
      </c>
    </row>
    <row r="87" spans="1:14" s="80" customFormat="1" ht="15.75" customHeight="1" x14ac:dyDescent="0.3">
      <c r="A87" s="137">
        <v>45639</v>
      </c>
      <c r="B87" s="291" t="s">
        <v>110</v>
      </c>
      <c r="C87" s="291" t="s">
        <v>111</v>
      </c>
      <c r="D87" s="139" t="s">
        <v>186</v>
      </c>
      <c r="E87" s="142">
        <v>18000</v>
      </c>
      <c r="F87" s="129"/>
      <c r="G87" s="124">
        <f t="shared" si="1"/>
        <v>-16900</v>
      </c>
      <c r="H87" s="249" t="s">
        <v>188</v>
      </c>
      <c r="I87" s="126" t="s">
        <v>18</v>
      </c>
      <c r="J87" s="303" t="s">
        <v>472</v>
      </c>
      <c r="K87" s="291" t="s">
        <v>148</v>
      </c>
      <c r="L87" s="126" t="s">
        <v>173</v>
      </c>
      <c r="M87" s="126"/>
      <c r="N87" s="81" t="s">
        <v>537</v>
      </c>
    </row>
    <row r="88" spans="1:14" s="80" customFormat="1" ht="15.75" customHeight="1" x14ac:dyDescent="0.3">
      <c r="A88" s="137">
        <v>45639</v>
      </c>
      <c r="B88" s="291" t="s">
        <v>157</v>
      </c>
      <c r="C88" s="291" t="s">
        <v>157</v>
      </c>
      <c r="D88" s="139" t="s">
        <v>186</v>
      </c>
      <c r="E88" s="142">
        <v>15000</v>
      </c>
      <c r="F88" s="129"/>
      <c r="G88" s="124">
        <f t="shared" si="1"/>
        <v>-31900</v>
      </c>
      <c r="H88" s="249" t="s">
        <v>188</v>
      </c>
      <c r="I88" s="126" t="s">
        <v>18</v>
      </c>
      <c r="J88" s="303" t="s">
        <v>472</v>
      </c>
      <c r="K88" s="291" t="s">
        <v>148</v>
      </c>
      <c r="L88" s="126" t="s">
        <v>173</v>
      </c>
      <c r="M88" s="126"/>
      <c r="N88" s="81"/>
    </row>
    <row r="89" spans="1:14" s="769" customFormat="1" ht="15.75" customHeight="1" x14ac:dyDescent="0.3">
      <c r="A89" s="755">
        <v>45639</v>
      </c>
      <c r="B89" s="761" t="s">
        <v>108</v>
      </c>
      <c r="C89" s="761" t="s">
        <v>47</v>
      </c>
      <c r="D89" s="762" t="s">
        <v>186</v>
      </c>
      <c r="E89" s="774"/>
      <c r="F89" s="775">
        <v>35000</v>
      </c>
      <c r="G89" s="356">
        <f t="shared" si="1"/>
        <v>3100</v>
      </c>
      <c r="H89" s="751" t="s">
        <v>188</v>
      </c>
      <c r="I89" s="752" t="s">
        <v>18</v>
      </c>
      <c r="J89" s="753" t="s">
        <v>532</v>
      </c>
      <c r="K89" s="761" t="s">
        <v>148</v>
      </c>
      <c r="L89" s="752" t="s">
        <v>173</v>
      </c>
      <c r="M89" s="752"/>
      <c r="N89" s="759"/>
    </row>
    <row r="90" spans="1:14" s="80" customFormat="1" ht="15.75" customHeight="1" x14ac:dyDescent="0.3">
      <c r="A90" s="137">
        <v>45640</v>
      </c>
      <c r="B90" s="291" t="s">
        <v>110</v>
      </c>
      <c r="C90" s="291" t="s">
        <v>111</v>
      </c>
      <c r="D90" s="139" t="s">
        <v>186</v>
      </c>
      <c r="E90" s="142">
        <v>17000</v>
      </c>
      <c r="F90" s="129"/>
      <c r="G90" s="124">
        <f t="shared" si="1"/>
        <v>-13900</v>
      </c>
      <c r="H90" s="249" t="s">
        <v>188</v>
      </c>
      <c r="I90" s="126" t="s">
        <v>18</v>
      </c>
      <c r="J90" s="303" t="s">
        <v>532</v>
      </c>
      <c r="K90" s="291" t="s">
        <v>148</v>
      </c>
      <c r="L90" s="126" t="s">
        <v>173</v>
      </c>
      <c r="M90" s="126"/>
      <c r="N90" s="81" t="s">
        <v>160</v>
      </c>
    </row>
    <row r="91" spans="1:14" s="80" customFormat="1" ht="15.75" customHeight="1" x14ac:dyDescent="0.3">
      <c r="A91" s="137">
        <v>45640</v>
      </c>
      <c r="B91" s="291" t="s">
        <v>110</v>
      </c>
      <c r="C91" s="291" t="s">
        <v>111</v>
      </c>
      <c r="D91" s="139" t="s">
        <v>186</v>
      </c>
      <c r="E91" s="142">
        <v>18000</v>
      </c>
      <c r="F91" s="129"/>
      <c r="G91" s="124">
        <f t="shared" si="1"/>
        <v>-31900</v>
      </c>
      <c r="H91" s="249" t="s">
        <v>188</v>
      </c>
      <c r="I91" s="126" t="s">
        <v>18</v>
      </c>
      <c r="J91" s="303" t="s">
        <v>532</v>
      </c>
      <c r="K91" s="291" t="s">
        <v>148</v>
      </c>
      <c r="L91" s="126" t="s">
        <v>173</v>
      </c>
      <c r="M91" s="126"/>
      <c r="N91" s="81" t="s">
        <v>161</v>
      </c>
    </row>
    <row r="92" spans="1:14" s="769" customFormat="1" ht="15.75" customHeight="1" x14ac:dyDescent="0.3">
      <c r="A92" s="755">
        <v>45641</v>
      </c>
      <c r="B92" s="761" t="s">
        <v>108</v>
      </c>
      <c r="C92" s="761" t="s">
        <v>47</v>
      </c>
      <c r="D92" s="762" t="s">
        <v>186</v>
      </c>
      <c r="E92" s="774"/>
      <c r="F92" s="775">
        <v>1040000</v>
      </c>
      <c r="G92" s="356">
        <f t="shared" si="1"/>
        <v>1008100</v>
      </c>
      <c r="H92" s="751" t="s">
        <v>188</v>
      </c>
      <c r="I92" s="752" t="s">
        <v>18</v>
      </c>
      <c r="J92" s="753" t="s">
        <v>533</v>
      </c>
      <c r="K92" s="761" t="s">
        <v>148</v>
      </c>
      <c r="L92" s="752" t="s">
        <v>173</v>
      </c>
      <c r="M92" s="752"/>
      <c r="N92" s="759"/>
    </row>
    <row r="93" spans="1:14" s="80" customFormat="1" ht="15.75" customHeight="1" x14ac:dyDescent="0.3">
      <c r="A93" s="137">
        <v>45642</v>
      </c>
      <c r="B93" s="291" t="s">
        <v>110</v>
      </c>
      <c r="C93" s="291" t="s">
        <v>111</v>
      </c>
      <c r="D93" s="139" t="s">
        <v>186</v>
      </c>
      <c r="E93" s="142">
        <v>20000</v>
      </c>
      <c r="F93" s="129"/>
      <c r="G93" s="124">
        <f t="shared" si="1"/>
        <v>988100</v>
      </c>
      <c r="H93" s="249" t="s">
        <v>188</v>
      </c>
      <c r="I93" s="126" t="s">
        <v>18</v>
      </c>
      <c r="J93" s="303" t="s">
        <v>533</v>
      </c>
      <c r="K93" s="291" t="s">
        <v>148</v>
      </c>
      <c r="L93" s="126" t="s">
        <v>173</v>
      </c>
      <c r="M93" s="126"/>
      <c r="N93" s="81" t="s">
        <v>304</v>
      </c>
    </row>
    <row r="94" spans="1:14" s="80" customFormat="1" ht="15.75" customHeight="1" x14ac:dyDescent="0.3">
      <c r="A94" s="137">
        <v>45642</v>
      </c>
      <c r="B94" s="291" t="s">
        <v>263</v>
      </c>
      <c r="C94" s="291" t="s">
        <v>111</v>
      </c>
      <c r="D94" s="139" t="s">
        <v>186</v>
      </c>
      <c r="E94" s="142">
        <v>55000</v>
      </c>
      <c r="F94" s="129"/>
      <c r="G94" s="124">
        <f t="shared" si="1"/>
        <v>933100</v>
      </c>
      <c r="H94" s="249" t="s">
        <v>188</v>
      </c>
      <c r="I94" s="126" t="s">
        <v>18</v>
      </c>
      <c r="J94" s="303" t="s">
        <v>554</v>
      </c>
      <c r="K94" s="291" t="s">
        <v>148</v>
      </c>
      <c r="L94" s="126" t="s">
        <v>173</v>
      </c>
      <c r="M94" s="126"/>
      <c r="N94" s="81" t="s">
        <v>555</v>
      </c>
    </row>
    <row r="95" spans="1:14" s="80" customFormat="1" ht="15.75" customHeight="1" x14ac:dyDescent="0.3">
      <c r="A95" s="137">
        <v>45642</v>
      </c>
      <c r="B95" s="291" t="s">
        <v>110</v>
      </c>
      <c r="C95" s="291" t="s">
        <v>111</v>
      </c>
      <c r="D95" s="139" t="s">
        <v>186</v>
      </c>
      <c r="E95" s="142">
        <v>10000</v>
      </c>
      <c r="F95" s="129"/>
      <c r="G95" s="124">
        <f t="shared" si="1"/>
        <v>923100</v>
      </c>
      <c r="H95" s="249" t="s">
        <v>188</v>
      </c>
      <c r="I95" s="126" t="s">
        <v>18</v>
      </c>
      <c r="J95" s="303" t="s">
        <v>533</v>
      </c>
      <c r="K95" s="291" t="s">
        <v>148</v>
      </c>
      <c r="L95" s="126" t="s">
        <v>173</v>
      </c>
      <c r="M95" s="126"/>
      <c r="N95" s="81" t="s">
        <v>556</v>
      </c>
    </row>
    <row r="96" spans="1:14" s="80" customFormat="1" ht="15.75" customHeight="1" x14ac:dyDescent="0.3">
      <c r="A96" s="137">
        <v>45642</v>
      </c>
      <c r="B96" s="291" t="s">
        <v>361</v>
      </c>
      <c r="C96" s="291" t="s">
        <v>162</v>
      </c>
      <c r="D96" s="139" t="s">
        <v>186</v>
      </c>
      <c r="E96" s="142">
        <v>10000</v>
      </c>
      <c r="F96" s="129"/>
      <c r="G96" s="124">
        <f t="shared" si="1"/>
        <v>913100</v>
      </c>
      <c r="H96" s="249" t="s">
        <v>188</v>
      </c>
      <c r="I96" s="126" t="s">
        <v>18</v>
      </c>
      <c r="J96" s="303" t="s">
        <v>533</v>
      </c>
      <c r="K96" s="291" t="s">
        <v>148</v>
      </c>
      <c r="L96" s="126" t="s">
        <v>173</v>
      </c>
      <c r="M96" s="126"/>
      <c r="N96" s="81" t="s">
        <v>557</v>
      </c>
    </row>
    <row r="97" spans="1:14" s="80" customFormat="1" ht="15.75" customHeight="1" x14ac:dyDescent="0.3">
      <c r="A97" s="137">
        <v>45642</v>
      </c>
      <c r="B97" s="291" t="s">
        <v>345</v>
      </c>
      <c r="C97" s="291" t="s">
        <v>162</v>
      </c>
      <c r="D97" s="139" t="s">
        <v>186</v>
      </c>
      <c r="E97" s="142">
        <v>20000</v>
      </c>
      <c r="F97" s="129"/>
      <c r="G97" s="124">
        <f t="shared" si="1"/>
        <v>893100</v>
      </c>
      <c r="H97" s="249" t="s">
        <v>188</v>
      </c>
      <c r="I97" s="126" t="s">
        <v>18</v>
      </c>
      <c r="J97" s="303" t="s">
        <v>533</v>
      </c>
      <c r="K97" s="291" t="s">
        <v>148</v>
      </c>
      <c r="L97" s="126" t="s">
        <v>173</v>
      </c>
      <c r="M97" s="126"/>
      <c r="N97" s="81" t="s">
        <v>558</v>
      </c>
    </row>
    <row r="98" spans="1:14" s="80" customFormat="1" ht="15.75" customHeight="1" x14ac:dyDescent="0.3">
      <c r="A98" s="137">
        <v>45642</v>
      </c>
      <c r="B98" s="291" t="s">
        <v>348</v>
      </c>
      <c r="C98" s="291" t="s">
        <v>162</v>
      </c>
      <c r="D98" s="139" t="s">
        <v>186</v>
      </c>
      <c r="E98" s="142">
        <v>20000</v>
      </c>
      <c r="F98" s="129"/>
      <c r="G98" s="124">
        <f t="shared" si="1"/>
        <v>873100</v>
      </c>
      <c r="H98" s="249" t="s">
        <v>188</v>
      </c>
      <c r="I98" s="126" t="s">
        <v>18</v>
      </c>
      <c r="J98" s="303" t="s">
        <v>533</v>
      </c>
      <c r="K98" s="291" t="s">
        <v>148</v>
      </c>
      <c r="L98" s="126" t="s">
        <v>173</v>
      </c>
      <c r="M98" s="126"/>
      <c r="N98" s="81" t="s">
        <v>559</v>
      </c>
    </row>
    <row r="99" spans="1:14" s="80" customFormat="1" ht="15.75" customHeight="1" x14ac:dyDescent="0.3">
      <c r="A99" s="137">
        <v>45642</v>
      </c>
      <c r="B99" s="291" t="s">
        <v>157</v>
      </c>
      <c r="C99" s="291" t="s">
        <v>157</v>
      </c>
      <c r="D99" s="139" t="s">
        <v>186</v>
      </c>
      <c r="E99" s="142">
        <v>20000</v>
      </c>
      <c r="F99" s="129"/>
      <c r="G99" s="124">
        <f t="shared" si="1"/>
        <v>853100</v>
      </c>
      <c r="H99" s="249" t="s">
        <v>188</v>
      </c>
      <c r="I99" s="126" t="s">
        <v>18</v>
      </c>
      <c r="J99" s="303" t="s">
        <v>533</v>
      </c>
      <c r="K99" s="291" t="s">
        <v>148</v>
      </c>
      <c r="L99" s="126" t="s">
        <v>173</v>
      </c>
      <c r="M99" s="126"/>
      <c r="N99" s="81" t="s">
        <v>560</v>
      </c>
    </row>
    <row r="100" spans="1:14" s="80" customFormat="1" ht="15.75" customHeight="1" x14ac:dyDescent="0.3">
      <c r="A100" s="137">
        <v>45642</v>
      </c>
      <c r="B100" s="291" t="s">
        <v>265</v>
      </c>
      <c r="C100" s="291" t="s">
        <v>162</v>
      </c>
      <c r="D100" s="139" t="s">
        <v>186</v>
      </c>
      <c r="E100" s="142">
        <v>60000</v>
      </c>
      <c r="F100" s="129"/>
      <c r="G100" s="124">
        <f t="shared" si="1"/>
        <v>793100</v>
      </c>
      <c r="H100" s="249" t="s">
        <v>188</v>
      </c>
      <c r="I100" s="126" t="s">
        <v>18</v>
      </c>
      <c r="J100" s="303" t="s">
        <v>553</v>
      </c>
      <c r="K100" s="291" t="s">
        <v>148</v>
      </c>
      <c r="L100" s="126" t="s">
        <v>173</v>
      </c>
      <c r="M100" s="126"/>
      <c r="N100" s="81"/>
    </row>
    <row r="101" spans="1:14" s="80" customFormat="1" ht="15.75" customHeight="1" x14ac:dyDescent="0.3">
      <c r="A101" s="137">
        <v>45643</v>
      </c>
      <c r="B101" s="291" t="s">
        <v>110</v>
      </c>
      <c r="C101" s="291" t="s">
        <v>111</v>
      </c>
      <c r="D101" s="139" t="s">
        <v>186</v>
      </c>
      <c r="E101" s="142">
        <v>10000</v>
      </c>
      <c r="F101" s="129"/>
      <c r="G101" s="124">
        <f t="shared" si="1"/>
        <v>783100</v>
      </c>
      <c r="H101" s="249" t="s">
        <v>188</v>
      </c>
      <c r="I101" s="126" t="s">
        <v>18</v>
      </c>
      <c r="J101" s="303" t="s">
        <v>533</v>
      </c>
      <c r="K101" s="291" t="s">
        <v>148</v>
      </c>
      <c r="L101" s="126" t="s">
        <v>173</v>
      </c>
      <c r="M101" s="126"/>
      <c r="N101" s="81" t="s">
        <v>561</v>
      </c>
    </row>
    <row r="102" spans="1:14" s="80" customFormat="1" ht="15.75" customHeight="1" x14ac:dyDescent="0.3">
      <c r="A102" s="137">
        <v>45643</v>
      </c>
      <c r="B102" s="291" t="s">
        <v>110</v>
      </c>
      <c r="C102" s="291" t="s">
        <v>111</v>
      </c>
      <c r="D102" s="417" t="s">
        <v>186</v>
      </c>
      <c r="E102" s="142">
        <v>25000</v>
      </c>
      <c r="F102" s="129"/>
      <c r="G102" s="124">
        <f t="shared" si="1"/>
        <v>758100</v>
      </c>
      <c r="H102" s="249" t="s">
        <v>188</v>
      </c>
      <c r="I102" s="126" t="s">
        <v>18</v>
      </c>
      <c r="J102" s="303" t="s">
        <v>533</v>
      </c>
      <c r="K102" s="291" t="s">
        <v>148</v>
      </c>
      <c r="L102" s="126" t="s">
        <v>173</v>
      </c>
      <c r="M102" s="126"/>
      <c r="N102" s="81"/>
    </row>
    <row r="103" spans="1:14" s="80" customFormat="1" ht="15.75" customHeight="1" x14ac:dyDescent="0.3">
      <c r="A103" s="137">
        <v>45643</v>
      </c>
      <c r="B103" s="291" t="s">
        <v>110</v>
      </c>
      <c r="C103" s="291" t="s">
        <v>111</v>
      </c>
      <c r="D103" s="417" t="s">
        <v>186</v>
      </c>
      <c r="E103" s="142">
        <v>10000</v>
      </c>
      <c r="F103" s="129"/>
      <c r="G103" s="124">
        <f t="shared" si="1"/>
        <v>748100</v>
      </c>
      <c r="H103" s="249" t="s">
        <v>188</v>
      </c>
      <c r="I103" s="126" t="s">
        <v>18</v>
      </c>
      <c r="J103" s="303" t="s">
        <v>533</v>
      </c>
      <c r="K103" s="291" t="s">
        <v>148</v>
      </c>
      <c r="L103" s="126" t="s">
        <v>44</v>
      </c>
      <c r="M103" s="126"/>
      <c r="N103" s="81"/>
    </row>
    <row r="104" spans="1:14" ht="15.75" customHeight="1" x14ac:dyDescent="0.3">
      <c r="A104" s="137">
        <v>45643</v>
      </c>
      <c r="B104" s="291" t="s">
        <v>110</v>
      </c>
      <c r="C104" s="291" t="s">
        <v>111</v>
      </c>
      <c r="D104" s="139" t="s">
        <v>186</v>
      </c>
      <c r="E104" s="142">
        <v>10000</v>
      </c>
      <c r="F104" s="129"/>
      <c r="G104" s="124">
        <f t="shared" si="1"/>
        <v>738100</v>
      </c>
      <c r="H104" s="249" t="s">
        <v>188</v>
      </c>
      <c r="I104" s="126" t="s">
        <v>18</v>
      </c>
      <c r="J104" s="303" t="s">
        <v>533</v>
      </c>
      <c r="K104" s="291" t="s">
        <v>148</v>
      </c>
      <c r="L104" s="126" t="s">
        <v>44</v>
      </c>
      <c r="M104" s="126"/>
      <c r="N104" s="81"/>
    </row>
    <row r="105" spans="1:14" s="80" customFormat="1" ht="15.75" customHeight="1" x14ac:dyDescent="0.3">
      <c r="A105" s="137">
        <v>45643</v>
      </c>
      <c r="B105" s="291" t="s">
        <v>157</v>
      </c>
      <c r="C105" s="291" t="s">
        <v>157</v>
      </c>
      <c r="D105" s="139" t="s">
        <v>186</v>
      </c>
      <c r="E105" s="142">
        <v>10000</v>
      </c>
      <c r="F105" s="129"/>
      <c r="G105" s="124">
        <f t="shared" si="1"/>
        <v>728100</v>
      </c>
      <c r="H105" s="249" t="s">
        <v>188</v>
      </c>
      <c r="I105" s="126" t="s">
        <v>18</v>
      </c>
      <c r="J105" s="303" t="s">
        <v>533</v>
      </c>
      <c r="K105" s="291" t="s">
        <v>148</v>
      </c>
      <c r="L105" s="126" t="s">
        <v>44</v>
      </c>
      <c r="M105" s="126"/>
      <c r="N105" s="81"/>
    </row>
    <row r="106" spans="1:14" ht="15.75" customHeight="1" x14ac:dyDescent="0.3">
      <c r="A106" s="137">
        <v>45643</v>
      </c>
      <c r="B106" s="291" t="s">
        <v>110</v>
      </c>
      <c r="C106" s="291" t="s">
        <v>111</v>
      </c>
      <c r="D106" s="139" t="s">
        <v>186</v>
      </c>
      <c r="E106" s="142">
        <v>10000</v>
      </c>
      <c r="F106" s="129"/>
      <c r="G106" s="124">
        <f t="shared" si="1"/>
        <v>718100</v>
      </c>
      <c r="H106" s="249" t="s">
        <v>188</v>
      </c>
      <c r="I106" s="126" t="s">
        <v>18</v>
      </c>
      <c r="J106" s="303" t="s">
        <v>533</v>
      </c>
      <c r="K106" s="291" t="s">
        <v>148</v>
      </c>
      <c r="L106" s="126" t="s">
        <v>44</v>
      </c>
      <c r="M106" s="126"/>
      <c r="N106" s="81"/>
    </row>
    <row r="107" spans="1:14" s="80" customFormat="1" ht="15.75" customHeight="1" x14ac:dyDescent="0.3">
      <c r="A107" s="137">
        <v>45643</v>
      </c>
      <c r="B107" s="291" t="s">
        <v>110</v>
      </c>
      <c r="C107" s="291" t="s">
        <v>111</v>
      </c>
      <c r="D107" s="139" t="s">
        <v>186</v>
      </c>
      <c r="E107" s="142">
        <v>30000</v>
      </c>
      <c r="F107" s="129"/>
      <c r="G107" s="124">
        <f t="shared" si="1"/>
        <v>688100</v>
      </c>
      <c r="H107" s="249" t="s">
        <v>188</v>
      </c>
      <c r="I107" s="126" t="s">
        <v>18</v>
      </c>
      <c r="J107" s="303" t="s">
        <v>533</v>
      </c>
      <c r="K107" s="291" t="s">
        <v>148</v>
      </c>
      <c r="L107" s="126" t="s">
        <v>44</v>
      </c>
      <c r="M107" s="126"/>
      <c r="N107" s="81" t="s">
        <v>562</v>
      </c>
    </row>
    <row r="108" spans="1:14" ht="15.75" customHeight="1" x14ac:dyDescent="0.3">
      <c r="A108" s="137">
        <v>45643</v>
      </c>
      <c r="B108" s="291" t="s">
        <v>110</v>
      </c>
      <c r="C108" s="291" t="s">
        <v>111</v>
      </c>
      <c r="D108" s="139" t="s">
        <v>186</v>
      </c>
      <c r="E108" s="142">
        <v>10000</v>
      </c>
      <c r="F108" s="129"/>
      <c r="G108" s="124">
        <f t="shared" si="1"/>
        <v>678100</v>
      </c>
      <c r="H108" s="249" t="s">
        <v>188</v>
      </c>
      <c r="I108" s="126" t="s">
        <v>18</v>
      </c>
      <c r="J108" s="303" t="s">
        <v>533</v>
      </c>
      <c r="K108" s="291" t="s">
        <v>148</v>
      </c>
      <c r="L108" s="126" t="s">
        <v>44</v>
      </c>
      <c r="M108" s="126"/>
      <c r="N108" s="81" t="s">
        <v>563</v>
      </c>
    </row>
    <row r="109" spans="1:14" ht="15.75" customHeight="1" x14ac:dyDescent="0.3">
      <c r="A109" s="137">
        <v>45643</v>
      </c>
      <c r="B109" s="138" t="s">
        <v>361</v>
      </c>
      <c r="C109" s="138" t="s">
        <v>162</v>
      </c>
      <c r="D109" s="139" t="s">
        <v>186</v>
      </c>
      <c r="E109" s="142">
        <v>10000</v>
      </c>
      <c r="F109" s="129"/>
      <c r="G109" s="124">
        <f t="shared" si="1"/>
        <v>668100</v>
      </c>
      <c r="H109" s="249" t="s">
        <v>188</v>
      </c>
      <c r="I109" s="126" t="s">
        <v>18</v>
      </c>
      <c r="J109" s="303" t="s">
        <v>533</v>
      </c>
      <c r="K109" s="291" t="s">
        <v>148</v>
      </c>
      <c r="L109" s="126" t="s">
        <v>44</v>
      </c>
      <c r="M109" s="126"/>
      <c r="N109" s="81" t="s">
        <v>564</v>
      </c>
    </row>
    <row r="110" spans="1:14" s="80" customFormat="1" ht="15.75" customHeight="1" x14ac:dyDescent="0.3">
      <c r="A110" s="137">
        <v>45643</v>
      </c>
      <c r="B110" s="291" t="s">
        <v>345</v>
      </c>
      <c r="C110" s="138" t="s">
        <v>162</v>
      </c>
      <c r="D110" s="417" t="s">
        <v>186</v>
      </c>
      <c r="E110" s="142">
        <v>25000</v>
      </c>
      <c r="F110" s="129"/>
      <c r="G110" s="124">
        <f t="shared" si="1"/>
        <v>643100</v>
      </c>
      <c r="H110" s="249" t="s">
        <v>188</v>
      </c>
      <c r="I110" s="126" t="s">
        <v>18</v>
      </c>
      <c r="J110" s="303" t="s">
        <v>533</v>
      </c>
      <c r="K110" s="291" t="s">
        <v>148</v>
      </c>
      <c r="L110" s="126" t="s">
        <v>44</v>
      </c>
      <c r="M110" s="126"/>
      <c r="N110" s="81" t="s">
        <v>565</v>
      </c>
    </row>
    <row r="111" spans="1:14" ht="15.75" customHeight="1" x14ac:dyDescent="0.3">
      <c r="A111" s="137">
        <v>45643</v>
      </c>
      <c r="B111" s="138" t="s">
        <v>348</v>
      </c>
      <c r="C111" s="138" t="s">
        <v>162</v>
      </c>
      <c r="D111" s="139" t="s">
        <v>186</v>
      </c>
      <c r="E111" s="142">
        <v>15000</v>
      </c>
      <c r="F111" s="129"/>
      <c r="G111" s="124">
        <f t="shared" si="1"/>
        <v>628100</v>
      </c>
      <c r="H111" s="249" t="s">
        <v>188</v>
      </c>
      <c r="I111" s="126" t="s">
        <v>18</v>
      </c>
      <c r="J111" s="303" t="s">
        <v>533</v>
      </c>
      <c r="K111" s="291" t="s">
        <v>148</v>
      </c>
      <c r="L111" s="126" t="s">
        <v>44</v>
      </c>
      <c r="M111" s="126"/>
      <c r="N111" s="81" t="s">
        <v>566</v>
      </c>
    </row>
    <row r="112" spans="1:14" ht="15.75" customHeight="1" x14ac:dyDescent="0.3">
      <c r="A112" s="137">
        <v>45643</v>
      </c>
      <c r="B112" s="138" t="s">
        <v>110</v>
      </c>
      <c r="C112" s="138" t="s">
        <v>111</v>
      </c>
      <c r="D112" s="139" t="s">
        <v>186</v>
      </c>
      <c r="E112" s="142">
        <v>10000</v>
      </c>
      <c r="F112" s="129"/>
      <c r="G112" s="124">
        <f t="shared" si="1"/>
        <v>618100</v>
      </c>
      <c r="H112" s="249" t="s">
        <v>188</v>
      </c>
      <c r="I112" s="126" t="s">
        <v>18</v>
      </c>
      <c r="J112" s="303" t="s">
        <v>533</v>
      </c>
      <c r="K112" s="291" t="s">
        <v>148</v>
      </c>
      <c r="L112" s="126" t="s">
        <v>44</v>
      </c>
      <c r="M112" s="126"/>
      <c r="N112" s="81"/>
    </row>
    <row r="113" spans="1:14" s="80" customFormat="1" ht="15.75" customHeight="1" x14ac:dyDescent="0.3">
      <c r="A113" s="137">
        <v>45643</v>
      </c>
      <c r="B113" s="138" t="s">
        <v>265</v>
      </c>
      <c r="C113" s="138" t="s">
        <v>162</v>
      </c>
      <c r="D113" s="139" t="s">
        <v>186</v>
      </c>
      <c r="E113" s="142">
        <v>60000</v>
      </c>
      <c r="F113" s="129"/>
      <c r="G113" s="124">
        <f t="shared" si="1"/>
        <v>558100</v>
      </c>
      <c r="H113" s="249" t="s">
        <v>188</v>
      </c>
      <c r="I113" s="126" t="s">
        <v>18</v>
      </c>
      <c r="J113" s="303" t="s">
        <v>701</v>
      </c>
      <c r="K113" s="291" t="s">
        <v>148</v>
      </c>
      <c r="L113" s="126" t="s">
        <v>44</v>
      </c>
      <c r="M113" s="126"/>
      <c r="N113" s="81"/>
    </row>
    <row r="114" spans="1:14" ht="15.75" customHeight="1" x14ac:dyDescent="0.3">
      <c r="A114" s="137">
        <v>45644</v>
      </c>
      <c r="B114" s="138" t="s">
        <v>110</v>
      </c>
      <c r="C114" s="138" t="s">
        <v>111</v>
      </c>
      <c r="D114" s="139" t="s">
        <v>186</v>
      </c>
      <c r="E114" s="142">
        <v>20000</v>
      </c>
      <c r="F114" s="129"/>
      <c r="G114" s="124">
        <f t="shared" si="1"/>
        <v>538100</v>
      </c>
      <c r="H114" s="249" t="s">
        <v>188</v>
      </c>
      <c r="I114" s="126" t="s">
        <v>18</v>
      </c>
      <c r="J114" s="303" t="s">
        <v>533</v>
      </c>
      <c r="K114" s="291" t="s">
        <v>148</v>
      </c>
      <c r="L114" s="126" t="s">
        <v>44</v>
      </c>
      <c r="M114" s="126"/>
      <c r="N114" s="81" t="s">
        <v>567</v>
      </c>
    </row>
    <row r="115" spans="1:14" ht="15.75" customHeight="1" x14ac:dyDescent="0.3">
      <c r="A115" s="137">
        <v>45644</v>
      </c>
      <c r="B115" s="138" t="s">
        <v>110</v>
      </c>
      <c r="C115" s="138" t="s">
        <v>111</v>
      </c>
      <c r="D115" s="139" t="s">
        <v>186</v>
      </c>
      <c r="E115" s="142">
        <v>10000</v>
      </c>
      <c r="F115" s="129"/>
      <c r="G115" s="124">
        <f t="shared" si="1"/>
        <v>528100</v>
      </c>
      <c r="H115" s="249" t="s">
        <v>188</v>
      </c>
      <c r="I115" s="126" t="s">
        <v>18</v>
      </c>
      <c r="J115" s="303" t="s">
        <v>533</v>
      </c>
      <c r="K115" s="291" t="s">
        <v>148</v>
      </c>
      <c r="L115" s="126" t="s">
        <v>44</v>
      </c>
      <c r="M115" s="126"/>
      <c r="N115" s="81" t="s">
        <v>568</v>
      </c>
    </row>
    <row r="116" spans="1:14" ht="15.75" customHeight="1" x14ac:dyDescent="0.3">
      <c r="A116" s="137">
        <v>45644</v>
      </c>
      <c r="B116" s="138" t="s">
        <v>110</v>
      </c>
      <c r="C116" s="138" t="s">
        <v>111</v>
      </c>
      <c r="D116" s="139" t="s">
        <v>186</v>
      </c>
      <c r="E116" s="142">
        <v>10000</v>
      </c>
      <c r="F116" s="129"/>
      <c r="G116" s="124">
        <f t="shared" si="1"/>
        <v>518100</v>
      </c>
      <c r="H116" s="249" t="s">
        <v>188</v>
      </c>
      <c r="I116" s="126" t="s">
        <v>18</v>
      </c>
      <c r="J116" s="303" t="s">
        <v>533</v>
      </c>
      <c r="K116" s="291" t="s">
        <v>148</v>
      </c>
      <c r="L116" s="126" t="s">
        <v>44</v>
      </c>
      <c r="M116" s="126"/>
      <c r="N116" s="81"/>
    </row>
    <row r="117" spans="1:14" ht="15.75" customHeight="1" x14ac:dyDescent="0.3">
      <c r="A117" s="137">
        <v>45644</v>
      </c>
      <c r="B117" s="138" t="s">
        <v>110</v>
      </c>
      <c r="C117" s="138" t="s">
        <v>111</v>
      </c>
      <c r="D117" s="139" t="s">
        <v>186</v>
      </c>
      <c r="E117" s="142">
        <v>20000</v>
      </c>
      <c r="F117" s="129"/>
      <c r="G117" s="124">
        <f t="shared" si="1"/>
        <v>498100</v>
      </c>
      <c r="H117" s="249" t="s">
        <v>188</v>
      </c>
      <c r="I117" s="126" t="s">
        <v>18</v>
      </c>
      <c r="J117" s="303" t="s">
        <v>533</v>
      </c>
      <c r="K117" s="291" t="s">
        <v>148</v>
      </c>
      <c r="L117" s="126" t="s">
        <v>44</v>
      </c>
      <c r="M117" s="126"/>
      <c r="N117" s="81"/>
    </row>
    <row r="118" spans="1:14" ht="15.75" customHeight="1" x14ac:dyDescent="0.3">
      <c r="A118" s="137">
        <v>45644</v>
      </c>
      <c r="B118" s="138" t="s">
        <v>265</v>
      </c>
      <c r="C118" s="138" t="s">
        <v>162</v>
      </c>
      <c r="D118" s="139" t="s">
        <v>186</v>
      </c>
      <c r="E118" s="142">
        <v>60000</v>
      </c>
      <c r="F118" s="129"/>
      <c r="G118" s="124">
        <f t="shared" si="1"/>
        <v>438100</v>
      </c>
      <c r="H118" s="249" t="s">
        <v>188</v>
      </c>
      <c r="I118" s="126" t="s">
        <v>18</v>
      </c>
      <c r="J118" s="303" t="s">
        <v>701</v>
      </c>
      <c r="K118" s="291" t="s">
        <v>148</v>
      </c>
      <c r="L118" s="126" t="s">
        <v>44</v>
      </c>
      <c r="M118" s="126"/>
      <c r="N118" s="81"/>
    </row>
    <row r="119" spans="1:14" ht="15.75" customHeight="1" x14ac:dyDescent="0.3">
      <c r="A119" s="137">
        <v>45644</v>
      </c>
      <c r="B119" s="138" t="s">
        <v>110</v>
      </c>
      <c r="C119" s="138" t="s">
        <v>111</v>
      </c>
      <c r="D119" s="139" t="s">
        <v>186</v>
      </c>
      <c r="E119" s="142">
        <v>25000</v>
      </c>
      <c r="F119" s="129"/>
      <c r="G119" s="124">
        <f t="shared" si="1"/>
        <v>413100</v>
      </c>
      <c r="H119" s="249" t="s">
        <v>188</v>
      </c>
      <c r="I119" s="126" t="s">
        <v>18</v>
      </c>
      <c r="J119" s="303" t="s">
        <v>533</v>
      </c>
      <c r="K119" s="291" t="s">
        <v>148</v>
      </c>
      <c r="L119" s="126" t="s">
        <v>44</v>
      </c>
      <c r="M119" s="126"/>
      <c r="N119" s="81" t="s">
        <v>569</v>
      </c>
    </row>
    <row r="120" spans="1:14" ht="15.75" customHeight="1" x14ac:dyDescent="0.3">
      <c r="A120" s="137">
        <v>45644</v>
      </c>
      <c r="B120" s="138" t="s">
        <v>110</v>
      </c>
      <c r="C120" s="138" t="s">
        <v>111</v>
      </c>
      <c r="D120" s="139" t="s">
        <v>186</v>
      </c>
      <c r="E120" s="142">
        <v>25000</v>
      </c>
      <c r="F120" s="129"/>
      <c r="G120" s="124">
        <f t="shared" si="1"/>
        <v>388100</v>
      </c>
      <c r="H120" s="249" t="s">
        <v>188</v>
      </c>
      <c r="I120" s="126" t="s">
        <v>18</v>
      </c>
      <c r="J120" s="303" t="s">
        <v>533</v>
      </c>
      <c r="K120" s="291" t="s">
        <v>148</v>
      </c>
      <c r="L120" s="126" t="s">
        <v>44</v>
      </c>
      <c r="M120" s="126"/>
      <c r="N120" s="81"/>
    </row>
    <row r="121" spans="1:14" ht="15.75" customHeight="1" x14ac:dyDescent="0.3">
      <c r="A121" s="137">
        <v>45644</v>
      </c>
      <c r="B121" s="138" t="s">
        <v>361</v>
      </c>
      <c r="C121" s="138" t="s">
        <v>162</v>
      </c>
      <c r="D121" s="139" t="s">
        <v>186</v>
      </c>
      <c r="E121" s="142">
        <v>10000</v>
      </c>
      <c r="F121" s="129"/>
      <c r="G121" s="124">
        <f t="shared" si="1"/>
        <v>378100</v>
      </c>
      <c r="H121" s="249" t="s">
        <v>188</v>
      </c>
      <c r="I121" s="126" t="s">
        <v>18</v>
      </c>
      <c r="J121" s="303" t="s">
        <v>533</v>
      </c>
      <c r="K121" s="291" t="s">
        <v>148</v>
      </c>
      <c r="L121" s="126" t="s">
        <v>44</v>
      </c>
      <c r="M121" s="126"/>
      <c r="N121" s="81"/>
    </row>
    <row r="122" spans="1:14" ht="15.75" customHeight="1" x14ac:dyDescent="0.3">
      <c r="A122" s="137">
        <v>45644</v>
      </c>
      <c r="B122" s="138" t="s">
        <v>345</v>
      </c>
      <c r="C122" s="138" t="s">
        <v>162</v>
      </c>
      <c r="D122" s="139" t="s">
        <v>186</v>
      </c>
      <c r="E122" s="142">
        <v>20000</v>
      </c>
      <c r="F122" s="129"/>
      <c r="G122" s="124">
        <f t="shared" si="1"/>
        <v>358100</v>
      </c>
      <c r="H122" s="249" t="s">
        <v>188</v>
      </c>
      <c r="I122" s="126" t="s">
        <v>18</v>
      </c>
      <c r="J122" s="303" t="s">
        <v>533</v>
      </c>
      <c r="K122" s="291" t="s">
        <v>148</v>
      </c>
      <c r="L122" s="126" t="s">
        <v>44</v>
      </c>
      <c r="M122" s="126"/>
      <c r="N122" s="81"/>
    </row>
    <row r="123" spans="1:14" ht="15.75" customHeight="1" x14ac:dyDescent="0.3">
      <c r="A123" s="137">
        <v>45644</v>
      </c>
      <c r="B123" s="138" t="s">
        <v>348</v>
      </c>
      <c r="C123" s="138" t="s">
        <v>162</v>
      </c>
      <c r="D123" s="139" t="s">
        <v>186</v>
      </c>
      <c r="E123" s="142">
        <v>20000</v>
      </c>
      <c r="F123" s="129"/>
      <c r="G123" s="124">
        <f t="shared" si="1"/>
        <v>338100</v>
      </c>
      <c r="H123" s="249" t="s">
        <v>188</v>
      </c>
      <c r="I123" s="126" t="s">
        <v>18</v>
      </c>
      <c r="J123" s="303" t="s">
        <v>533</v>
      </c>
      <c r="K123" s="291" t="s">
        <v>148</v>
      </c>
      <c r="L123" s="126" t="s">
        <v>44</v>
      </c>
      <c r="M123" s="126"/>
      <c r="N123" s="81"/>
    </row>
    <row r="124" spans="1:14" ht="15.75" customHeight="1" x14ac:dyDescent="0.3">
      <c r="A124" s="137">
        <v>45644</v>
      </c>
      <c r="B124" s="138" t="s">
        <v>110</v>
      </c>
      <c r="C124" s="138" t="s">
        <v>111</v>
      </c>
      <c r="D124" s="139" t="s">
        <v>186</v>
      </c>
      <c r="E124" s="142">
        <v>35000</v>
      </c>
      <c r="F124" s="129"/>
      <c r="G124" s="124">
        <f t="shared" si="1"/>
        <v>303100</v>
      </c>
      <c r="H124" s="249" t="s">
        <v>188</v>
      </c>
      <c r="I124" s="126" t="s">
        <v>18</v>
      </c>
      <c r="J124" s="303" t="s">
        <v>533</v>
      </c>
      <c r="K124" s="291" t="s">
        <v>148</v>
      </c>
      <c r="L124" s="126" t="s">
        <v>44</v>
      </c>
      <c r="M124" s="126"/>
      <c r="N124" s="81" t="s">
        <v>570</v>
      </c>
    </row>
    <row r="125" spans="1:14" ht="15.75" customHeight="1" x14ac:dyDescent="0.3">
      <c r="A125" s="137">
        <v>45644</v>
      </c>
      <c r="B125" s="138" t="s">
        <v>157</v>
      </c>
      <c r="C125" s="138" t="s">
        <v>157</v>
      </c>
      <c r="D125" s="139" t="s">
        <v>186</v>
      </c>
      <c r="E125" s="142">
        <v>14000</v>
      </c>
      <c r="F125" s="129"/>
      <c r="G125" s="124">
        <f t="shared" si="1"/>
        <v>289100</v>
      </c>
      <c r="H125" s="249" t="s">
        <v>188</v>
      </c>
      <c r="I125" s="126" t="s">
        <v>18</v>
      </c>
      <c r="J125" s="303" t="s">
        <v>533</v>
      </c>
      <c r="K125" s="291" t="s">
        <v>148</v>
      </c>
      <c r="L125" s="126" t="s">
        <v>44</v>
      </c>
      <c r="M125" s="126"/>
      <c r="N125" s="81"/>
    </row>
    <row r="126" spans="1:14" ht="15.75" customHeight="1" x14ac:dyDescent="0.3">
      <c r="A126" s="137">
        <v>45645</v>
      </c>
      <c r="B126" s="138" t="s">
        <v>110</v>
      </c>
      <c r="C126" s="138" t="s">
        <v>111</v>
      </c>
      <c r="D126" s="139" t="s">
        <v>186</v>
      </c>
      <c r="E126" s="142">
        <v>20000</v>
      </c>
      <c r="F126" s="129"/>
      <c r="G126" s="124">
        <f t="shared" si="1"/>
        <v>269100</v>
      </c>
      <c r="H126" s="249" t="s">
        <v>188</v>
      </c>
      <c r="I126" s="126" t="s">
        <v>18</v>
      </c>
      <c r="J126" s="303" t="s">
        <v>533</v>
      </c>
      <c r="K126" s="291" t="s">
        <v>148</v>
      </c>
      <c r="L126" s="126" t="s">
        <v>44</v>
      </c>
      <c r="M126" s="126"/>
      <c r="N126" s="81" t="s">
        <v>571</v>
      </c>
    </row>
    <row r="127" spans="1:14" ht="15.75" customHeight="1" x14ac:dyDescent="0.3">
      <c r="A127" s="137">
        <v>45645</v>
      </c>
      <c r="B127" s="138" t="s">
        <v>110</v>
      </c>
      <c r="C127" s="138" t="s">
        <v>111</v>
      </c>
      <c r="D127" s="139" t="s">
        <v>186</v>
      </c>
      <c r="E127" s="142">
        <v>20000</v>
      </c>
      <c r="F127" s="129"/>
      <c r="G127" s="124">
        <f t="shared" si="1"/>
        <v>249100</v>
      </c>
      <c r="H127" s="249" t="s">
        <v>188</v>
      </c>
      <c r="I127" s="126" t="s">
        <v>18</v>
      </c>
      <c r="J127" s="303" t="s">
        <v>533</v>
      </c>
      <c r="K127" s="291" t="s">
        <v>148</v>
      </c>
      <c r="L127" s="126" t="s">
        <v>44</v>
      </c>
      <c r="M127" s="126"/>
      <c r="N127" s="81" t="s">
        <v>572</v>
      </c>
    </row>
    <row r="128" spans="1:14" ht="15.75" customHeight="1" x14ac:dyDescent="0.3">
      <c r="A128" s="137">
        <v>45645</v>
      </c>
      <c r="B128" s="138" t="s">
        <v>110</v>
      </c>
      <c r="C128" s="138" t="s">
        <v>111</v>
      </c>
      <c r="D128" s="139" t="s">
        <v>186</v>
      </c>
      <c r="E128" s="142">
        <v>25000</v>
      </c>
      <c r="F128" s="129"/>
      <c r="G128" s="124">
        <f t="shared" si="1"/>
        <v>224100</v>
      </c>
      <c r="H128" s="249" t="s">
        <v>188</v>
      </c>
      <c r="I128" s="126" t="s">
        <v>18</v>
      </c>
      <c r="J128" s="303" t="s">
        <v>533</v>
      </c>
      <c r="K128" s="291" t="s">
        <v>148</v>
      </c>
      <c r="L128" s="126" t="s">
        <v>44</v>
      </c>
      <c r="M128" s="126"/>
      <c r="N128" s="81" t="s">
        <v>573</v>
      </c>
    </row>
    <row r="129" spans="1:14" ht="15.75" customHeight="1" x14ac:dyDescent="0.3">
      <c r="A129" s="137">
        <v>45645</v>
      </c>
      <c r="B129" s="138" t="s">
        <v>110</v>
      </c>
      <c r="C129" s="138" t="s">
        <v>111</v>
      </c>
      <c r="D129" s="139" t="s">
        <v>186</v>
      </c>
      <c r="E129" s="142">
        <v>25000</v>
      </c>
      <c r="F129" s="129"/>
      <c r="G129" s="124">
        <f t="shared" si="1"/>
        <v>199100</v>
      </c>
      <c r="H129" s="249" t="s">
        <v>188</v>
      </c>
      <c r="I129" s="126" t="s">
        <v>18</v>
      </c>
      <c r="J129" s="303" t="s">
        <v>533</v>
      </c>
      <c r="K129" s="291" t="s">
        <v>148</v>
      </c>
      <c r="L129" s="126" t="s">
        <v>44</v>
      </c>
      <c r="M129" s="126"/>
      <c r="N129" s="81" t="s">
        <v>574</v>
      </c>
    </row>
    <row r="130" spans="1:14" ht="15.75" customHeight="1" x14ac:dyDescent="0.3">
      <c r="A130" s="137">
        <v>45645</v>
      </c>
      <c r="B130" s="138" t="s">
        <v>361</v>
      </c>
      <c r="C130" s="138" t="s">
        <v>162</v>
      </c>
      <c r="D130" s="139" t="s">
        <v>186</v>
      </c>
      <c r="E130" s="142">
        <v>20000</v>
      </c>
      <c r="F130" s="129"/>
      <c r="G130" s="124">
        <f t="shared" si="1"/>
        <v>179100</v>
      </c>
      <c r="H130" s="249" t="s">
        <v>188</v>
      </c>
      <c r="I130" s="126" t="s">
        <v>18</v>
      </c>
      <c r="J130" s="303" t="s">
        <v>533</v>
      </c>
      <c r="K130" s="291" t="s">
        <v>148</v>
      </c>
      <c r="L130" s="126" t="s">
        <v>44</v>
      </c>
      <c r="M130" s="126"/>
      <c r="N130" s="81"/>
    </row>
    <row r="131" spans="1:14" ht="15.75" customHeight="1" x14ac:dyDescent="0.3">
      <c r="A131" s="137">
        <v>45645</v>
      </c>
      <c r="B131" s="138" t="s">
        <v>345</v>
      </c>
      <c r="C131" s="138" t="s">
        <v>162</v>
      </c>
      <c r="D131" s="139" t="s">
        <v>186</v>
      </c>
      <c r="E131" s="142">
        <v>20000</v>
      </c>
      <c r="F131" s="129"/>
      <c r="G131" s="124">
        <f t="shared" si="1"/>
        <v>159100</v>
      </c>
      <c r="H131" s="249" t="s">
        <v>188</v>
      </c>
      <c r="I131" s="126" t="s">
        <v>18</v>
      </c>
      <c r="J131" s="303" t="s">
        <v>533</v>
      </c>
      <c r="K131" s="291" t="s">
        <v>148</v>
      </c>
      <c r="L131" s="126" t="s">
        <v>44</v>
      </c>
      <c r="M131" s="126"/>
      <c r="N131" s="81"/>
    </row>
    <row r="132" spans="1:14" ht="15.75" customHeight="1" x14ac:dyDescent="0.3">
      <c r="A132" s="137">
        <v>45645</v>
      </c>
      <c r="B132" s="138" t="s">
        <v>265</v>
      </c>
      <c r="C132" s="138" t="s">
        <v>162</v>
      </c>
      <c r="D132" s="139" t="s">
        <v>186</v>
      </c>
      <c r="E132" s="142">
        <v>60000</v>
      </c>
      <c r="F132" s="129"/>
      <c r="G132" s="124">
        <f t="shared" si="1"/>
        <v>99100</v>
      </c>
      <c r="H132" s="249" t="s">
        <v>188</v>
      </c>
      <c r="I132" s="126" t="s">
        <v>18</v>
      </c>
      <c r="J132" s="303" t="s">
        <v>702</v>
      </c>
      <c r="K132" s="291" t="s">
        <v>148</v>
      </c>
      <c r="L132" s="126" t="s">
        <v>44</v>
      </c>
      <c r="M132" s="126"/>
      <c r="N132" s="81"/>
    </row>
    <row r="133" spans="1:14" ht="15.75" customHeight="1" x14ac:dyDescent="0.3">
      <c r="A133" s="137">
        <v>45645</v>
      </c>
      <c r="B133" s="138" t="s">
        <v>157</v>
      </c>
      <c r="C133" s="138" t="s">
        <v>157</v>
      </c>
      <c r="D133" s="139" t="s">
        <v>186</v>
      </c>
      <c r="E133" s="142">
        <v>12000</v>
      </c>
      <c r="F133" s="129"/>
      <c r="G133" s="124">
        <f t="shared" si="1"/>
        <v>87100</v>
      </c>
      <c r="H133" s="249" t="s">
        <v>188</v>
      </c>
      <c r="I133" s="126" t="s">
        <v>18</v>
      </c>
      <c r="J133" s="303" t="s">
        <v>533</v>
      </c>
      <c r="K133" s="291" t="s">
        <v>148</v>
      </c>
      <c r="L133" s="126" t="s">
        <v>44</v>
      </c>
      <c r="M133" s="126"/>
      <c r="N133" s="81"/>
    </row>
    <row r="134" spans="1:14" ht="15.75" customHeight="1" x14ac:dyDescent="0.3">
      <c r="A134" s="137">
        <v>45646</v>
      </c>
      <c r="B134" s="138" t="s">
        <v>110</v>
      </c>
      <c r="C134" s="138" t="s">
        <v>111</v>
      </c>
      <c r="D134" s="139" t="s">
        <v>186</v>
      </c>
      <c r="E134" s="142">
        <v>10000</v>
      </c>
      <c r="F134" s="129"/>
      <c r="G134" s="124">
        <f t="shared" si="1"/>
        <v>77100</v>
      </c>
      <c r="H134" s="249" t="s">
        <v>188</v>
      </c>
      <c r="I134" s="126" t="s">
        <v>18</v>
      </c>
      <c r="J134" s="303" t="s">
        <v>533</v>
      </c>
      <c r="K134" s="291" t="s">
        <v>148</v>
      </c>
      <c r="L134" s="126" t="s">
        <v>44</v>
      </c>
      <c r="M134" s="126"/>
      <c r="N134" s="81" t="s">
        <v>350</v>
      </c>
    </row>
    <row r="135" spans="1:14" ht="15.75" customHeight="1" x14ac:dyDescent="0.3">
      <c r="A135" s="137">
        <v>45646</v>
      </c>
      <c r="B135" s="138" t="s">
        <v>263</v>
      </c>
      <c r="C135" s="138" t="s">
        <v>111</v>
      </c>
      <c r="D135" s="139" t="s">
        <v>186</v>
      </c>
      <c r="E135" s="142">
        <v>80000</v>
      </c>
      <c r="F135" s="129"/>
      <c r="G135" s="124">
        <f t="shared" ref="G135:G136" si="2">G134-E135+F135</f>
        <v>-2900</v>
      </c>
      <c r="H135" s="249" t="s">
        <v>188</v>
      </c>
      <c r="I135" s="126" t="s">
        <v>18</v>
      </c>
      <c r="J135" s="303" t="s">
        <v>533</v>
      </c>
      <c r="K135" s="291" t="s">
        <v>148</v>
      </c>
      <c r="L135" s="126" t="s">
        <v>44</v>
      </c>
      <c r="M135" s="126"/>
      <c r="N135" s="81" t="s">
        <v>575</v>
      </c>
    </row>
    <row r="136" spans="1:14" ht="15.75" customHeight="1" thickBot="1" x14ac:dyDescent="0.35">
      <c r="A136" s="137">
        <v>45646</v>
      </c>
      <c r="B136" s="138" t="s">
        <v>110</v>
      </c>
      <c r="C136" s="138" t="s">
        <v>111</v>
      </c>
      <c r="D136" s="139" t="s">
        <v>186</v>
      </c>
      <c r="E136" s="142">
        <v>25000</v>
      </c>
      <c r="F136" s="129"/>
      <c r="G136" s="124">
        <f t="shared" si="2"/>
        <v>-27900</v>
      </c>
      <c r="H136" s="249" t="s">
        <v>188</v>
      </c>
      <c r="I136" s="126" t="s">
        <v>18</v>
      </c>
      <c r="J136" s="303" t="s">
        <v>533</v>
      </c>
      <c r="K136" s="291" t="s">
        <v>148</v>
      </c>
      <c r="L136" s="126" t="s">
        <v>44</v>
      </c>
      <c r="M136" s="126"/>
      <c r="N136" s="81" t="s">
        <v>378</v>
      </c>
    </row>
    <row r="137" spans="1:14" ht="15.75" customHeight="1" thickBot="1" x14ac:dyDescent="0.35">
      <c r="A137" s="137"/>
      <c r="B137" s="291"/>
      <c r="C137" s="291"/>
      <c r="D137" s="637"/>
      <c r="E137" s="638">
        <f>SUM(E4:E136)</f>
        <v>2229000</v>
      </c>
      <c r="F137" s="639">
        <f>SUM(F4:F136)+G4</f>
        <v>2201100</v>
      </c>
      <c r="G137" s="671">
        <f>F137-E137</f>
        <v>-27900</v>
      </c>
      <c r="H137" s="397"/>
      <c r="I137" s="132"/>
      <c r="J137" s="361"/>
      <c r="K137" s="667"/>
      <c r="L137" s="126"/>
      <c r="M137" s="126"/>
      <c r="N137" s="81"/>
    </row>
    <row r="303" spans="8:8" x14ac:dyDescent="0.3">
      <c r="H303" s="15" t="s">
        <v>119</v>
      </c>
    </row>
    <row r="304" spans="8:8" x14ac:dyDescent="0.3">
      <c r="H304" s="15" t="s">
        <v>119</v>
      </c>
    </row>
    <row r="305" spans="8:8" x14ac:dyDescent="0.3">
      <c r="H305" s="15" t="s">
        <v>119</v>
      </c>
    </row>
    <row r="306" spans="8:8" x14ac:dyDescent="0.3">
      <c r="H306" s="15" t="s">
        <v>119</v>
      </c>
    </row>
    <row r="307" spans="8:8" x14ac:dyDescent="0.3">
      <c r="H307" s="15" t="s">
        <v>119</v>
      </c>
    </row>
  </sheetData>
  <autoFilter ref="A1:N137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BE28-1545-4CF1-9D7A-CA366166A4EC}">
  <dimension ref="A1:N305"/>
  <sheetViews>
    <sheetView topLeftCell="A41" zoomScaleNormal="100" workbookViewId="0">
      <selection activeCell="B63" sqref="B63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233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110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678">
        <v>45627</v>
      </c>
      <c r="B4" s="679" t="s">
        <v>201</v>
      </c>
      <c r="C4" s="679"/>
      <c r="D4" s="680"/>
      <c r="E4" s="681"/>
      <c r="F4" s="681"/>
      <c r="G4" s="681">
        <v>0</v>
      </c>
      <c r="H4" s="682"/>
      <c r="I4" s="672"/>
      <c r="J4" s="673"/>
      <c r="K4" s="674"/>
      <c r="L4" s="675"/>
      <c r="M4" s="676"/>
      <c r="N4" s="677"/>
    </row>
    <row r="5" spans="1:14" s="11" customFormat="1" ht="13.5" customHeight="1" x14ac:dyDescent="0.3">
      <c r="A5" s="560">
        <v>45635</v>
      </c>
      <c r="B5" s="442" t="s">
        <v>154</v>
      </c>
      <c r="C5" s="442" t="s">
        <v>47</v>
      </c>
      <c r="D5" s="561" t="s">
        <v>186</v>
      </c>
      <c r="E5" s="443"/>
      <c r="F5" s="443">
        <v>55000</v>
      </c>
      <c r="G5" s="443">
        <f>G4-E5+F5</f>
        <v>55000</v>
      </c>
      <c r="H5" s="445"/>
      <c r="I5" s="445" t="s">
        <v>18</v>
      </c>
      <c r="J5" s="391" t="s">
        <v>401</v>
      </c>
      <c r="K5" s="442"/>
      <c r="L5" s="442" t="s">
        <v>44</v>
      </c>
      <c r="M5" s="562"/>
      <c r="N5" s="444"/>
    </row>
    <row r="6" spans="1:14" s="11" customFormat="1" ht="13.5" customHeight="1" x14ac:dyDescent="0.3">
      <c r="A6" s="644">
        <v>45635</v>
      </c>
      <c r="B6" s="408" t="s">
        <v>110</v>
      </c>
      <c r="C6" s="408" t="s">
        <v>111</v>
      </c>
      <c r="D6" s="645" t="s">
        <v>186</v>
      </c>
      <c r="E6" s="124">
        <v>20000</v>
      </c>
      <c r="F6" s="124"/>
      <c r="G6" s="124">
        <f t="shared" ref="G6" si="0">G5-E6+F6</f>
        <v>35000</v>
      </c>
      <c r="H6" s="249"/>
      <c r="I6" s="249" t="s">
        <v>18</v>
      </c>
      <c r="J6" s="303" t="s">
        <v>401</v>
      </c>
      <c r="K6" s="408"/>
      <c r="L6" s="291" t="s">
        <v>44</v>
      </c>
      <c r="M6" s="351"/>
      <c r="N6" s="352" t="s">
        <v>160</v>
      </c>
    </row>
    <row r="7" spans="1:14" x14ac:dyDescent="0.3">
      <c r="A7" s="644">
        <v>45635</v>
      </c>
      <c r="B7" s="408" t="s">
        <v>110</v>
      </c>
      <c r="C7" s="408" t="s">
        <v>111</v>
      </c>
      <c r="D7" s="645" t="s">
        <v>186</v>
      </c>
      <c r="E7" s="124">
        <v>10000</v>
      </c>
      <c r="F7" s="124"/>
      <c r="G7" s="124">
        <f>G6-E7+F7</f>
        <v>25000</v>
      </c>
      <c r="H7" s="249"/>
      <c r="I7" s="126" t="s">
        <v>18</v>
      </c>
      <c r="J7" s="303" t="s">
        <v>401</v>
      </c>
      <c r="K7" s="408"/>
      <c r="L7" s="126" t="s">
        <v>44</v>
      </c>
      <c r="M7" s="126"/>
      <c r="N7" s="352" t="s">
        <v>408</v>
      </c>
    </row>
    <row r="8" spans="1:14" x14ac:dyDescent="0.3">
      <c r="A8" s="644">
        <v>45635</v>
      </c>
      <c r="B8" s="291" t="s">
        <v>110</v>
      </c>
      <c r="C8" s="291" t="s">
        <v>111</v>
      </c>
      <c r="D8" s="417" t="s">
        <v>186</v>
      </c>
      <c r="E8" s="124">
        <v>20000</v>
      </c>
      <c r="F8" s="124"/>
      <c r="G8" s="124">
        <f t="shared" ref="G8:G58" si="1">G7-E8+F8</f>
        <v>5000</v>
      </c>
      <c r="H8" s="249"/>
      <c r="I8" s="126" t="s">
        <v>18</v>
      </c>
      <c r="J8" s="303" t="s">
        <v>401</v>
      </c>
      <c r="K8" s="408"/>
      <c r="L8" s="126" t="s">
        <v>44</v>
      </c>
      <c r="M8" s="126"/>
      <c r="N8" s="352" t="s">
        <v>409</v>
      </c>
    </row>
    <row r="9" spans="1:14" x14ac:dyDescent="0.3">
      <c r="A9" s="644">
        <v>45635</v>
      </c>
      <c r="B9" s="408" t="s">
        <v>146</v>
      </c>
      <c r="C9" s="408" t="s">
        <v>47</v>
      </c>
      <c r="D9" s="645" t="s">
        <v>186</v>
      </c>
      <c r="E9" s="124"/>
      <c r="F9" s="124">
        <v>-5000</v>
      </c>
      <c r="G9" s="124">
        <f t="shared" si="1"/>
        <v>0</v>
      </c>
      <c r="H9" s="249"/>
      <c r="I9" s="126" t="s">
        <v>18</v>
      </c>
      <c r="J9" s="303" t="s">
        <v>401</v>
      </c>
      <c r="K9" s="408"/>
      <c r="L9" s="126" t="s">
        <v>44</v>
      </c>
      <c r="M9" s="126"/>
      <c r="N9" s="352"/>
    </row>
    <row r="10" spans="1:14" x14ac:dyDescent="0.3">
      <c r="A10" s="747">
        <v>45636</v>
      </c>
      <c r="B10" s="748" t="s">
        <v>154</v>
      </c>
      <c r="C10" s="748" t="s">
        <v>47</v>
      </c>
      <c r="D10" s="749" t="s">
        <v>186</v>
      </c>
      <c r="E10" s="750"/>
      <c r="F10" s="750">
        <v>80000</v>
      </c>
      <c r="G10" s="750">
        <f t="shared" si="1"/>
        <v>80000</v>
      </c>
      <c r="H10" s="751"/>
      <c r="I10" s="752" t="s">
        <v>18</v>
      </c>
      <c r="J10" s="753" t="s">
        <v>431</v>
      </c>
      <c r="K10" s="748"/>
      <c r="L10" s="752" t="s">
        <v>44</v>
      </c>
      <c r="M10" s="752"/>
      <c r="N10" s="754"/>
    </row>
    <row r="11" spans="1:14" x14ac:dyDescent="0.3">
      <c r="A11" s="644">
        <v>45636</v>
      </c>
      <c r="B11" s="408" t="s">
        <v>110</v>
      </c>
      <c r="C11" s="408" t="s">
        <v>111</v>
      </c>
      <c r="D11" s="645" t="s">
        <v>186</v>
      </c>
      <c r="E11" s="124">
        <v>22000</v>
      </c>
      <c r="F11" s="124"/>
      <c r="G11" s="124">
        <f t="shared" si="1"/>
        <v>58000</v>
      </c>
      <c r="H11" s="249"/>
      <c r="I11" s="126" t="s">
        <v>18</v>
      </c>
      <c r="J11" s="303" t="s">
        <v>431</v>
      </c>
      <c r="K11" s="408"/>
      <c r="L11" s="126" t="s">
        <v>44</v>
      </c>
      <c r="M11" s="126"/>
      <c r="N11" s="352" t="s">
        <v>160</v>
      </c>
    </row>
    <row r="12" spans="1:14" x14ac:dyDescent="0.3">
      <c r="A12" s="644">
        <v>45636</v>
      </c>
      <c r="B12" s="408" t="s">
        <v>110</v>
      </c>
      <c r="C12" s="408" t="s">
        <v>111</v>
      </c>
      <c r="D12" s="645" t="s">
        <v>186</v>
      </c>
      <c r="E12" s="131">
        <v>8000</v>
      </c>
      <c r="F12" s="131"/>
      <c r="G12" s="131">
        <f t="shared" si="1"/>
        <v>50000</v>
      </c>
      <c r="H12" s="397"/>
      <c r="I12" s="126" t="s">
        <v>18</v>
      </c>
      <c r="J12" s="303" t="s">
        <v>431</v>
      </c>
      <c r="K12" s="408"/>
      <c r="L12" s="126" t="s">
        <v>44</v>
      </c>
      <c r="M12" s="126"/>
      <c r="N12" s="352" t="s">
        <v>447</v>
      </c>
    </row>
    <row r="13" spans="1:14" x14ac:dyDescent="0.3">
      <c r="A13" s="644">
        <v>45636</v>
      </c>
      <c r="B13" s="408" t="s">
        <v>110</v>
      </c>
      <c r="C13" s="408" t="s">
        <v>111</v>
      </c>
      <c r="D13" s="645" t="s">
        <v>186</v>
      </c>
      <c r="E13" s="129">
        <v>3000</v>
      </c>
      <c r="F13" s="124"/>
      <c r="G13" s="131">
        <f t="shared" si="1"/>
        <v>47000</v>
      </c>
      <c r="H13" s="397"/>
      <c r="I13" s="126" t="s">
        <v>18</v>
      </c>
      <c r="J13" s="303" t="s">
        <v>431</v>
      </c>
      <c r="K13" s="408"/>
      <c r="L13" s="126" t="s">
        <v>44</v>
      </c>
      <c r="M13" s="126"/>
      <c r="N13" s="352" t="s">
        <v>448</v>
      </c>
    </row>
    <row r="14" spans="1:14" x14ac:dyDescent="0.3">
      <c r="A14" s="644">
        <v>45636</v>
      </c>
      <c r="B14" s="408" t="s">
        <v>110</v>
      </c>
      <c r="C14" s="408" t="s">
        <v>111</v>
      </c>
      <c r="D14" s="645" t="s">
        <v>186</v>
      </c>
      <c r="E14" s="347">
        <v>4000</v>
      </c>
      <c r="F14" s="393"/>
      <c r="G14" s="131">
        <f t="shared" si="1"/>
        <v>43000</v>
      </c>
      <c r="H14" s="126"/>
      <c r="I14" s="126" t="s">
        <v>18</v>
      </c>
      <c r="J14" s="303" t="s">
        <v>431</v>
      </c>
      <c r="K14" s="408"/>
      <c r="L14" s="126" t="s">
        <v>44</v>
      </c>
      <c r="M14" s="126"/>
      <c r="N14" s="81" t="s">
        <v>449</v>
      </c>
    </row>
    <row r="15" spans="1:14" x14ac:dyDescent="0.3">
      <c r="A15" s="644">
        <v>45636</v>
      </c>
      <c r="B15" s="408" t="s">
        <v>110</v>
      </c>
      <c r="C15" s="408" t="s">
        <v>111</v>
      </c>
      <c r="D15" s="645" t="s">
        <v>186</v>
      </c>
      <c r="E15" s="124">
        <v>12000</v>
      </c>
      <c r="F15" s="393"/>
      <c r="G15" s="131">
        <f t="shared" si="1"/>
        <v>31000</v>
      </c>
      <c r="H15" s="126"/>
      <c r="I15" s="126" t="s">
        <v>18</v>
      </c>
      <c r="J15" s="303" t="s">
        <v>431</v>
      </c>
      <c r="K15" s="408"/>
      <c r="L15" s="126" t="s">
        <v>44</v>
      </c>
      <c r="M15" s="126"/>
      <c r="N15" s="81" t="s">
        <v>450</v>
      </c>
    </row>
    <row r="16" spans="1:14" x14ac:dyDescent="0.3">
      <c r="A16" s="644">
        <v>45636</v>
      </c>
      <c r="B16" s="408" t="s">
        <v>110</v>
      </c>
      <c r="C16" s="408" t="s">
        <v>111</v>
      </c>
      <c r="D16" s="645" t="s">
        <v>186</v>
      </c>
      <c r="E16" s="124">
        <v>5000</v>
      </c>
      <c r="F16" s="393"/>
      <c r="G16" s="131">
        <f t="shared" si="1"/>
        <v>26000</v>
      </c>
      <c r="H16" s="126"/>
      <c r="I16" s="126" t="s">
        <v>18</v>
      </c>
      <c r="J16" s="303" t="s">
        <v>431</v>
      </c>
      <c r="K16" s="408"/>
      <c r="L16" s="126" t="s">
        <v>44</v>
      </c>
      <c r="M16" s="126"/>
      <c r="N16" s="81" t="s">
        <v>451</v>
      </c>
    </row>
    <row r="17" spans="1:14" x14ac:dyDescent="0.3">
      <c r="A17" s="644">
        <v>45636</v>
      </c>
      <c r="B17" s="408" t="s">
        <v>110</v>
      </c>
      <c r="C17" s="408" t="s">
        <v>111</v>
      </c>
      <c r="D17" s="645" t="s">
        <v>186</v>
      </c>
      <c r="E17" s="563">
        <v>4000</v>
      </c>
      <c r="F17" s="393"/>
      <c r="G17" s="131">
        <f t="shared" si="1"/>
        <v>22000</v>
      </c>
      <c r="H17" s="126"/>
      <c r="I17" s="126" t="s">
        <v>18</v>
      </c>
      <c r="J17" s="303" t="s">
        <v>431</v>
      </c>
      <c r="K17" s="408"/>
      <c r="L17" s="126" t="s">
        <v>44</v>
      </c>
      <c r="M17" s="126"/>
      <c r="N17" s="81" t="s">
        <v>452</v>
      </c>
    </row>
    <row r="18" spans="1:14" x14ac:dyDescent="0.3">
      <c r="A18" s="137">
        <v>45636</v>
      </c>
      <c r="B18" s="408" t="s">
        <v>110</v>
      </c>
      <c r="C18" s="408" t="s">
        <v>111</v>
      </c>
      <c r="D18" s="645" t="s">
        <v>186</v>
      </c>
      <c r="E18" s="563">
        <v>18000</v>
      </c>
      <c r="F18" s="393"/>
      <c r="G18" s="131">
        <f>G17-E18+F18</f>
        <v>4000</v>
      </c>
      <c r="H18" s="126"/>
      <c r="I18" s="126" t="s">
        <v>18</v>
      </c>
      <c r="J18" s="303" t="s">
        <v>431</v>
      </c>
      <c r="K18" s="408"/>
      <c r="L18" s="126" t="s">
        <v>44</v>
      </c>
      <c r="M18" s="126"/>
      <c r="N18" s="81" t="s">
        <v>453</v>
      </c>
    </row>
    <row r="19" spans="1:14" s="769" customFormat="1" x14ac:dyDescent="0.3">
      <c r="A19" s="755">
        <v>45638</v>
      </c>
      <c r="B19" s="748" t="s">
        <v>154</v>
      </c>
      <c r="C19" s="748" t="s">
        <v>47</v>
      </c>
      <c r="D19" s="749" t="s">
        <v>186</v>
      </c>
      <c r="E19" s="756"/>
      <c r="F19" s="757">
        <v>77000</v>
      </c>
      <c r="G19" s="758">
        <f t="shared" si="1"/>
        <v>81000</v>
      </c>
      <c r="H19" s="752"/>
      <c r="I19" s="752" t="s">
        <v>18</v>
      </c>
      <c r="J19" s="753" t="s">
        <v>454</v>
      </c>
      <c r="K19" s="748"/>
      <c r="L19" s="752" t="s">
        <v>44</v>
      </c>
      <c r="M19" s="752"/>
      <c r="N19" s="759"/>
    </row>
    <row r="20" spans="1:14" x14ac:dyDescent="0.3">
      <c r="A20" s="137">
        <v>45638</v>
      </c>
      <c r="B20" s="408" t="s">
        <v>110</v>
      </c>
      <c r="C20" s="408" t="s">
        <v>111</v>
      </c>
      <c r="D20" s="645" t="s">
        <v>186</v>
      </c>
      <c r="E20" s="563">
        <v>20000</v>
      </c>
      <c r="F20" s="393"/>
      <c r="G20" s="131">
        <f t="shared" si="1"/>
        <v>61000</v>
      </c>
      <c r="H20" s="126"/>
      <c r="I20" s="126" t="s">
        <v>18</v>
      </c>
      <c r="J20" s="303" t="s">
        <v>454</v>
      </c>
      <c r="K20" s="408"/>
      <c r="L20" s="126" t="s">
        <v>44</v>
      </c>
      <c r="M20" s="126"/>
      <c r="N20" s="81" t="s">
        <v>160</v>
      </c>
    </row>
    <row r="21" spans="1:14" x14ac:dyDescent="0.3">
      <c r="A21" s="137">
        <v>45638</v>
      </c>
      <c r="B21" s="408" t="s">
        <v>110</v>
      </c>
      <c r="C21" s="408" t="s">
        <v>111</v>
      </c>
      <c r="D21" s="645" t="s">
        <v>186</v>
      </c>
      <c r="E21" s="563">
        <v>22000</v>
      </c>
      <c r="F21" s="393"/>
      <c r="G21" s="131">
        <f t="shared" si="1"/>
        <v>39000</v>
      </c>
      <c r="H21" s="126"/>
      <c r="I21" s="126" t="s">
        <v>18</v>
      </c>
      <c r="J21" s="303" t="s">
        <v>454</v>
      </c>
      <c r="K21" s="408"/>
      <c r="L21" s="126" t="s">
        <v>44</v>
      </c>
      <c r="M21" s="126"/>
      <c r="N21" s="81" t="s">
        <v>161</v>
      </c>
    </row>
    <row r="22" spans="1:14" x14ac:dyDescent="0.3">
      <c r="A22" s="137">
        <v>45638</v>
      </c>
      <c r="B22" s="408" t="s">
        <v>110</v>
      </c>
      <c r="C22" s="408" t="s">
        <v>111</v>
      </c>
      <c r="D22" s="645" t="s">
        <v>186</v>
      </c>
      <c r="E22" s="563">
        <v>20000</v>
      </c>
      <c r="F22" s="393"/>
      <c r="G22" s="131">
        <f t="shared" si="1"/>
        <v>19000</v>
      </c>
      <c r="H22" s="126"/>
      <c r="I22" s="126" t="s">
        <v>18</v>
      </c>
      <c r="J22" s="303" t="s">
        <v>454</v>
      </c>
      <c r="K22" s="408"/>
      <c r="L22" s="126" t="s">
        <v>44</v>
      </c>
      <c r="M22" s="126"/>
      <c r="N22" s="81" t="s">
        <v>160</v>
      </c>
    </row>
    <row r="23" spans="1:14" x14ac:dyDescent="0.3">
      <c r="A23" s="400">
        <v>45638</v>
      </c>
      <c r="B23" s="408" t="s">
        <v>110</v>
      </c>
      <c r="C23" s="408" t="s">
        <v>111</v>
      </c>
      <c r="D23" s="645" t="s">
        <v>186</v>
      </c>
      <c r="E23" s="563">
        <v>15000</v>
      </c>
      <c r="F23" s="393"/>
      <c r="G23" s="131">
        <f t="shared" si="1"/>
        <v>4000</v>
      </c>
      <c r="H23" s="126"/>
      <c r="I23" s="126" t="s">
        <v>18</v>
      </c>
      <c r="J23" s="303" t="s">
        <v>454</v>
      </c>
      <c r="K23" s="408"/>
      <c r="L23" s="126" t="s">
        <v>44</v>
      </c>
      <c r="M23" s="126"/>
      <c r="N23" s="81" t="s">
        <v>161</v>
      </c>
    </row>
    <row r="24" spans="1:14" s="769" customFormat="1" x14ac:dyDescent="0.3">
      <c r="A24" s="760">
        <v>45639</v>
      </c>
      <c r="B24" s="748" t="s">
        <v>154</v>
      </c>
      <c r="C24" s="748" t="s">
        <v>47</v>
      </c>
      <c r="D24" s="749" t="s">
        <v>186</v>
      </c>
      <c r="E24" s="756"/>
      <c r="F24" s="757">
        <v>91000</v>
      </c>
      <c r="G24" s="758">
        <f>G23-E24+F24</f>
        <v>95000</v>
      </c>
      <c r="H24" s="752"/>
      <c r="I24" s="752" t="s">
        <v>18</v>
      </c>
      <c r="J24" s="753" t="s">
        <v>482</v>
      </c>
      <c r="K24" s="748"/>
      <c r="L24" s="752" t="s">
        <v>44</v>
      </c>
      <c r="M24" s="752"/>
      <c r="N24" s="759"/>
    </row>
    <row r="25" spans="1:14" x14ac:dyDescent="0.3">
      <c r="A25" s="400">
        <v>45639</v>
      </c>
      <c r="B25" s="408" t="s">
        <v>110</v>
      </c>
      <c r="C25" s="408" t="s">
        <v>111</v>
      </c>
      <c r="D25" s="645" t="s">
        <v>186</v>
      </c>
      <c r="E25" s="563">
        <v>25000</v>
      </c>
      <c r="F25" s="393"/>
      <c r="G25" s="131">
        <f t="shared" si="1"/>
        <v>70000</v>
      </c>
      <c r="H25" s="126"/>
      <c r="I25" s="126" t="s">
        <v>18</v>
      </c>
      <c r="J25" s="303" t="s">
        <v>482</v>
      </c>
      <c r="K25" s="408"/>
      <c r="L25" s="126" t="s">
        <v>44</v>
      </c>
      <c r="M25" s="126"/>
      <c r="N25" s="81" t="s">
        <v>160</v>
      </c>
    </row>
    <row r="26" spans="1:14" x14ac:dyDescent="0.3">
      <c r="A26" s="400">
        <v>45639</v>
      </c>
      <c r="B26" s="408" t="s">
        <v>110</v>
      </c>
      <c r="C26" s="408" t="s">
        <v>111</v>
      </c>
      <c r="D26" s="645" t="s">
        <v>186</v>
      </c>
      <c r="E26" s="393">
        <v>13000</v>
      </c>
      <c r="F26" s="393"/>
      <c r="G26" s="131">
        <f t="shared" si="1"/>
        <v>57000</v>
      </c>
      <c r="H26" s="126"/>
      <c r="I26" s="126" t="s">
        <v>18</v>
      </c>
      <c r="J26" s="303" t="s">
        <v>482</v>
      </c>
      <c r="K26" s="408"/>
      <c r="L26" s="126" t="s">
        <v>44</v>
      </c>
      <c r="M26" s="126"/>
      <c r="N26" s="81" t="s">
        <v>412</v>
      </c>
    </row>
    <row r="27" spans="1:14" x14ac:dyDescent="0.3">
      <c r="A27" s="400">
        <v>45639</v>
      </c>
      <c r="B27" s="408" t="s">
        <v>110</v>
      </c>
      <c r="C27" s="408" t="s">
        <v>111</v>
      </c>
      <c r="D27" s="645" t="s">
        <v>186</v>
      </c>
      <c r="E27" s="393">
        <v>8000</v>
      </c>
      <c r="F27" s="393"/>
      <c r="G27" s="131">
        <f t="shared" si="1"/>
        <v>49000</v>
      </c>
      <c r="H27" s="126"/>
      <c r="I27" s="126" t="s">
        <v>18</v>
      </c>
      <c r="J27" s="303" t="s">
        <v>482</v>
      </c>
      <c r="K27" s="408"/>
      <c r="L27" s="126" t="s">
        <v>44</v>
      </c>
      <c r="M27" s="126"/>
      <c r="N27" s="81" t="s">
        <v>538</v>
      </c>
    </row>
    <row r="28" spans="1:14" x14ac:dyDescent="0.3">
      <c r="A28" s="400">
        <v>45639</v>
      </c>
      <c r="B28" s="408" t="s">
        <v>110</v>
      </c>
      <c r="C28" s="408" t="s">
        <v>111</v>
      </c>
      <c r="D28" s="645" t="s">
        <v>186</v>
      </c>
      <c r="E28" s="393">
        <v>5000</v>
      </c>
      <c r="F28" s="393"/>
      <c r="G28" s="131">
        <f t="shared" si="1"/>
        <v>44000</v>
      </c>
      <c r="H28" s="126"/>
      <c r="I28" s="126" t="s">
        <v>18</v>
      </c>
      <c r="J28" s="303" t="s">
        <v>482</v>
      </c>
      <c r="K28" s="408"/>
      <c r="L28" s="126" t="s">
        <v>44</v>
      </c>
      <c r="M28" s="126"/>
      <c r="N28" s="81" t="s">
        <v>539</v>
      </c>
    </row>
    <row r="29" spans="1:14" s="80" customFormat="1" x14ac:dyDescent="0.3">
      <c r="A29" s="400">
        <v>45639</v>
      </c>
      <c r="B29" s="408" t="s">
        <v>110</v>
      </c>
      <c r="C29" s="408" t="s">
        <v>111</v>
      </c>
      <c r="D29" s="645" t="s">
        <v>186</v>
      </c>
      <c r="E29" s="393">
        <v>20000</v>
      </c>
      <c r="F29" s="393"/>
      <c r="G29" s="131">
        <f t="shared" si="1"/>
        <v>24000</v>
      </c>
      <c r="H29" s="126"/>
      <c r="I29" s="126" t="s">
        <v>18</v>
      </c>
      <c r="J29" s="303" t="s">
        <v>482</v>
      </c>
      <c r="K29" s="408"/>
      <c r="L29" s="126" t="s">
        <v>44</v>
      </c>
      <c r="M29" s="126"/>
      <c r="N29" s="81" t="s">
        <v>540</v>
      </c>
    </row>
    <row r="30" spans="1:14" x14ac:dyDescent="0.3">
      <c r="A30" s="400">
        <v>45639</v>
      </c>
      <c r="B30" s="408" t="s">
        <v>157</v>
      </c>
      <c r="C30" s="408" t="s">
        <v>157</v>
      </c>
      <c r="D30" s="645" t="s">
        <v>186</v>
      </c>
      <c r="E30" s="393">
        <v>17000</v>
      </c>
      <c r="F30" s="393"/>
      <c r="G30" s="131">
        <f t="shared" si="1"/>
        <v>7000</v>
      </c>
      <c r="H30" s="126"/>
      <c r="I30" s="126" t="s">
        <v>18</v>
      </c>
      <c r="J30" s="303" t="s">
        <v>482</v>
      </c>
      <c r="K30" s="408"/>
      <c r="L30" s="126" t="s">
        <v>44</v>
      </c>
      <c r="M30" s="126"/>
      <c r="N30" s="81"/>
    </row>
    <row r="31" spans="1:14" s="769" customFormat="1" x14ac:dyDescent="0.3">
      <c r="A31" s="760">
        <v>45640</v>
      </c>
      <c r="B31" s="748" t="s">
        <v>154</v>
      </c>
      <c r="C31" s="748" t="s">
        <v>47</v>
      </c>
      <c r="D31" s="749" t="s">
        <v>186</v>
      </c>
      <c r="E31" s="757"/>
      <c r="F31" s="757">
        <v>38000</v>
      </c>
      <c r="G31" s="758">
        <f t="shared" si="1"/>
        <v>45000</v>
      </c>
      <c r="H31" s="752"/>
      <c r="I31" s="752" t="s">
        <v>18</v>
      </c>
      <c r="J31" s="753" t="s">
        <v>526</v>
      </c>
      <c r="K31" s="748"/>
      <c r="L31" s="752" t="s">
        <v>44</v>
      </c>
      <c r="M31" s="752"/>
      <c r="N31" s="759"/>
    </row>
    <row r="32" spans="1:14" x14ac:dyDescent="0.3">
      <c r="A32" s="400">
        <v>45640</v>
      </c>
      <c r="B32" s="408" t="s">
        <v>110</v>
      </c>
      <c r="C32" s="408" t="s">
        <v>111</v>
      </c>
      <c r="D32" s="645" t="s">
        <v>186</v>
      </c>
      <c r="E32" s="393">
        <v>20000</v>
      </c>
      <c r="F32" s="393"/>
      <c r="G32" s="131">
        <f t="shared" si="1"/>
        <v>25000</v>
      </c>
      <c r="H32" s="126"/>
      <c r="I32" s="126" t="s">
        <v>18</v>
      </c>
      <c r="J32" s="303" t="s">
        <v>526</v>
      </c>
      <c r="K32" s="408"/>
      <c r="L32" s="126" t="s">
        <v>44</v>
      </c>
      <c r="M32" s="126"/>
      <c r="N32" s="81" t="s">
        <v>160</v>
      </c>
    </row>
    <row r="33" spans="1:14" x14ac:dyDescent="0.3">
      <c r="A33" s="400">
        <v>45640</v>
      </c>
      <c r="B33" s="408" t="s">
        <v>110</v>
      </c>
      <c r="C33" s="408" t="s">
        <v>111</v>
      </c>
      <c r="D33" s="645" t="s">
        <v>186</v>
      </c>
      <c r="E33" s="393">
        <v>18000</v>
      </c>
      <c r="F33" s="393"/>
      <c r="G33" s="131">
        <f t="shared" si="1"/>
        <v>7000</v>
      </c>
      <c r="H33" s="126"/>
      <c r="I33" s="126" t="s">
        <v>18</v>
      </c>
      <c r="J33" s="303" t="s">
        <v>526</v>
      </c>
      <c r="K33" s="408"/>
      <c r="L33" s="126" t="s">
        <v>44</v>
      </c>
      <c r="M33" s="126"/>
      <c r="N33" s="81" t="s">
        <v>161</v>
      </c>
    </row>
    <row r="34" spans="1:14" s="769" customFormat="1" x14ac:dyDescent="0.3">
      <c r="A34" s="760">
        <v>45642</v>
      </c>
      <c r="B34" s="748" t="s">
        <v>154</v>
      </c>
      <c r="C34" s="748" t="s">
        <v>47</v>
      </c>
      <c r="D34" s="749" t="s">
        <v>186</v>
      </c>
      <c r="E34" s="757"/>
      <c r="F34" s="757">
        <v>90000</v>
      </c>
      <c r="G34" s="758">
        <f t="shared" si="1"/>
        <v>97000</v>
      </c>
      <c r="H34" s="752"/>
      <c r="I34" s="752" t="s">
        <v>18</v>
      </c>
      <c r="J34" s="753" t="s">
        <v>552</v>
      </c>
      <c r="K34" s="748"/>
      <c r="L34" s="752" t="s">
        <v>44</v>
      </c>
      <c r="M34" s="752"/>
      <c r="N34" s="759"/>
    </row>
    <row r="35" spans="1:14" x14ac:dyDescent="0.3">
      <c r="A35" s="400">
        <v>45642</v>
      </c>
      <c r="B35" s="408" t="s">
        <v>110</v>
      </c>
      <c r="C35" s="408" t="s">
        <v>111</v>
      </c>
      <c r="D35" s="645" t="s">
        <v>186</v>
      </c>
      <c r="E35" s="393">
        <v>25000</v>
      </c>
      <c r="F35" s="393"/>
      <c r="G35" s="131">
        <f t="shared" si="1"/>
        <v>72000</v>
      </c>
      <c r="H35" s="126"/>
      <c r="I35" s="126" t="s">
        <v>18</v>
      </c>
      <c r="J35" s="303" t="s">
        <v>552</v>
      </c>
      <c r="K35" s="408"/>
      <c r="L35" s="126" t="s">
        <v>44</v>
      </c>
      <c r="M35" s="126"/>
      <c r="N35" s="81" t="s">
        <v>644</v>
      </c>
    </row>
    <row r="36" spans="1:14" x14ac:dyDescent="0.3">
      <c r="A36" s="400">
        <v>45642</v>
      </c>
      <c r="B36" s="408" t="s">
        <v>110</v>
      </c>
      <c r="C36" s="408" t="s">
        <v>111</v>
      </c>
      <c r="D36" s="645" t="s">
        <v>186</v>
      </c>
      <c r="E36" s="393">
        <v>8000</v>
      </c>
      <c r="F36" s="393"/>
      <c r="G36" s="131">
        <f t="shared" si="1"/>
        <v>64000</v>
      </c>
      <c r="H36" s="126"/>
      <c r="I36" s="126" t="s">
        <v>18</v>
      </c>
      <c r="J36" s="303" t="s">
        <v>552</v>
      </c>
      <c r="K36" s="408"/>
      <c r="L36" s="126" t="s">
        <v>44</v>
      </c>
      <c r="M36" s="126"/>
      <c r="N36" s="81" t="s">
        <v>645</v>
      </c>
    </row>
    <row r="37" spans="1:14" x14ac:dyDescent="0.3">
      <c r="A37" s="400">
        <v>45642</v>
      </c>
      <c r="B37" s="408" t="s">
        <v>110</v>
      </c>
      <c r="C37" s="408" t="s">
        <v>111</v>
      </c>
      <c r="D37" s="645" t="s">
        <v>186</v>
      </c>
      <c r="E37" s="393">
        <v>10000</v>
      </c>
      <c r="F37" s="393"/>
      <c r="G37" s="131">
        <f t="shared" si="1"/>
        <v>54000</v>
      </c>
      <c r="H37" s="126"/>
      <c r="I37" s="126" t="s">
        <v>18</v>
      </c>
      <c r="J37" s="303" t="s">
        <v>552</v>
      </c>
      <c r="K37" s="408"/>
      <c r="L37" s="126" t="s">
        <v>44</v>
      </c>
      <c r="M37" s="126"/>
      <c r="N37" s="81" t="s">
        <v>646</v>
      </c>
    </row>
    <row r="38" spans="1:14" x14ac:dyDescent="0.3">
      <c r="A38" s="400">
        <v>45642</v>
      </c>
      <c r="B38" s="408" t="s">
        <v>110</v>
      </c>
      <c r="C38" s="408" t="s">
        <v>111</v>
      </c>
      <c r="D38" s="645" t="s">
        <v>186</v>
      </c>
      <c r="E38" s="393">
        <v>23000</v>
      </c>
      <c r="F38" s="393"/>
      <c r="G38" s="131">
        <f t="shared" si="1"/>
        <v>31000</v>
      </c>
      <c r="H38" s="126"/>
      <c r="I38" s="126" t="s">
        <v>18</v>
      </c>
      <c r="J38" s="303" t="s">
        <v>552</v>
      </c>
      <c r="K38" s="408"/>
      <c r="L38" s="126" t="s">
        <v>44</v>
      </c>
      <c r="M38" s="126"/>
      <c r="N38" s="81" t="s">
        <v>647</v>
      </c>
    </row>
    <row r="39" spans="1:14" x14ac:dyDescent="0.3">
      <c r="A39" s="400">
        <v>45642</v>
      </c>
      <c r="B39" s="408" t="s">
        <v>157</v>
      </c>
      <c r="C39" s="408" t="s">
        <v>157</v>
      </c>
      <c r="D39" s="645" t="s">
        <v>186</v>
      </c>
      <c r="E39" s="393">
        <v>17000</v>
      </c>
      <c r="F39" s="393"/>
      <c r="G39" s="131">
        <f t="shared" si="1"/>
        <v>14000</v>
      </c>
      <c r="H39" s="126"/>
      <c r="I39" s="126" t="s">
        <v>18</v>
      </c>
      <c r="J39" s="303" t="s">
        <v>552</v>
      </c>
      <c r="K39" s="408"/>
      <c r="L39" s="126" t="s">
        <v>44</v>
      </c>
      <c r="M39" s="126"/>
      <c r="N39" s="81"/>
    </row>
    <row r="40" spans="1:14" s="769" customFormat="1" x14ac:dyDescent="0.3">
      <c r="A40" s="760">
        <v>45643</v>
      </c>
      <c r="B40" s="748" t="s">
        <v>154</v>
      </c>
      <c r="C40" s="748" t="s">
        <v>47</v>
      </c>
      <c r="D40" s="749" t="s">
        <v>186</v>
      </c>
      <c r="E40" s="757"/>
      <c r="F40" s="757">
        <v>94000</v>
      </c>
      <c r="G40" s="131">
        <f t="shared" si="1"/>
        <v>108000</v>
      </c>
      <c r="H40" s="752"/>
      <c r="I40" s="752" t="s">
        <v>18</v>
      </c>
      <c r="J40" s="753" t="s">
        <v>639</v>
      </c>
      <c r="K40" s="748"/>
      <c r="L40" s="752" t="s">
        <v>44</v>
      </c>
      <c r="M40" s="752"/>
      <c r="N40" s="759"/>
    </row>
    <row r="41" spans="1:14" x14ac:dyDescent="0.3">
      <c r="A41" s="400">
        <v>45643</v>
      </c>
      <c r="B41" s="408" t="s">
        <v>110</v>
      </c>
      <c r="C41" s="408" t="s">
        <v>111</v>
      </c>
      <c r="D41" s="645" t="s">
        <v>186</v>
      </c>
      <c r="E41" s="393">
        <v>25000</v>
      </c>
      <c r="F41" s="393"/>
      <c r="G41" s="131">
        <f t="shared" si="1"/>
        <v>83000</v>
      </c>
      <c r="H41" s="126"/>
      <c r="I41" s="126" t="s">
        <v>18</v>
      </c>
      <c r="J41" s="303" t="s">
        <v>639</v>
      </c>
      <c r="K41" s="408"/>
      <c r="L41" s="126" t="s">
        <v>44</v>
      </c>
      <c r="M41" s="126"/>
      <c r="N41" s="81" t="s">
        <v>648</v>
      </c>
    </row>
    <row r="42" spans="1:14" x14ac:dyDescent="0.3">
      <c r="A42" s="400">
        <v>45643</v>
      </c>
      <c r="B42" s="408" t="s">
        <v>110</v>
      </c>
      <c r="C42" s="408" t="s">
        <v>111</v>
      </c>
      <c r="D42" s="645" t="s">
        <v>186</v>
      </c>
      <c r="E42" s="393">
        <v>10000</v>
      </c>
      <c r="F42" s="393"/>
      <c r="G42" s="131">
        <f t="shared" si="1"/>
        <v>73000</v>
      </c>
      <c r="H42" s="126"/>
      <c r="I42" s="126" t="s">
        <v>18</v>
      </c>
      <c r="J42" s="303" t="s">
        <v>639</v>
      </c>
      <c r="K42" s="408"/>
      <c r="L42" s="126" t="s">
        <v>44</v>
      </c>
      <c r="M42" s="126"/>
      <c r="N42" s="81" t="s">
        <v>649</v>
      </c>
    </row>
    <row r="43" spans="1:14" x14ac:dyDescent="0.3">
      <c r="A43" s="400">
        <v>45643</v>
      </c>
      <c r="B43" s="408" t="s">
        <v>110</v>
      </c>
      <c r="C43" s="408" t="s">
        <v>111</v>
      </c>
      <c r="D43" s="645" t="s">
        <v>186</v>
      </c>
      <c r="E43" s="393">
        <v>12000</v>
      </c>
      <c r="F43" s="393"/>
      <c r="G43" s="131">
        <f t="shared" si="1"/>
        <v>61000</v>
      </c>
      <c r="H43" s="126"/>
      <c r="I43" s="126" t="s">
        <v>18</v>
      </c>
      <c r="J43" s="303" t="s">
        <v>639</v>
      </c>
      <c r="K43" s="408"/>
      <c r="L43" s="126" t="s">
        <v>44</v>
      </c>
      <c r="M43" s="126"/>
      <c r="N43" s="81" t="s">
        <v>650</v>
      </c>
    </row>
    <row r="44" spans="1:14" x14ac:dyDescent="0.3">
      <c r="A44" s="400">
        <v>45643</v>
      </c>
      <c r="B44" s="408" t="s">
        <v>110</v>
      </c>
      <c r="C44" s="408" t="s">
        <v>111</v>
      </c>
      <c r="D44" s="645" t="s">
        <v>186</v>
      </c>
      <c r="E44" s="393">
        <v>20000</v>
      </c>
      <c r="F44" s="393"/>
      <c r="G44" s="131">
        <f t="shared" si="1"/>
        <v>41000</v>
      </c>
      <c r="H44" s="126"/>
      <c r="I44" s="126" t="s">
        <v>18</v>
      </c>
      <c r="J44" s="303" t="s">
        <v>639</v>
      </c>
      <c r="K44" s="408"/>
      <c r="L44" s="126" t="s">
        <v>44</v>
      </c>
      <c r="M44" s="126"/>
      <c r="N44" s="81" t="s">
        <v>651</v>
      </c>
    </row>
    <row r="45" spans="1:14" x14ac:dyDescent="0.3">
      <c r="A45" s="400">
        <v>45643</v>
      </c>
      <c r="B45" s="408" t="s">
        <v>157</v>
      </c>
      <c r="C45" s="408" t="s">
        <v>157</v>
      </c>
      <c r="D45" s="645" t="s">
        <v>186</v>
      </c>
      <c r="E45" s="393">
        <v>19000</v>
      </c>
      <c r="F45" s="393"/>
      <c r="G45" s="131">
        <f t="shared" si="1"/>
        <v>22000</v>
      </c>
      <c r="H45" s="126"/>
      <c r="I45" s="126" t="s">
        <v>18</v>
      </c>
      <c r="J45" s="303" t="s">
        <v>639</v>
      </c>
      <c r="K45" s="408"/>
      <c r="L45" s="126" t="s">
        <v>44</v>
      </c>
      <c r="M45" s="126"/>
      <c r="N45" s="81"/>
    </row>
    <row r="46" spans="1:14" s="769" customFormat="1" x14ac:dyDescent="0.3">
      <c r="A46" s="760">
        <v>45644</v>
      </c>
      <c r="B46" s="748" t="s">
        <v>154</v>
      </c>
      <c r="C46" s="748" t="s">
        <v>47</v>
      </c>
      <c r="D46" s="749" t="s">
        <v>186</v>
      </c>
      <c r="E46" s="757"/>
      <c r="F46" s="757">
        <v>85000</v>
      </c>
      <c r="G46" s="131">
        <f t="shared" si="1"/>
        <v>107000</v>
      </c>
      <c r="H46" s="752"/>
      <c r="I46" s="752" t="s">
        <v>18</v>
      </c>
      <c r="J46" s="303" t="s">
        <v>640</v>
      </c>
      <c r="K46" s="748"/>
      <c r="L46" s="752" t="s">
        <v>44</v>
      </c>
      <c r="M46" s="752"/>
      <c r="N46" s="759"/>
    </row>
    <row r="47" spans="1:14" s="80" customFormat="1" x14ac:dyDescent="0.3">
      <c r="A47" s="400">
        <v>45644</v>
      </c>
      <c r="B47" s="408" t="s">
        <v>110</v>
      </c>
      <c r="C47" s="408" t="s">
        <v>111</v>
      </c>
      <c r="D47" s="645" t="s">
        <v>186</v>
      </c>
      <c r="E47" s="393">
        <v>25000</v>
      </c>
      <c r="F47" s="393"/>
      <c r="G47" s="131">
        <f t="shared" si="1"/>
        <v>82000</v>
      </c>
      <c r="H47" s="126"/>
      <c r="I47" s="126" t="s">
        <v>18</v>
      </c>
      <c r="J47" s="303" t="s">
        <v>640</v>
      </c>
      <c r="K47" s="408"/>
      <c r="L47" s="126" t="s">
        <v>44</v>
      </c>
      <c r="M47" s="126"/>
      <c r="N47" s="81" t="s">
        <v>622</v>
      </c>
    </row>
    <row r="48" spans="1:14" x14ac:dyDescent="0.3">
      <c r="A48" s="400">
        <v>45644</v>
      </c>
      <c r="B48" s="408" t="s">
        <v>110</v>
      </c>
      <c r="C48" s="408" t="s">
        <v>111</v>
      </c>
      <c r="D48" s="645" t="s">
        <v>186</v>
      </c>
      <c r="E48" s="393">
        <v>3000</v>
      </c>
      <c r="F48" s="393"/>
      <c r="G48" s="131">
        <f t="shared" si="1"/>
        <v>79000</v>
      </c>
      <c r="H48" s="126"/>
      <c r="I48" s="126" t="s">
        <v>18</v>
      </c>
      <c r="J48" s="303" t="s">
        <v>640</v>
      </c>
      <c r="K48" s="408"/>
      <c r="L48" s="126" t="s">
        <v>44</v>
      </c>
      <c r="M48" s="126"/>
      <c r="N48" s="81" t="s">
        <v>623</v>
      </c>
    </row>
    <row r="49" spans="1:14" x14ac:dyDescent="0.3">
      <c r="A49" s="400">
        <v>45644</v>
      </c>
      <c r="B49" s="408" t="s">
        <v>110</v>
      </c>
      <c r="C49" s="408" t="s">
        <v>111</v>
      </c>
      <c r="D49" s="645" t="s">
        <v>186</v>
      </c>
      <c r="E49" s="393">
        <v>10000</v>
      </c>
      <c r="F49" s="393"/>
      <c r="G49" s="131">
        <f t="shared" si="1"/>
        <v>69000</v>
      </c>
      <c r="H49" s="126"/>
      <c r="I49" s="126" t="s">
        <v>18</v>
      </c>
      <c r="J49" s="303" t="s">
        <v>640</v>
      </c>
      <c r="K49" s="408"/>
      <c r="L49" s="126" t="s">
        <v>44</v>
      </c>
      <c r="M49" s="126"/>
      <c r="N49" s="81" t="s">
        <v>624</v>
      </c>
    </row>
    <row r="50" spans="1:14" s="80" customFormat="1" x14ac:dyDescent="0.3">
      <c r="A50" s="400">
        <v>45644</v>
      </c>
      <c r="B50" s="408" t="s">
        <v>110</v>
      </c>
      <c r="C50" s="408" t="s">
        <v>111</v>
      </c>
      <c r="D50" s="645" t="s">
        <v>186</v>
      </c>
      <c r="E50" s="393">
        <v>20000</v>
      </c>
      <c r="F50" s="393"/>
      <c r="G50" s="131">
        <f t="shared" si="1"/>
        <v>49000</v>
      </c>
      <c r="H50" s="126"/>
      <c r="I50" s="126" t="s">
        <v>18</v>
      </c>
      <c r="J50" s="303" t="s">
        <v>640</v>
      </c>
      <c r="K50" s="408"/>
      <c r="L50" s="126" t="s">
        <v>44</v>
      </c>
      <c r="M50" s="126"/>
      <c r="N50" s="81" t="s">
        <v>625</v>
      </c>
    </row>
    <row r="51" spans="1:14" x14ac:dyDescent="0.3">
      <c r="A51" s="400">
        <v>45644</v>
      </c>
      <c r="B51" s="408" t="s">
        <v>157</v>
      </c>
      <c r="C51" s="408" t="s">
        <v>157</v>
      </c>
      <c r="D51" s="645" t="s">
        <v>186</v>
      </c>
      <c r="E51" s="393">
        <v>22000</v>
      </c>
      <c r="F51" s="393"/>
      <c r="G51" s="131">
        <f t="shared" si="1"/>
        <v>27000</v>
      </c>
      <c r="H51" s="126"/>
      <c r="I51" s="126" t="s">
        <v>18</v>
      </c>
      <c r="J51" s="303" t="s">
        <v>640</v>
      </c>
      <c r="K51" s="408"/>
      <c r="L51" s="126" t="s">
        <v>44</v>
      </c>
      <c r="M51" s="126"/>
      <c r="N51" s="81"/>
    </row>
    <row r="52" spans="1:14" s="769" customFormat="1" x14ac:dyDescent="0.3">
      <c r="A52" s="760">
        <v>45645</v>
      </c>
      <c r="B52" s="748" t="s">
        <v>154</v>
      </c>
      <c r="C52" s="748" t="s">
        <v>47</v>
      </c>
      <c r="D52" s="749" t="s">
        <v>186</v>
      </c>
      <c r="E52" s="757"/>
      <c r="F52" s="757">
        <v>80000</v>
      </c>
      <c r="G52" s="758">
        <f t="shared" si="1"/>
        <v>107000</v>
      </c>
      <c r="H52" s="752"/>
      <c r="I52" s="752" t="s">
        <v>18</v>
      </c>
      <c r="J52" s="753" t="s">
        <v>655</v>
      </c>
      <c r="K52" s="748"/>
      <c r="L52" s="752" t="s">
        <v>44</v>
      </c>
      <c r="M52" s="752"/>
      <c r="N52" s="759"/>
    </row>
    <row r="53" spans="1:14" x14ac:dyDescent="0.3">
      <c r="A53" s="400">
        <v>45645</v>
      </c>
      <c r="B53" s="408" t="s">
        <v>110</v>
      </c>
      <c r="C53" s="408" t="s">
        <v>111</v>
      </c>
      <c r="D53" s="645" t="s">
        <v>186</v>
      </c>
      <c r="E53" s="393">
        <v>25000</v>
      </c>
      <c r="F53" s="393"/>
      <c r="G53" s="131">
        <f t="shared" si="1"/>
        <v>82000</v>
      </c>
      <c r="H53" s="126"/>
      <c r="I53" s="126" t="s">
        <v>18</v>
      </c>
      <c r="J53" s="303" t="s">
        <v>655</v>
      </c>
      <c r="K53" s="408"/>
      <c r="L53" s="126" t="s">
        <v>44</v>
      </c>
      <c r="M53" s="126"/>
      <c r="N53" s="81" t="s">
        <v>394</v>
      </c>
    </row>
    <row r="54" spans="1:14" x14ac:dyDescent="0.3">
      <c r="A54" s="400">
        <v>45645</v>
      </c>
      <c r="B54" s="408" t="s">
        <v>110</v>
      </c>
      <c r="C54" s="408" t="s">
        <v>111</v>
      </c>
      <c r="D54" s="645" t="s">
        <v>186</v>
      </c>
      <c r="E54" s="393">
        <v>5000</v>
      </c>
      <c r="F54" s="393"/>
      <c r="G54" s="131">
        <f t="shared" si="1"/>
        <v>77000</v>
      </c>
      <c r="H54" s="126"/>
      <c r="I54" s="126" t="s">
        <v>18</v>
      </c>
      <c r="J54" s="303" t="s">
        <v>655</v>
      </c>
      <c r="K54" s="408"/>
      <c r="L54" s="126" t="s">
        <v>44</v>
      </c>
      <c r="M54" s="126"/>
      <c r="N54" s="81" t="s">
        <v>656</v>
      </c>
    </row>
    <row r="55" spans="1:14" s="80" customFormat="1" x14ac:dyDescent="0.3">
      <c r="A55" s="400">
        <v>45645</v>
      </c>
      <c r="B55" s="408" t="s">
        <v>110</v>
      </c>
      <c r="C55" s="408" t="s">
        <v>111</v>
      </c>
      <c r="D55" s="645" t="s">
        <v>186</v>
      </c>
      <c r="E55" s="393">
        <v>5000</v>
      </c>
      <c r="F55" s="393"/>
      <c r="G55" s="131">
        <f t="shared" si="1"/>
        <v>72000</v>
      </c>
      <c r="H55" s="126"/>
      <c r="I55" s="126" t="s">
        <v>18</v>
      </c>
      <c r="J55" s="303" t="s">
        <v>655</v>
      </c>
      <c r="K55" s="408"/>
      <c r="L55" s="126" t="s">
        <v>44</v>
      </c>
      <c r="M55" s="126"/>
      <c r="N55" s="81" t="s">
        <v>657</v>
      </c>
    </row>
    <row r="56" spans="1:14" x14ac:dyDescent="0.3">
      <c r="A56" s="400">
        <v>45645</v>
      </c>
      <c r="B56" s="408" t="s">
        <v>110</v>
      </c>
      <c r="C56" s="408" t="s">
        <v>111</v>
      </c>
      <c r="D56" s="645" t="s">
        <v>186</v>
      </c>
      <c r="E56" s="393">
        <v>20000</v>
      </c>
      <c r="F56" s="393"/>
      <c r="G56" s="131">
        <f t="shared" si="1"/>
        <v>52000</v>
      </c>
      <c r="H56" s="126"/>
      <c r="I56" s="126" t="s">
        <v>18</v>
      </c>
      <c r="J56" s="303" t="s">
        <v>655</v>
      </c>
      <c r="K56" s="408"/>
      <c r="L56" s="126" t="s">
        <v>44</v>
      </c>
      <c r="M56" s="126"/>
      <c r="N56" s="81" t="s">
        <v>658</v>
      </c>
    </row>
    <row r="57" spans="1:14" x14ac:dyDescent="0.3">
      <c r="A57" s="400">
        <v>45645</v>
      </c>
      <c r="B57" s="408" t="s">
        <v>157</v>
      </c>
      <c r="C57" s="408" t="s">
        <v>157</v>
      </c>
      <c r="D57" s="645" t="s">
        <v>186</v>
      </c>
      <c r="E57" s="393">
        <v>22000</v>
      </c>
      <c r="F57" s="393"/>
      <c r="G57" s="131">
        <f t="shared" si="1"/>
        <v>30000</v>
      </c>
      <c r="H57" s="126"/>
      <c r="I57" s="126" t="s">
        <v>18</v>
      </c>
      <c r="J57" s="303" t="s">
        <v>655</v>
      </c>
      <c r="K57" s="408"/>
      <c r="L57" s="126" t="s">
        <v>44</v>
      </c>
      <c r="M57" s="126"/>
      <c r="N57" s="81"/>
    </row>
    <row r="58" spans="1:14" s="80" customFormat="1" ht="15" thickBot="1" x14ac:dyDescent="0.35">
      <c r="A58" s="400"/>
      <c r="B58" s="408"/>
      <c r="C58" s="408"/>
      <c r="D58" s="645" t="s">
        <v>186</v>
      </c>
      <c r="E58" s="393"/>
      <c r="F58" s="393"/>
      <c r="G58" s="131">
        <f t="shared" si="1"/>
        <v>30000</v>
      </c>
      <c r="H58" s="126"/>
      <c r="I58" s="126" t="s">
        <v>18</v>
      </c>
      <c r="J58" s="303"/>
      <c r="K58" s="408"/>
      <c r="L58" s="126" t="s">
        <v>44</v>
      </c>
      <c r="M58" s="126"/>
      <c r="N58" s="81"/>
    </row>
    <row r="59" spans="1:14" ht="15" thickBot="1" x14ac:dyDescent="0.35">
      <c r="E59" s="446">
        <f>SUM(E4:E58)</f>
        <v>655000</v>
      </c>
      <c r="F59" s="447">
        <f>SUM(F4:F58)+G4</f>
        <v>685000</v>
      </c>
      <c r="G59" s="448">
        <f>F59-E59</f>
        <v>30000</v>
      </c>
    </row>
    <row r="301" spans="8:8" x14ac:dyDescent="0.3">
      <c r="H301" s="15" t="s">
        <v>119</v>
      </c>
    </row>
    <row r="302" spans="8:8" x14ac:dyDescent="0.3">
      <c r="H302" s="15" t="s">
        <v>119</v>
      </c>
    </row>
    <row r="303" spans="8:8" x14ac:dyDescent="0.3">
      <c r="H303" s="15" t="s">
        <v>119</v>
      </c>
    </row>
    <row r="304" spans="8:8" x14ac:dyDescent="0.3">
      <c r="H304" s="15" t="s">
        <v>119</v>
      </c>
    </row>
    <row r="305" spans="8:8" x14ac:dyDescent="0.3">
      <c r="H305" s="15" t="s">
        <v>119</v>
      </c>
    </row>
  </sheetData>
  <autoFilter ref="A1:N13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786-218D-4FEA-93D4-410580C9AFA9}">
  <dimension ref="A1:N236"/>
  <sheetViews>
    <sheetView topLeftCell="A46" zoomScaleNormal="100" workbookViewId="0">
      <selection activeCell="F69" sqref="F69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176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45627</v>
      </c>
      <c r="B4" s="310" t="s">
        <v>201</v>
      </c>
      <c r="C4" s="310"/>
      <c r="D4" s="336"/>
      <c r="E4" s="401"/>
      <c r="F4" s="401"/>
      <c r="G4" s="401">
        <v>0</v>
      </c>
      <c r="H4" s="339"/>
      <c r="I4" s="340"/>
      <c r="J4" s="341"/>
      <c r="K4" s="342"/>
      <c r="L4" s="150"/>
      <c r="M4" s="343"/>
      <c r="N4" s="344"/>
    </row>
    <row r="5" spans="1:14" s="11" customFormat="1" ht="13.5" customHeight="1" x14ac:dyDescent="0.3">
      <c r="A5" s="353">
        <v>45628</v>
      </c>
      <c r="B5" s="354" t="s">
        <v>108</v>
      </c>
      <c r="C5" s="741" t="s">
        <v>47</v>
      </c>
      <c r="D5" s="740" t="s">
        <v>186</v>
      </c>
      <c r="E5" s="743"/>
      <c r="F5" s="356">
        <v>40000</v>
      </c>
      <c r="G5" s="356">
        <f>G4-E5+F5</f>
        <v>40000</v>
      </c>
      <c r="H5" s="357" t="s">
        <v>169</v>
      </c>
      <c r="I5" s="357" t="s">
        <v>18</v>
      </c>
      <c r="J5" s="391" t="s">
        <v>195</v>
      </c>
      <c r="K5" s="354" t="s">
        <v>148</v>
      </c>
      <c r="L5" s="354" t="s">
        <v>44</v>
      </c>
      <c r="M5" s="359"/>
      <c r="N5" s="358"/>
    </row>
    <row r="6" spans="1:14" s="11" customFormat="1" ht="13.5" customHeight="1" x14ac:dyDescent="0.3">
      <c r="A6" s="137">
        <v>45628</v>
      </c>
      <c r="B6" s="138" t="s">
        <v>156</v>
      </c>
      <c r="C6" s="291" t="s">
        <v>111</v>
      </c>
      <c r="D6" s="417" t="s">
        <v>186</v>
      </c>
      <c r="E6" s="124">
        <v>20000</v>
      </c>
      <c r="F6" s="742"/>
      <c r="G6" s="124">
        <f>G5-E6+F6</f>
        <v>20000</v>
      </c>
      <c r="H6" s="616" t="s">
        <v>169</v>
      </c>
      <c r="I6" s="249" t="s">
        <v>18</v>
      </c>
      <c r="J6" s="303" t="s">
        <v>195</v>
      </c>
      <c r="K6" s="291" t="s">
        <v>148</v>
      </c>
      <c r="L6" s="291" t="s">
        <v>44</v>
      </c>
      <c r="M6" s="351"/>
      <c r="N6" s="352" t="s">
        <v>142</v>
      </c>
    </row>
    <row r="7" spans="1:14" x14ac:dyDescent="0.3">
      <c r="A7" s="137">
        <v>45628</v>
      </c>
      <c r="B7" s="291" t="s">
        <v>156</v>
      </c>
      <c r="C7" s="291" t="s">
        <v>111</v>
      </c>
      <c r="D7" s="417" t="s">
        <v>186</v>
      </c>
      <c r="E7" s="124">
        <v>20000</v>
      </c>
      <c r="F7" s="742"/>
      <c r="G7" s="124">
        <f>G6-E7+F7</f>
        <v>0</v>
      </c>
      <c r="H7" s="616" t="s">
        <v>169</v>
      </c>
      <c r="I7" s="126" t="s">
        <v>18</v>
      </c>
      <c r="J7" s="303" t="s">
        <v>195</v>
      </c>
      <c r="K7" s="291" t="s">
        <v>148</v>
      </c>
      <c r="L7" s="126" t="s">
        <v>44</v>
      </c>
      <c r="M7" s="744"/>
      <c r="N7" s="352" t="s">
        <v>141</v>
      </c>
    </row>
    <row r="8" spans="1:14" s="769" customFormat="1" ht="17.399999999999999" customHeight="1" x14ac:dyDescent="0.3">
      <c r="A8" s="792">
        <v>45628</v>
      </c>
      <c r="B8" s="793" t="s">
        <v>108</v>
      </c>
      <c r="C8" s="793" t="s">
        <v>111</v>
      </c>
      <c r="D8" s="417" t="s">
        <v>186</v>
      </c>
      <c r="E8" s="775"/>
      <c r="F8" s="750">
        <v>670000</v>
      </c>
      <c r="G8" s="775">
        <f t="shared" ref="G8:G65" si="0">G7-E8+F8</f>
        <v>670000</v>
      </c>
      <c r="H8" s="784" t="s">
        <v>169</v>
      </c>
      <c r="I8" s="776" t="s">
        <v>18</v>
      </c>
      <c r="J8" s="753" t="s">
        <v>197</v>
      </c>
      <c r="K8" s="793" t="s">
        <v>148</v>
      </c>
      <c r="L8" s="776" t="s">
        <v>44</v>
      </c>
      <c r="M8" s="776"/>
      <c r="N8" s="794"/>
    </row>
    <row r="9" spans="1:14" x14ac:dyDescent="0.3">
      <c r="A9" s="137">
        <v>45629</v>
      </c>
      <c r="B9" s="138" t="s">
        <v>156</v>
      </c>
      <c r="C9" s="138" t="s">
        <v>111</v>
      </c>
      <c r="D9" s="417" t="s">
        <v>186</v>
      </c>
      <c r="E9" s="124">
        <v>15000</v>
      </c>
      <c r="F9" s="742"/>
      <c r="G9" s="124">
        <f t="shared" si="0"/>
        <v>655000</v>
      </c>
      <c r="H9" s="616" t="s">
        <v>169</v>
      </c>
      <c r="I9" s="126" t="s">
        <v>18</v>
      </c>
      <c r="J9" s="303" t="s">
        <v>197</v>
      </c>
      <c r="K9" s="291" t="s">
        <v>148</v>
      </c>
      <c r="L9" s="126" t="s">
        <v>44</v>
      </c>
      <c r="M9" s="126"/>
      <c r="N9" s="352" t="s">
        <v>268</v>
      </c>
    </row>
    <row r="10" spans="1:14" x14ac:dyDescent="0.3">
      <c r="A10" s="137">
        <v>45629</v>
      </c>
      <c r="B10" s="138" t="s">
        <v>263</v>
      </c>
      <c r="C10" s="138" t="s">
        <v>111</v>
      </c>
      <c r="D10" s="417" t="s">
        <v>186</v>
      </c>
      <c r="E10" s="124">
        <v>20000</v>
      </c>
      <c r="F10" s="742"/>
      <c r="G10" s="124">
        <f t="shared" si="0"/>
        <v>635000</v>
      </c>
      <c r="H10" s="616" t="s">
        <v>169</v>
      </c>
      <c r="I10" s="126" t="s">
        <v>18</v>
      </c>
      <c r="J10" s="303" t="s">
        <v>197</v>
      </c>
      <c r="K10" s="291" t="s">
        <v>148</v>
      </c>
      <c r="L10" s="126" t="s">
        <v>44</v>
      </c>
      <c r="M10" s="744"/>
      <c r="N10" s="352" t="s">
        <v>269</v>
      </c>
    </row>
    <row r="11" spans="1:14" s="80" customFormat="1" x14ac:dyDescent="0.3">
      <c r="A11" s="137">
        <v>45629</v>
      </c>
      <c r="B11" s="291" t="s">
        <v>156</v>
      </c>
      <c r="C11" s="291" t="s">
        <v>111</v>
      </c>
      <c r="D11" s="417" t="s">
        <v>186</v>
      </c>
      <c r="E11" s="124">
        <v>3000</v>
      </c>
      <c r="F11" s="124"/>
      <c r="G11" s="124">
        <f t="shared" si="0"/>
        <v>632000</v>
      </c>
      <c r="H11" s="249" t="s">
        <v>169</v>
      </c>
      <c r="I11" s="126" t="s">
        <v>18</v>
      </c>
      <c r="J11" s="303" t="s">
        <v>197</v>
      </c>
      <c r="K11" s="291" t="s">
        <v>148</v>
      </c>
      <c r="L11" s="126" t="s">
        <v>44</v>
      </c>
      <c r="M11" s="126"/>
      <c r="N11" s="352" t="s">
        <v>270</v>
      </c>
    </row>
    <row r="12" spans="1:14" x14ac:dyDescent="0.3">
      <c r="A12" s="137">
        <v>45629</v>
      </c>
      <c r="B12" s="138" t="s">
        <v>156</v>
      </c>
      <c r="C12" s="138" t="s">
        <v>111</v>
      </c>
      <c r="D12" s="417" t="s">
        <v>186</v>
      </c>
      <c r="E12" s="124">
        <v>5000</v>
      </c>
      <c r="F12" s="124"/>
      <c r="G12" s="124">
        <f t="shared" si="0"/>
        <v>627000</v>
      </c>
      <c r="H12" s="249" t="s">
        <v>169</v>
      </c>
      <c r="I12" s="126" t="s">
        <v>18</v>
      </c>
      <c r="J12" s="303" t="s">
        <v>197</v>
      </c>
      <c r="K12" s="291" t="s">
        <v>148</v>
      </c>
      <c r="L12" s="126" t="s">
        <v>44</v>
      </c>
      <c r="M12" s="126"/>
      <c r="N12" s="352" t="s">
        <v>271</v>
      </c>
    </row>
    <row r="13" spans="1:14" x14ac:dyDescent="0.3">
      <c r="A13" s="137">
        <v>45629</v>
      </c>
      <c r="B13" s="138" t="s">
        <v>156</v>
      </c>
      <c r="C13" s="138" t="s">
        <v>111</v>
      </c>
      <c r="D13" s="417" t="s">
        <v>186</v>
      </c>
      <c r="E13" s="124">
        <v>8000</v>
      </c>
      <c r="F13" s="124"/>
      <c r="G13" s="124">
        <f t="shared" si="0"/>
        <v>619000</v>
      </c>
      <c r="H13" s="249" t="s">
        <v>169</v>
      </c>
      <c r="I13" s="126" t="s">
        <v>18</v>
      </c>
      <c r="J13" s="303" t="s">
        <v>197</v>
      </c>
      <c r="K13" s="291" t="s">
        <v>148</v>
      </c>
      <c r="L13" s="126" t="s">
        <v>44</v>
      </c>
      <c r="M13" s="126"/>
      <c r="N13" s="352" t="s">
        <v>272</v>
      </c>
    </row>
    <row r="14" spans="1:14" s="80" customFormat="1" x14ac:dyDescent="0.3">
      <c r="A14" s="137">
        <v>45629</v>
      </c>
      <c r="B14" s="138" t="s">
        <v>263</v>
      </c>
      <c r="C14" s="138" t="s">
        <v>111</v>
      </c>
      <c r="D14" s="417" t="s">
        <v>186</v>
      </c>
      <c r="E14" s="124">
        <v>15000</v>
      </c>
      <c r="F14" s="124"/>
      <c r="G14" s="124">
        <f t="shared" si="0"/>
        <v>604000</v>
      </c>
      <c r="H14" s="249" t="s">
        <v>169</v>
      </c>
      <c r="I14" s="126" t="s">
        <v>18</v>
      </c>
      <c r="J14" s="303" t="s">
        <v>197</v>
      </c>
      <c r="K14" s="291" t="s">
        <v>148</v>
      </c>
      <c r="L14" s="126" t="s">
        <v>44</v>
      </c>
      <c r="M14" s="126"/>
      <c r="N14" s="352" t="s">
        <v>273</v>
      </c>
    </row>
    <row r="15" spans="1:14" x14ac:dyDescent="0.3">
      <c r="A15" s="137">
        <v>45629</v>
      </c>
      <c r="B15" s="138" t="s">
        <v>156</v>
      </c>
      <c r="C15" s="138" t="s">
        <v>111</v>
      </c>
      <c r="D15" s="417" t="s">
        <v>186</v>
      </c>
      <c r="E15" s="124">
        <v>3000</v>
      </c>
      <c r="F15" s="124"/>
      <c r="G15" s="124">
        <f>G14-E15+F15</f>
        <v>601000</v>
      </c>
      <c r="H15" s="249" t="s">
        <v>169</v>
      </c>
      <c r="I15" s="126" t="s">
        <v>18</v>
      </c>
      <c r="J15" s="303" t="s">
        <v>197</v>
      </c>
      <c r="K15" s="291" t="s">
        <v>148</v>
      </c>
      <c r="L15" s="126" t="s">
        <v>44</v>
      </c>
      <c r="M15" s="126"/>
      <c r="N15" s="352" t="s">
        <v>274</v>
      </c>
    </row>
    <row r="16" spans="1:14" x14ac:dyDescent="0.3">
      <c r="A16" s="137">
        <v>45629</v>
      </c>
      <c r="B16" s="138" t="s">
        <v>156</v>
      </c>
      <c r="C16" s="138" t="s">
        <v>111</v>
      </c>
      <c r="D16" s="417" t="s">
        <v>186</v>
      </c>
      <c r="E16" s="124">
        <v>2000</v>
      </c>
      <c r="F16" s="124"/>
      <c r="G16" s="124">
        <f t="shared" si="0"/>
        <v>599000</v>
      </c>
      <c r="H16" s="249" t="s">
        <v>169</v>
      </c>
      <c r="I16" s="126" t="s">
        <v>18</v>
      </c>
      <c r="J16" s="303" t="s">
        <v>197</v>
      </c>
      <c r="K16" s="291" t="s">
        <v>148</v>
      </c>
      <c r="L16" s="126" t="s">
        <v>44</v>
      </c>
      <c r="M16" s="126"/>
      <c r="N16" s="352" t="s">
        <v>275</v>
      </c>
    </row>
    <row r="17" spans="1:14" s="80" customFormat="1" x14ac:dyDescent="0.3">
      <c r="A17" s="137">
        <v>45629</v>
      </c>
      <c r="B17" s="291" t="s">
        <v>156</v>
      </c>
      <c r="C17" s="291" t="s">
        <v>111</v>
      </c>
      <c r="D17" s="417" t="s">
        <v>186</v>
      </c>
      <c r="E17" s="124">
        <v>2000</v>
      </c>
      <c r="F17" s="124"/>
      <c r="G17" s="124">
        <f t="shared" si="0"/>
        <v>597000</v>
      </c>
      <c r="H17" s="249" t="s">
        <v>169</v>
      </c>
      <c r="I17" s="126" t="s">
        <v>18</v>
      </c>
      <c r="J17" s="303" t="s">
        <v>197</v>
      </c>
      <c r="K17" s="291" t="s">
        <v>148</v>
      </c>
      <c r="L17" s="126" t="s">
        <v>44</v>
      </c>
      <c r="M17" s="126"/>
      <c r="N17" s="352" t="s">
        <v>276</v>
      </c>
    </row>
    <row r="18" spans="1:14" x14ac:dyDescent="0.3">
      <c r="A18" s="137">
        <v>45629</v>
      </c>
      <c r="B18" s="138" t="s">
        <v>156</v>
      </c>
      <c r="C18" s="138" t="s">
        <v>111</v>
      </c>
      <c r="D18" s="417" t="s">
        <v>186</v>
      </c>
      <c r="E18" s="348">
        <v>2000</v>
      </c>
      <c r="F18" s="124"/>
      <c r="G18" s="124">
        <f t="shared" si="0"/>
        <v>595000</v>
      </c>
      <c r="H18" s="249" t="s">
        <v>169</v>
      </c>
      <c r="I18" s="126" t="s">
        <v>18</v>
      </c>
      <c r="J18" s="303" t="s">
        <v>197</v>
      </c>
      <c r="K18" s="291" t="s">
        <v>148</v>
      </c>
      <c r="L18" s="126" t="s">
        <v>44</v>
      </c>
      <c r="M18" s="126"/>
      <c r="N18" s="352" t="s">
        <v>277</v>
      </c>
    </row>
    <row r="19" spans="1:14" x14ac:dyDescent="0.3">
      <c r="A19" s="137">
        <v>45629</v>
      </c>
      <c r="B19" s="138" t="s">
        <v>156</v>
      </c>
      <c r="C19" s="138" t="s">
        <v>111</v>
      </c>
      <c r="D19" s="417" t="s">
        <v>186</v>
      </c>
      <c r="E19" s="124">
        <v>10000</v>
      </c>
      <c r="F19" s="124"/>
      <c r="G19" s="124">
        <f t="shared" si="0"/>
        <v>585000</v>
      </c>
      <c r="H19" s="249" t="s">
        <v>169</v>
      </c>
      <c r="I19" s="126" t="s">
        <v>18</v>
      </c>
      <c r="J19" s="303" t="s">
        <v>197</v>
      </c>
      <c r="K19" s="291" t="s">
        <v>148</v>
      </c>
      <c r="L19" s="126" t="s">
        <v>44</v>
      </c>
      <c r="M19" s="126"/>
      <c r="N19" s="352"/>
    </row>
    <row r="20" spans="1:14" x14ac:dyDescent="0.3">
      <c r="A20" s="137">
        <v>45629</v>
      </c>
      <c r="B20" s="138" t="s">
        <v>157</v>
      </c>
      <c r="C20" s="138" t="s">
        <v>157</v>
      </c>
      <c r="D20" s="417" t="s">
        <v>186</v>
      </c>
      <c r="E20" s="124">
        <v>4000</v>
      </c>
      <c r="F20" s="124"/>
      <c r="G20" s="124">
        <f t="shared" si="0"/>
        <v>581000</v>
      </c>
      <c r="H20" s="249" t="s">
        <v>169</v>
      </c>
      <c r="I20" s="126" t="s">
        <v>18</v>
      </c>
      <c r="J20" s="303" t="s">
        <v>197</v>
      </c>
      <c r="K20" s="291" t="s">
        <v>148</v>
      </c>
      <c r="L20" s="126" t="s">
        <v>44</v>
      </c>
      <c r="M20" s="126"/>
      <c r="N20" s="399"/>
    </row>
    <row r="21" spans="1:14" x14ac:dyDescent="0.3">
      <c r="A21" s="137">
        <v>45629</v>
      </c>
      <c r="B21" s="138" t="s">
        <v>265</v>
      </c>
      <c r="C21" s="138" t="s">
        <v>162</v>
      </c>
      <c r="D21" s="417" t="s">
        <v>186</v>
      </c>
      <c r="E21" s="348">
        <v>50000</v>
      </c>
      <c r="F21" s="124"/>
      <c r="G21" s="124">
        <f t="shared" si="0"/>
        <v>531000</v>
      </c>
      <c r="H21" s="249" t="s">
        <v>169</v>
      </c>
      <c r="I21" s="126" t="s">
        <v>18</v>
      </c>
      <c r="J21" s="303" t="s">
        <v>266</v>
      </c>
      <c r="K21" s="291" t="s">
        <v>148</v>
      </c>
      <c r="L21" s="126" t="s">
        <v>44</v>
      </c>
      <c r="M21" s="126"/>
      <c r="N21" s="399"/>
    </row>
    <row r="22" spans="1:14" s="80" customFormat="1" x14ac:dyDescent="0.3">
      <c r="A22" s="137">
        <v>45629</v>
      </c>
      <c r="B22" s="138" t="s">
        <v>264</v>
      </c>
      <c r="C22" s="138" t="s">
        <v>162</v>
      </c>
      <c r="D22" s="417" t="s">
        <v>186</v>
      </c>
      <c r="E22" s="124">
        <v>35000</v>
      </c>
      <c r="F22" s="124"/>
      <c r="G22" s="124">
        <f t="shared" si="0"/>
        <v>496000</v>
      </c>
      <c r="H22" s="249" t="s">
        <v>169</v>
      </c>
      <c r="I22" s="126" t="s">
        <v>18</v>
      </c>
      <c r="J22" s="303" t="s">
        <v>267</v>
      </c>
      <c r="K22" s="291" t="s">
        <v>148</v>
      </c>
      <c r="L22" s="126" t="s">
        <v>44</v>
      </c>
      <c r="M22" s="126"/>
      <c r="N22" s="352"/>
    </row>
    <row r="23" spans="1:14" s="80" customFormat="1" x14ac:dyDescent="0.3">
      <c r="A23" s="137">
        <v>45630</v>
      </c>
      <c r="B23" s="138" t="s">
        <v>156</v>
      </c>
      <c r="C23" s="138" t="s">
        <v>111</v>
      </c>
      <c r="D23" s="417" t="s">
        <v>186</v>
      </c>
      <c r="E23" s="124">
        <v>2000</v>
      </c>
      <c r="F23" s="124"/>
      <c r="G23" s="124">
        <f t="shared" si="0"/>
        <v>494000</v>
      </c>
      <c r="H23" s="249" t="s">
        <v>169</v>
      </c>
      <c r="I23" s="126" t="s">
        <v>18</v>
      </c>
      <c r="J23" s="303" t="s">
        <v>197</v>
      </c>
      <c r="K23" s="291" t="s">
        <v>148</v>
      </c>
      <c r="L23" s="126" t="s">
        <v>44</v>
      </c>
      <c r="M23" s="126"/>
      <c r="N23" s="352" t="s">
        <v>279</v>
      </c>
    </row>
    <row r="24" spans="1:14" s="80" customFormat="1" x14ac:dyDescent="0.3">
      <c r="A24" s="137">
        <v>45630</v>
      </c>
      <c r="B24" s="138" t="s">
        <v>156</v>
      </c>
      <c r="C24" s="138" t="s">
        <v>111</v>
      </c>
      <c r="D24" s="417" t="s">
        <v>186</v>
      </c>
      <c r="E24" s="124">
        <v>20000</v>
      </c>
      <c r="F24" s="124"/>
      <c r="G24" s="124">
        <f t="shared" si="0"/>
        <v>474000</v>
      </c>
      <c r="H24" s="249" t="s">
        <v>169</v>
      </c>
      <c r="I24" s="126" t="s">
        <v>18</v>
      </c>
      <c r="J24" s="303" t="s">
        <v>197</v>
      </c>
      <c r="K24" s="291" t="s">
        <v>148</v>
      </c>
      <c r="L24" s="126" t="s">
        <v>44</v>
      </c>
      <c r="M24" s="126"/>
      <c r="N24" s="352" t="s">
        <v>280</v>
      </c>
    </row>
    <row r="25" spans="1:14" s="80" customFormat="1" x14ac:dyDescent="0.3">
      <c r="A25" s="137">
        <v>45630</v>
      </c>
      <c r="B25" s="138" t="s">
        <v>156</v>
      </c>
      <c r="C25" s="138" t="s">
        <v>111</v>
      </c>
      <c r="D25" s="417" t="s">
        <v>186</v>
      </c>
      <c r="E25" s="124">
        <v>20000</v>
      </c>
      <c r="F25" s="124"/>
      <c r="G25" s="124">
        <f t="shared" si="0"/>
        <v>454000</v>
      </c>
      <c r="H25" s="249" t="s">
        <v>169</v>
      </c>
      <c r="I25" s="126" t="s">
        <v>18</v>
      </c>
      <c r="J25" s="303" t="s">
        <v>197</v>
      </c>
      <c r="K25" s="291" t="s">
        <v>148</v>
      </c>
      <c r="L25" s="126" t="s">
        <v>44</v>
      </c>
      <c r="M25" s="126"/>
      <c r="N25" s="352" t="s">
        <v>281</v>
      </c>
    </row>
    <row r="26" spans="1:14" s="80" customFormat="1" x14ac:dyDescent="0.3">
      <c r="A26" s="137">
        <v>45630</v>
      </c>
      <c r="B26" s="138" t="s">
        <v>156</v>
      </c>
      <c r="C26" s="138" t="s">
        <v>111</v>
      </c>
      <c r="D26" s="417" t="s">
        <v>186</v>
      </c>
      <c r="E26" s="124">
        <v>2000</v>
      </c>
      <c r="F26" s="124"/>
      <c r="G26" s="124">
        <f t="shared" si="0"/>
        <v>452000</v>
      </c>
      <c r="H26" s="249" t="s">
        <v>169</v>
      </c>
      <c r="I26" s="126" t="s">
        <v>18</v>
      </c>
      <c r="J26" s="303" t="s">
        <v>197</v>
      </c>
      <c r="K26" s="291" t="s">
        <v>148</v>
      </c>
      <c r="L26" s="126" t="s">
        <v>44</v>
      </c>
      <c r="M26" s="126"/>
      <c r="N26" s="352" t="s">
        <v>274</v>
      </c>
    </row>
    <row r="27" spans="1:14" s="80" customFormat="1" x14ac:dyDescent="0.3">
      <c r="A27" s="137">
        <v>45630</v>
      </c>
      <c r="B27" s="138" t="s">
        <v>156</v>
      </c>
      <c r="C27" s="138" t="s">
        <v>111</v>
      </c>
      <c r="D27" s="417" t="s">
        <v>186</v>
      </c>
      <c r="E27" s="124">
        <v>3000</v>
      </c>
      <c r="F27" s="124"/>
      <c r="G27" s="124">
        <f t="shared" si="0"/>
        <v>449000</v>
      </c>
      <c r="H27" s="249" t="s">
        <v>169</v>
      </c>
      <c r="I27" s="126" t="s">
        <v>18</v>
      </c>
      <c r="J27" s="303" t="s">
        <v>197</v>
      </c>
      <c r="K27" s="291" t="s">
        <v>148</v>
      </c>
      <c r="L27" s="126" t="s">
        <v>44</v>
      </c>
      <c r="M27" s="126"/>
      <c r="N27" s="352" t="s">
        <v>282</v>
      </c>
    </row>
    <row r="28" spans="1:14" s="80" customFormat="1" x14ac:dyDescent="0.3">
      <c r="A28" s="137">
        <v>45630</v>
      </c>
      <c r="B28" s="138" t="s">
        <v>156</v>
      </c>
      <c r="C28" s="138" t="s">
        <v>111</v>
      </c>
      <c r="D28" s="417" t="s">
        <v>186</v>
      </c>
      <c r="E28" s="124">
        <v>20000</v>
      </c>
      <c r="F28" s="124"/>
      <c r="G28" s="124">
        <f t="shared" si="0"/>
        <v>429000</v>
      </c>
      <c r="H28" s="249" t="s">
        <v>169</v>
      </c>
      <c r="I28" s="126" t="s">
        <v>18</v>
      </c>
      <c r="J28" s="303" t="s">
        <v>197</v>
      </c>
      <c r="K28" s="291" t="s">
        <v>148</v>
      </c>
      <c r="L28" s="126" t="s">
        <v>44</v>
      </c>
      <c r="M28" s="126"/>
      <c r="N28" s="352" t="s">
        <v>283</v>
      </c>
    </row>
    <row r="29" spans="1:14" s="80" customFormat="1" x14ac:dyDescent="0.3">
      <c r="A29" s="137">
        <v>45630</v>
      </c>
      <c r="B29" s="138" t="s">
        <v>156</v>
      </c>
      <c r="C29" s="138" t="s">
        <v>111</v>
      </c>
      <c r="D29" s="417" t="s">
        <v>186</v>
      </c>
      <c r="E29" s="124">
        <v>17000</v>
      </c>
      <c r="F29" s="124"/>
      <c r="G29" s="124">
        <f t="shared" si="0"/>
        <v>412000</v>
      </c>
      <c r="H29" s="249" t="s">
        <v>169</v>
      </c>
      <c r="I29" s="126" t="s">
        <v>18</v>
      </c>
      <c r="J29" s="303" t="s">
        <v>197</v>
      </c>
      <c r="K29" s="291" t="s">
        <v>148</v>
      </c>
      <c r="L29" s="126" t="s">
        <v>44</v>
      </c>
      <c r="M29" s="126"/>
      <c r="N29" s="352" t="s">
        <v>284</v>
      </c>
    </row>
    <row r="30" spans="1:14" s="80" customFormat="1" x14ac:dyDescent="0.3">
      <c r="A30" s="137">
        <v>45630</v>
      </c>
      <c r="B30" s="138" t="s">
        <v>156</v>
      </c>
      <c r="C30" s="138" t="s">
        <v>111</v>
      </c>
      <c r="D30" s="417" t="s">
        <v>186</v>
      </c>
      <c r="E30" s="124">
        <v>2000</v>
      </c>
      <c r="F30" s="124"/>
      <c r="G30" s="124">
        <f t="shared" si="0"/>
        <v>410000</v>
      </c>
      <c r="H30" s="249" t="s">
        <v>169</v>
      </c>
      <c r="I30" s="126" t="s">
        <v>18</v>
      </c>
      <c r="J30" s="303" t="s">
        <v>197</v>
      </c>
      <c r="K30" s="291" t="s">
        <v>148</v>
      </c>
      <c r="L30" s="126" t="s">
        <v>44</v>
      </c>
      <c r="M30" s="126"/>
      <c r="N30" s="352" t="s">
        <v>275</v>
      </c>
    </row>
    <row r="31" spans="1:14" s="80" customFormat="1" x14ac:dyDescent="0.3">
      <c r="A31" s="137">
        <v>45630</v>
      </c>
      <c r="B31" s="138" t="s">
        <v>156</v>
      </c>
      <c r="C31" s="138" t="s">
        <v>111</v>
      </c>
      <c r="D31" s="417" t="s">
        <v>186</v>
      </c>
      <c r="E31" s="124">
        <v>1000</v>
      </c>
      <c r="F31" s="124"/>
      <c r="G31" s="124">
        <f t="shared" si="0"/>
        <v>409000</v>
      </c>
      <c r="H31" s="249" t="s">
        <v>169</v>
      </c>
      <c r="I31" s="126" t="s">
        <v>18</v>
      </c>
      <c r="J31" s="303" t="s">
        <v>197</v>
      </c>
      <c r="K31" s="291" t="s">
        <v>148</v>
      </c>
      <c r="L31" s="126" t="s">
        <v>44</v>
      </c>
      <c r="M31" s="126"/>
      <c r="N31" s="352" t="s">
        <v>276</v>
      </c>
    </row>
    <row r="32" spans="1:14" s="80" customFormat="1" x14ac:dyDescent="0.3">
      <c r="A32" s="137">
        <v>45630</v>
      </c>
      <c r="B32" s="138" t="s">
        <v>156</v>
      </c>
      <c r="C32" s="138" t="s">
        <v>111</v>
      </c>
      <c r="D32" s="417" t="s">
        <v>186</v>
      </c>
      <c r="E32" s="124">
        <v>1000</v>
      </c>
      <c r="F32" s="124"/>
      <c r="G32" s="124">
        <f t="shared" si="0"/>
        <v>408000</v>
      </c>
      <c r="H32" s="249" t="s">
        <v>169</v>
      </c>
      <c r="I32" s="126" t="s">
        <v>18</v>
      </c>
      <c r="J32" s="303" t="s">
        <v>197</v>
      </c>
      <c r="K32" s="291" t="s">
        <v>148</v>
      </c>
      <c r="L32" s="126" t="s">
        <v>44</v>
      </c>
      <c r="M32" s="126"/>
      <c r="N32" s="352" t="s">
        <v>285</v>
      </c>
    </row>
    <row r="33" spans="1:14" s="80" customFormat="1" x14ac:dyDescent="0.3">
      <c r="A33" s="137">
        <v>45630</v>
      </c>
      <c r="B33" s="138" t="s">
        <v>156</v>
      </c>
      <c r="C33" s="138" t="s">
        <v>111</v>
      </c>
      <c r="D33" s="417" t="s">
        <v>186</v>
      </c>
      <c r="E33" s="124">
        <v>1000</v>
      </c>
      <c r="F33" s="124"/>
      <c r="G33" s="124">
        <f t="shared" si="0"/>
        <v>407000</v>
      </c>
      <c r="H33" s="249" t="s">
        <v>169</v>
      </c>
      <c r="I33" s="126" t="s">
        <v>18</v>
      </c>
      <c r="J33" s="303" t="s">
        <v>197</v>
      </c>
      <c r="K33" s="291" t="s">
        <v>148</v>
      </c>
      <c r="L33" s="126" t="s">
        <v>44</v>
      </c>
      <c r="M33" s="126"/>
      <c r="N33" s="352"/>
    </row>
    <row r="34" spans="1:14" s="80" customFormat="1" x14ac:dyDescent="0.3">
      <c r="A34" s="137">
        <v>45630</v>
      </c>
      <c r="B34" s="138" t="s">
        <v>265</v>
      </c>
      <c r="C34" s="138" t="s">
        <v>162</v>
      </c>
      <c r="D34" s="417" t="s">
        <v>186</v>
      </c>
      <c r="E34" s="124">
        <v>50000</v>
      </c>
      <c r="F34" s="124"/>
      <c r="G34" s="124">
        <f t="shared" si="0"/>
        <v>357000</v>
      </c>
      <c r="H34" s="249" t="s">
        <v>169</v>
      </c>
      <c r="I34" s="126" t="s">
        <v>18</v>
      </c>
      <c r="J34" s="303" t="s">
        <v>286</v>
      </c>
      <c r="K34" s="291" t="s">
        <v>148</v>
      </c>
      <c r="L34" s="126" t="s">
        <v>44</v>
      </c>
      <c r="M34" s="126"/>
      <c r="N34" s="352"/>
    </row>
    <row r="35" spans="1:14" s="80" customFormat="1" x14ac:dyDescent="0.3">
      <c r="A35" s="137">
        <v>45630</v>
      </c>
      <c r="B35" s="138" t="s">
        <v>278</v>
      </c>
      <c r="C35" s="138" t="s">
        <v>162</v>
      </c>
      <c r="D35" s="417" t="s">
        <v>186</v>
      </c>
      <c r="E35" s="124">
        <v>43000</v>
      </c>
      <c r="F35" s="124"/>
      <c r="G35" s="124">
        <f t="shared" si="0"/>
        <v>314000</v>
      </c>
      <c r="H35" s="249" t="s">
        <v>169</v>
      </c>
      <c r="I35" s="126" t="s">
        <v>18</v>
      </c>
      <c r="J35" s="303" t="s">
        <v>197</v>
      </c>
      <c r="K35" s="291" t="s">
        <v>148</v>
      </c>
      <c r="L35" s="126" t="s">
        <v>44</v>
      </c>
      <c r="M35" s="126"/>
      <c r="N35" s="352"/>
    </row>
    <row r="36" spans="1:14" s="80" customFormat="1" x14ac:dyDescent="0.3">
      <c r="A36" s="137">
        <v>45631</v>
      </c>
      <c r="B36" s="138" t="s">
        <v>156</v>
      </c>
      <c r="C36" s="138" t="s">
        <v>111</v>
      </c>
      <c r="D36" s="417" t="s">
        <v>186</v>
      </c>
      <c r="E36" s="124">
        <v>1000</v>
      </c>
      <c r="F36" s="124"/>
      <c r="G36" s="124">
        <f t="shared" si="0"/>
        <v>313000</v>
      </c>
      <c r="H36" s="249" t="s">
        <v>169</v>
      </c>
      <c r="I36" s="126" t="s">
        <v>18</v>
      </c>
      <c r="J36" s="303" t="s">
        <v>197</v>
      </c>
      <c r="K36" s="291" t="s">
        <v>148</v>
      </c>
      <c r="L36" s="126" t="s">
        <v>44</v>
      </c>
      <c r="M36" s="126"/>
      <c r="N36" s="352" t="s">
        <v>275</v>
      </c>
    </row>
    <row r="37" spans="1:14" s="80" customFormat="1" x14ac:dyDescent="0.3">
      <c r="A37" s="137">
        <v>45631</v>
      </c>
      <c r="B37" s="138" t="s">
        <v>156</v>
      </c>
      <c r="C37" s="138" t="s">
        <v>111</v>
      </c>
      <c r="D37" s="417" t="s">
        <v>186</v>
      </c>
      <c r="E37" s="124">
        <v>3000</v>
      </c>
      <c r="F37" s="124"/>
      <c r="G37" s="124">
        <f t="shared" si="0"/>
        <v>310000</v>
      </c>
      <c r="H37" s="249" t="s">
        <v>169</v>
      </c>
      <c r="I37" s="126" t="s">
        <v>18</v>
      </c>
      <c r="J37" s="303" t="s">
        <v>197</v>
      </c>
      <c r="K37" s="291" t="s">
        <v>148</v>
      </c>
      <c r="L37" s="126" t="s">
        <v>44</v>
      </c>
      <c r="M37" s="126"/>
      <c r="N37" s="352" t="s">
        <v>287</v>
      </c>
    </row>
    <row r="38" spans="1:14" s="80" customFormat="1" x14ac:dyDescent="0.3">
      <c r="A38" s="137">
        <v>45630</v>
      </c>
      <c r="B38" s="138" t="s">
        <v>156</v>
      </c>
      <c r="C38" s="138" t="s">
        <v>111</v>
      </c>
      <c r="D38" s="417" t="s">
        <v>186</v>
      </c>
      <c r="E38" s="124">
        <v>2000</v>
      </c>
      <c r="F38" s="124"/>
      <c r="G38" s="124">
        <f t="shared" si="0"/>
        <v>308000</v>
      </c>
      <c r="H38" s="249" t="s">
        <v>169</v>
      </c>
      <c r="I38" s="126" t="s">
        <v>18</v>
      </c>
      <c r="J38" s="303" t="s">
        <v>197</v>
      </c>
      <c r="K38" s="291" t="s">
        <v>148</v>
      </c>
      <c r="L38" s="126" t="s">
        <v>44</v>
      </c>
      <c r="M38" s="126"/>
      <c r="N38" s="352" t="s">
        <v>288</v>
      </c>
    </row>
    <row r="39" spans="1:14" s="80" customFormat="1" x14ac:dyDescent="0.3">
      <c r="A39" s="137">
        <v>45631</v>
      </c>
      <c r="B39" s="138" t="s">
        <v>156</v>
      </c>
      <c r="C39" s="138" t="s">
        <v>111</v>
      </c>
      <c r="D39" s="417" t="s">
        <v>186</v>
      </c>
      <c r="E39" s="124">
        <v>6000</v>
      </c>
      <c r="F39" s="124"/>
      <c r="G39" s="124">
        <f t="shared" si="0"/>
        <v>302000</v>
      </c>
      <c r="H39" s="249" t="s">
        <v>169</v>
      </c>
      <c r="I39" s="126" t="s">
        <v>18</v>
      </c>
      <c r="J39" s="303" t="s">
        <v>197</v>
      </c>
      <c r="K39" s="291" t="s">
        <v>148</v>
      </c>
      <c r="L39" s="126" t="s">
        <v>44</v>
      </c>
      <c r="M39" s="126"/>
      <c r="N39" s="352" t="s">
        <v>289</v>
      </c>
    </row>
    <row r="40" spans="1:14" s="80" customFormat="1" x14ac:dyDescent="0.3">
      <c r="A40" s="137">
        <v>45631</v>
      </c>
      <c r="B40" s="138" t="s">
        <v>156</v>
      </c>
      <c r="C40" s="138" t="s">
        <v>111</v>
      </c>
      <c r="D40" s="417" t="s">
        <v>186</v>
      </c>
      <c r="E40" s="124">
        <v>12000</v>
      </c>
      <c r="F40" s="124"/>
      <c r="G40" s="124">
        <f t="shared" si="0"/>
        <v>290000</v>
      </c>
      <c r="H40" s="249" t="s">
        <v>169</v>
      </c>
      <c r="I40" s="126" t="s">
        <v>18</v>
      </c>
      <c r="J40" s="303" t="s">
        <v>197</v>
      </c>
      <c r="K40" s="291" t="s">
        <v>148</v>
      </c>
      <c r="L40" s="126" t="s">
        <v>44</v>
      </c>
      <c r="M40" s="126"/>
      <c r="N40" s="352" t="s">
        <v>290</v>
      </c>
    </row>
    <row r="41" spans="1:14" s="80" customFormat="1" x14ac:dyDescent="0.3">
      <c r="A41" s="137">
        <v>45631</v>
      </c>
      <c r="B41" s="138" t="s">
        <v>156</v>
      </c>
      <c r="C41" s="138" t="s">
        <v>111</v>
      </c>
      <c r="D41" s="417" t="s">
        <v>186</v>
      </c>
      <c r="E41" s="124">
        <v>5000</v>
      </c>
      <c r="F41" s="124"/>
      <c r="G41" s="124">
        <f t="shared" si="0"/>
        <v>285000</v>
      </c>
      <c r="H41" s="249" t="s">
        <v>169</v>
      </c>
      <c r="I41" s="126" t="s">
        <v>18</v>
      </c>
      <c r="J41" s="303" t="s">
        <v>197</v>
      </c>
      <c r="K41" s="291" t="s">
        <v>148</v>
      </c>
      <c r="L41" s="126" t="s">
        <v>44</v>
      </c>
      <c r="M41" s="126"/>
      <c r="N41" s="352" t="s">
        <v>291</v>
      </c>
    </row>
    <row r="42" spans="1:14" s="80" customFormat="1" x14ac:dyDescent="0.3">
      <c r="A42" s="137">
        <v>45631</v>
      </c>
      <c r="B42" s="138" t="s">
        <v>156</v>
      </c>
      <c r="C42" s="138" t="s">
        <v>111</v>
      </c>
      <c r="D42" s="417" t="s">
        <v>186</v>
      </c>
      <c r="E42" s="124">
        <v>1000</v>
      </c>
      <c r="F42" s="124"/>
      <c r="G42" s="124">
        <f t="shared" si="0"/>
        <v>284000</v>
      </c>
      <c r="H42" s="249" t="s">
        <v>169</v>
      </c>
      <c r="I42" s="126" t="s">
        <v>18</v>
      </c>
      <c r="J42" s="303" t="s">
        <v>197</v>
      </c>
      <c r="K42" s="291" t="s">
        <v>148</v>
      </c>
      <c r="L42" s="126" t="s">
        <v>44</v>
      </c>
      <c r="M42" s="126"/>
      <c r="N42" s="352" t="s">
        <v>292</v>
      </c>
    </row>
    <row r="43" spans="1:14" s="80" customFormat="1" x14ac:dyDescent="0.3">
      <c r="A43" s="137">
        <v>45631</v>
      </c>
      <c r="B43" s="138" t="s">
        <v>156</v>
      </c>
      <c r="C43" s="138" t="s">
        <v>111</v>
      </c>
      <c r="D43" s="417" t="s">
        <v>186</v>
      </c>
      <c r="E43" s="124">
        <v>12000</v>
      </c>
      <c r="F43" s="124"/>
      <c r="G43" s="124">
        <f t="shared" si="0"/>
        <v>272000</v>
      </c>
      <c r="H43" s="249" t="s">
        <v>169</v>
      </c>
      <c r="I43" s="126" t="s">
        <v>18</v>
      </c>
      <c r="J43" s="303" t="s">
        <v>197</v>
      </c>
      <c r="K43" s="291" t="s">
        <v>148</v>
      </c>
      <c r="L43" s="126" t="s">
        <v>44</v>
      </c>
      <c r="M43" s="126"/>
      <c r="N43" s="352" t="s">
        <v>293</v>
      </c>
    </row>
    <row r="44" spans="1:14" s="80" customFormat="1" x14ac:dyDescent="0.3">
      <c r="A44" s="137">
        <v>45631</v>
      </c>
      <c r="B44" s="138" t="s">
        <v>156</v>
      </c>
      <c r="C44" s="138" t="s">
        <v>111</v>
      </c>
      <c r="D44" s="417" t="s">
        <v>186</v>
      </c>
      <c r="E44" s="124">
        <v>8000</v>
      </c>
      <c r="F44" s="124"/>
      <c r="G44" s="124">
        <f t="shared" si="0"/>
        <v>264000</v>
      </c>
      <c r="H44" s="249" t="s">
        <v>169</v>
      </c>
      <c r="I44" s="126" t="s">
        <v>18</v>
      </c>
      <c r="J44" s="303" t="s">
        <v>197</v>
      </c>
      <c r="K44" s="291" t="s">
        <v>148</v>
      </c>
      <c r="L44" s="126" t="s">
        <v>44</v>
      </c>
      <c r="M44" s="126"/>
      <c r="N44" s="352" t="s">
        <v>294</v>
      </c>
    </row>
    <row r="45" spans="1:14" s="80" customFormat="1" x14ac:dyDescent="0.3">
      <c r="A45" s="137">
        <v>45631</v>
      </c>
      <c r="B45" s="138" t="s">
        <v>156</v>
      </c>
      <c r="C45" s="138" t="s">
        <v>111</v>
      </c>
      <c r="D45" s="417" t="s">
        <v>186</v>
      </c>
      <c r="E45" s="124">
        <v>15000</v>
      </c>
      <c r="F45" s="124"/>
      <c r="G45" s="124">
        <f t="shared" si="0"/>
        <v>249000</v>
      </c>
      <c r="H45" s="249" t="s">
        <v>169</v>
      </c>
      <c r="I45" s="126" t="s">
        <v>18</v>
      </c>
      <c r="J45" s="303" t="s">
        <v>197</v>
      </c>
      <c r="K45" s="291" t="s">
        <v>148</v>
      </c>
      <c r="L45" s="126" t="s">
        <v>44</v>
      </c>
      <c r="M45" s="126"/>
      <c r="N45" s="352" t="s">
        <v>295</v>
      </c>
    </row>
    <row r="46" spans="1:14" s="80" customFormat="1" x14ac:dyDescent="0.3">
      <c r="A46" s="137">
        <v>45631</v>
      </c>
      <c r="B46" s="138" t="s">
        <v>265</v>
      </c>
      <c r="C46" s="138" t="s">
        <v>162</v>
      </c>
      <c r="D46" s="417" t="s">
        <v>186</v>
      </c>
      <c r="E46" s="124">
        <v>50000</v>
      </c>
      <c r="F46" s="124"/>
      <c r="G46" s="124">
        <f t="shared" si="0"/>
        <v>199000</v>
      </c>
      <c r="H46" s="249" t="s">
        <v>169</v>
      </c>
      <c r="I46" s="126" t="s">
        <v>18</v>
      </c>
      <c r="J46" s="303" t="s">
        <v>296</v>
      </c>
      <c r="K46" s="291" t="s">
        <v>148</v>
      </c>
      <c r="L46" s="126" t="s">
        <v>44</v>
      </c>
      <c r="M46" s="126"/>
      <c r="N46" s="352"/>
    </row>
    <row r="47" spans="1:14" s="80" customFormat="1" x14ac:dyDescent="0.3">
      <c r="A47" s="137">
        <v>45631</v>
      </c>
      <c r="B47" s="138" t="s">
        <v>361</v>
      </c>
      <c r="C47" s="138" t="s">
        <v>162</v>
      </c>
      <c r="D47" s="417" t="s">
        <v>186</v>
      </c>
      <c r="E47" s="124">
        <v>6000</v>
      </c>
      <c r="F47" s="124"/>
      <c r="G47" s="124">
        <f t="shared" si="0"/>
        <v>193000</v>
      </c>
      <c r="H47" s="249" t="s">
        <v>169</v>
      </c>
      <c r="I47" s="126" t="s">
        <v>18</v>
      </c>
      <c r="J47" s="303" t="s">
        <v>197</v>
      </c>
      <c r="K47" s="291" t="s">
        <v>148</v>
      </c>
      <c r="L47" s="126" t="s">
        <v>44</v>
      </c>
      <c r="M47" s="126"/>
      <c r="N47" s="352"/>
    </row>
    <row r="48" spans="1:14" s="80" customFormat="1" x14ac:dyDescent="0.3">
      <c r="A48" s="137">
        <v>45631</v>
      </c>
      <c r="B48" s="138" t="s">
        <v>345</v>
      </c>
      <c r="C48" s="138" t="s">
        <v>162</v>
      </c>
      <c r="D48" s="417" t="s">
        <v>186</v>
      </c>
      <c r="E48" s="124">
        <v>20000</v>
      </c>
      <c r="F48" s="124"/>
      <c r="G48" s="124">
        <f t="shared" si="0"/>
        <v>173000</v>
      </c>
      <c r="H48" s="249" t="s">
        <v>169</v>
      </c>
      <c r="I48" s="126" t="s">
        <v>18</v>
      </c>
      <c r="J48" s="303" t="s">
        <v>197</v>
      </c>
      <c r="K48" s="291" t="s">
        <v>148</v>
      </c>
      <c r="L48" s="126" t="s">
        <v>44</v>
      </c>
      <c r="M48" s="126"/>
      <c r="N48" s="352"/>
    </row>
    <row r="49" spans="1:14" s="80" customFormat="1" x14ac:dyDescent="0.3">
      <c r="A49" s="137">
        <v>45631</v>
      </c>
      <c r="B49" s="138" t="s">
        <v>348</v>
      </c>
      <c r="C49" s="138" t="s">
        <v>162</v>
      </c>
      <c r="D49" s="417" t="s">
        <v>186</v>
      </c>
      <c r="E49" s="124">
        <v>20000</v>
      </c>
      <c r="F49" s="124"/>
      <c r="G49" s="124">
        <f t="shared" si="0"/>
        <v>153000</v>
      </c>
      <c r="H49" s="249" t="s">
        <v>169</v>
      </c>
      <c r="I49" s="126" t="s">
        <v>18</v>
      </c>
      <c r="J49" s="303" t="s">
        <v>197</v>
      </c>
      <c r="K49" s="291" t="s">
        <v>148</v>
      </c>
      <c r="L49" s="126" t="s">
        <v>44</v>
      </c>
      <c r="M49" s="126"/>
      <c r="N49" s="352"/>
    </row>
    <row r="50" spans="1:14" s="80" customFormat="1" x14ac:dyDescent="0.3">
      <c r="A50" s="137">
        <v>45631</v>
      </c>
      <c r="B50" s="138" t="s">
        <v>157</v>
      </c>
      <c r="C50" s="138" t="s">
        <v>157</v>
      </c>
      <c r="D50" s="417" t="s">
        <v>186</v>
      </c>
      <c r="E50" s="124">
        <v>12000</v>
      </c>
      <c r="F50" s="124"/>
      <c r="G50" s="124">
        <f t="shared" si="0"/>
        <v>141000</v>
      </c>
      <c r="H50" s="249" t="s">
        <v>169</v>
      </c>
      <c r="I50" s="126" t="s">
        <v>18</v>
      </c>
      <c r="J50" s="303" t="s">
        <v>197</v>
      </c>
      <c r="K50" s="291" t="s">
        <v>148</v>
      </c>
      <c r="L50" s="126" t="s">
        <v>44</v>
      </c>
      <c r="M50" s="126"/>
      <c r="N50" s="352"/>
    </row>
    <row r="51" spans="1:14" s="80" customFormat="1" x14ac:dyDescent="0.3">
      <c r="A51" s="137">
        <v>45632</v>
      </c>
      <c r="B51" s="138" t="s">
        <v>156</v>
      </c>
      <c r="C51" s="138" t="s">
        <v>111</v>
      </c>
      <c r="D51" s="417" t="s">
        <v>186</v>
      </c>
      <c r="E51" s="124">
        <v>4000</v>
      </c>
      <c r="F51" s="124"/>
      <c r="G51" s="124">
        <f t="shared" si="0"/>
        <v>137000</v>
      </c>
      <c r="H51" s="249" t="s">
        <v>169</v>
      </c>
      <c r="I51" s="126" t="s">
        <v>18</v>
      </c>
      <c r="J51" s="303" t="s">
        <v>197</v>
      </c>
      <c r="K51" s="291" t="s">
        <v>148</v>
      </c>
      <c r="L51" s="126" t="s">
        <v>44</v>
      </c>
      <c r="M51" s="126"/>
      <c r="N51" s="352" t="s">
        <v>275</v>
      </c>
    </row>
    <row r="52" spans="1:14" s="80" customFormat="1" x14ac:dyDescent="0.3">
      <c r="A52" s="137">
        <v>45632</v>
      </c>
      <c r="B52" s="138" t="s">
        <v>156</v>
      </c>
      <c r="C52" s="138" t="s">
        <v>111</v>
      </c>
      <c r="D52" s="417" t="s">
        <v>186</v>
      </c>
      <c r="E52" s="124">
        <v>3000</v>
      </c>
      <c r="F52" s="124"/>
      <c r="G52" s="124">
        <f t="shared" si="0"/>
        <v>134000</v>
      </c>
      <c r="H52" s="249" t="s">
        <v>169</v>
      </c>
      <c r="I52" s="126" t="s">
        <v>18</v>
      </c>
      <c r="J52" s="303" t="s">
        <v>197</v>
      </c>
      <c r="K52" s="291" t="s">
        <v>148</v>
      </c>
      <c r="L52" s="126" t="s">
        <v>44</v>
      </c>
      <c r="M52" s="126"/>
      <c r="N52" s="352" t="s">
        <v>297</v>
      </c>
    </row>
    <row r="53" spans="1:14" s="80" customFormat="1" x14ac:dyDescent="0.3">
      <c r="A53" s="137">
        <v>45632</v>
      </c>
      <c r="B53" s="138" t="s">
        <v>156</v>
      </c>
      <c r="C53" s="138" t="s">
        <v>111</v>
      </c>
      <c r="D53" s="417" t="s">
        <v>186</v>
      </c>
      <c r="E53" s="124">
        <v>1000</v>
      </c>
      <c r="F53" s="124"/>
      <c r="G53" s="124">
        <f t="shared" si="0"/>
        <v>133000</v>
      </c>
      <c r="H53" s="249" t="s">
        <v>169</v>
      </c>
      <c r="I53" s="126" t="s">
        <v>18</v>
      </c>
      <c r="J53" s="303" t="s">
        <v>197</v>
      </c>
      <c r="K53" s="291" t="s">
        <v>148</v>
      </c>
      <c r="L53" s="126" t="s">
        <v>44</v>
      </c>
      <c r="M53" s="126"/>
      <c r="N53" s="352" t="s">
        <v>298</v>
      </c>
    </row>
    <row r="54" spans="1:14" s="80" customFormat="1" x14ac:dyDescent="0.3">
      <c r="A54" s="137">
        <v>45632</v>
      </c>
      <c r="B54" s="138" t="s">
        <v>156</v>
      </c>
      <c r="C54" s="138" t="s">
        <v>111</v>
      </c>
      <c r="D54" s="417" t="s">
        <v>186</v>
      </c>
      <c r="E54" s="124">
        <v>20000</v>
      </c>
      <c r="F54" s="124"/>
      <c r="G54" s="124">
        <f t="shared" si="0"/>
        <v>113000</v>
      </c>
      <c r="H54" s="249" t="s">
        <v>169</v>
      </c>
      <c r="I54" s="126" t="s">
        <v>18</v>
      </c>
      <c r="J54" s="303" t="s">
        <v>197</v>
      </c>
      <c r="K54" s="291" t="s">
        <v>148</v>
      </c>
      <c r="L54" s="126" t="s">
        <v>44</v>
      </c>
      <c r="M54" s="126"/>
      <c r="N54" s="352" t="s">
        <v>299</v>
      </c>
    </row>
    <row r="55" spans="1:14" s="80" customFormat="1" x14ac:dyDescent="0.3">
      <c r="A55" s="137">
        <v>45632</v>
      </c>
      <c r="B55" s="138" t="s">
        <v>263</v>
      </c>
      <c r="C55" s="138" t="s">
        <v>111</v>
      </c>
      <c r="D55" s="417" t="s">
        <v>186</v>
      </c>
      <c r="E55" s="124">
        <v>25000</v>
      </c>
      <c r="F55" s="124"/>
      <c r="G55" s="124">
        <f t="shared" si="0"/>
        <v>88000</v>
      </c>
      <c r="H55" s="249" t="s">
        <v>169</v>
      </c>
      <c r="I55" s="126" t="s">
        <v>18</v>
      </c>
      <c r="J55" s="303" t="s">
        <v>197</v>
      </c>
      <c r="K55" s="291" t="s">
        <v>148</v>
      </c>
      <c r="L55" s="126" t="s">
        <v>44</v>
      </c>
      <c r="M55" s="126"/>
      <c r="N55" s="352" t="s">
        <v>300</v>
      </c>
    </row>
    <row r="56" spans="1:14" s="80" customFormat="1" x14ac:dyDescent="0.3">
      <c r="A56" s="137">
        <v>45632</v>
      </c>
      <c r="B56" s="138" t="s">
        <v>156</v>
      </c>
      <c r="C56" s="138" t="s">
        <v>111</v>
      </c>
      <c r="D56" s="417" t="s">
        <v>186</v>
      </c>
      <c r="E56" s="124">
        <v>15000</v>
      </c>
      <c r="F56" s="124"/>
      <c r="G56" s="124">
        <f t="shared" si="0"/>
        <v>73000</v>
      </c>
      <c r="H56" s="249" t="s">
        <v>169</v>
      </c>
      <c r="I56" s="126" t="s">
        <v>18</v>
      </c>
      <c r="J56" s="303" t="s">
        <v>197</v>
      </c>
      <c r="K56" s="291" t="s">
        <v>148</v>
      </c>
      <c r="L56" s="126" t="s">
        <v>44</v>
      </c>
      <c r="M56" s="126"/>
      <c r="N56" s="352" t="s">
        <v>301</v>
      </c>
    </row>
    <row r="57" spans="1:14" s="80" customFormat="1" x14ac:dyDescent="0.3">
      <c r="A57" s="137">
        <v>45632</v>
      </c>
      <c r="B57" s="138" t="s">
        <v>361</v>
      </c>
      <c r="C57" s="138" t="s">
        <v>162</v>
      </c>
      <c r="D57" s="417" t="s">
        <v>186</v>
      </c>
      <c r="E57" s="124">
        <v>8000</v>
      </c>
      <c r="F57" s="124"/>
      <c r="G57" s="124">
        <f t="shared" si="0"/>
        <v>65000</v>
      </c>
      <c r="H57" s="249" t="s">
        <v>169</v>
      </c>
      <c r="I57" s="126" t="s">
        <v>18</v>
      </c>
      <c r="J57" s="303" t="s">
        <v>197</v>
      </c>
      <c r="K57" s="291" t="s">
        <v>148</v>
      </c>
      <c r="L57" s="126" t="s">
        <v>44</v>
      </c>
      <c r="M57" s="126"/>
      <c r="N57" s="352"/>
    </row>
    <row r="58" spans="1:14" s="80" customFormat="1" x14ac:dyDescent="0.3">
      <c r="A58" s="137">
        <v>45632</v>
      </c>
      <c r="B58" s="138" t="s">
        <v>345</v>
      </c>
      <c r="C58" s="138" t="s">
        <v>162</v>
      </c>
      <c r="D58" s="417" t="s">
        <v>186</v>
      </c>
      <c r="E58" s="124">
        <v>20000</v>
      </c>
      <c r="F58" s="124"/>
      <c r="G58" s="124">
        <f t="shared" si="0"/>
        <v>45000</v>
      </c>
      <c r="H58" s="249" t="s">
        <v>169</v>
      </c>
      <c r="I58" s="126" t="s">
        <v>18</v>
      </c>
      <c r="J58" s="303" t="s">
        <v>197</v>
      </c>
      <c r="K58" s="291" t="s">
        <v>148</v>
      </c>
      <c r="L58" s="126" t="s">
        <v>44</v>
      </c>
      <c r="M58" s="126"/>
      <c r="N58" s="352"/>
    </row>
    <row r="59" spans="1:14" s="769" customFormat="1" x14ac:dyDescent="0.3">
      <c r="A59" s="755">
        <v>45635</v>
      </c>
      <c r="B59" s="761" t="s">
        <v>108</v>
      </c>
      <c r="C59" s="761" t="s">
        <v>47</v>
      </c>
      <c r="D59" s="762" t="s">
        <v>186</v>
      </c>
      <c r="E59" s="750"/>
      <c r="F59" s="750">
        <v>40000</v>
      </c>
      <c r="G59" s="750">
        <f t="shared" si="0"/>
        <v>85000</v>
      </c>
      <c r="H59" s="751" t="s">
        <v>169</v>
      </c>
      <c r="I59" s="752" t="s">
        <v>18</v>
      </c>
      <c r="J59" s="753" t="s">
        <v>404</v>
      </c>
      <c r="K59" s="761" t="s">
        <v>148</v>
      </c>
      <c r="L59" s="752" t="s">
        <v>44</v>
      </c>
      <c r="M59" s="752"/>
      <c r="N59" s="754"/>
    </row>
    <row r="60" spans="1:14" s="80" customFormat="1" x14ac:dyDescent="0.3">
      <c r="A60" s="137">
        <v>45635</v>
      </c>
      <c r="B60" s="138" t="s">
        <v>156</v>
      </c>
      <c r="C60" s="138" t="s">
        <v>111</v>
      </c>
      <c r="D60" s="417" t="s">
        <v>186</v>
      </c>
      <c r="E60" s="124">
        <v>20000</v>
      </c>
      <c r="F60" s="124"/>
      <c r="G60" s="124">
        <f t="shared" si="0"/>
        <v>65000</v>
      </c>
      <c r="H60" s="249" t="s">
        <v>169</v>
      </c>
      <c r="I60" s="126" t="s">
        <v>18</v>
      </c>
      <c r="J60" s="303" t="s">
        <v>404</v>
      </c>
      <c r="K60" s="291" t="s">
        <v>148</v>
      </c>
      <c r="L60" s="126" t="s">
        <v>44</v>
      </c>
      <c r="M60" s="126"/>
      <c r="N60" s="352" t="s">
        <v>160</v>
      </c>
    </row>
    <row r="61" spans="1:14" s="80" customFormat="1" x14ac:dyDescent="0.3">
      <c r="A61" s="137">
        <v>45635</v>
      </c>
      <c r="B61" s="138" t="s">
        <v>156</v>
      </c>
      <c r="C61" s="138" t="s">
        <v>111</v>
      </c>
      <c r="D61" s="417" t="s">
        <v>186</v>
      </c>
      <c r="E61" s="124">
        <v>20000</v>
      </c>
      <c r="F61" s="124"/>
      <c r="G61" s="124">
        <f t="shared" si="0"/>
        <v>45000</v>
      </c>
      <c r="H61" s="249" t="s">
        <v>169</v>
      </c>
      <c r="I61" s="126" t="s">
        <v>18</v>
      </c>
      <c r="J61" s="303" t="s">
        <v>404</v>
      </c>
      <c r="K61" s="291" t="s">
        <v>148</v>
      </c>
      <c r="L61" s="126" t="s">
        <v>44</v>
      </c>
      <c r="M61" s="126"/>
      <c r="N61" s="352" t="s">
        <v>161</v>
      </c>
    </row>
    <row r="62" spans="1:14" s="769" customFormat="1" x14ac:dyDescent="0.3">
      <c r="A62" s="755">
        <v>45636</v>
      </c>
      <c r="B62" s="761" t="s">
        <v>108</v>
      </c>
      <c r="C62" s="761" t="s">
        <v>47</v>
      </c>
      <c r="D62" s="762" t="s">
        <v>186</v>
      </c>
      <c r="E62" s="750"/>
      <c r="F62" s="750">
        <v>40000</v>
      </c>
      <c r="G62" s="750">
        <f t="shared" si="0"/>
        <v>85000</v>
      </c>
      <c r="H62" s="751" t="s">
        <v>169</v>
      </c>
      <c r="I62" s="752" t="s">
        <v>18</v>
      </c>
      <c r="J62" s="753" t="s">
        <v>415</v>
      </c>
      <c r="K62" s="761" t="s">
        <v>148</v>
      </c>
      <c r="L62" s="752" t="s">
        <v>44</v>
      </c>
      <c r="M62" s="752"/>
      <c r="N62" s="754"/>
    </row>
    <row r="63" spans="1:14" s="80" customFormat="1" x14ac:dyDescent="0.3">
      <c r="A63" s="137">
        <v>45636</v>
      </c>
      <c r="B63" s="138" t="s">
        <v>156</v>
      </c>
      <c r="C63" s="138" t="s">
        <v>111</v>
      </c>
      <c r="D63" s="417" t="s">
        <v>186</v>
      </c>
      <c r="E63" s="124">
        <v>20000</v>
      </c>
      <c r="F63" s="124"/>
      <c r="G63" s="124">
        <f t="shared" si="0"/>
        <v>65000</v>
      </c>
      <c r="H63" s="249" t="s">
        <v>169</v>
      </c>
      <c r="I63" s="126" t="s">
        <v>18</v>
      </c>
      <c r="J63" s="303" t="s">
        <v>415</v>
      </c>
      <c r="K63" s="291" t="s">
        <v>148</v>
      </c>
      <c r="L63" s="126" t="s">
        <v>44</v>
      </c>
      <c r="M63" s="126"/>
      <c r="N63" s="352" t="s">
        <v>160</v>
      </c>
    </row>
    <row r="64" spans="1:14" s="80" customFormat="1" x14ac:dyDescent="0.3">
      <c r="A64" s="137">
        <v>45636</v>
      </c>
      <c r="B64" s="138" t="s">
        <v>156</v>
      </c>
      <c r="C64" s="138" t="s">
        <v>111</v>
      </c>
      <c r="D64" s="417" t="s">
        <v>186</v>
      </c>
      <c r="E64" s="124">
        <v>20000</v>
      </c>
      <c r="F64" s="124"/>
      <c r="G64" s="124">
        <f t="shared" si="0"/>
        <v>45000</v>
      </c>
      <c r="H64" s="249" t="s">
        <v>169</v>
      </c>
      <c r="I64" s="126" t="s">
        <v>18</v>
      </c>
      <c r="J64" s="303" t="s">
        <v>415</v>
      </c>
      <c r="K64" s="291" t="s">
        <v>148</v>
      </c>
      <c r="L64" s="126" t="s">
        <v>44</v>
      </c>
      <c r="M64" s="126"/>
      <c r="N64" s="352" t="s">
        <v>161</v>
      </c>
    </row>
    <row r="65" spans="1:14" s="80" customFormat="1" ht="15" thickBot="1" x14ac:dyDescent="0.35">
      <c r="A65" s="137">
        <v>45636</v>
      </c>
      <c r="B65" s="138" t="s">
        <v>634</v>
      </c>
      <c r="C65" s="138" t="s">
        <v>47</v>
      </c>
      <c r="D65" s="417" t="s">
        <v>186</v>
      </c>
      <c r="E65" s="124"/>
      <c r="F65" s="124">
        <v>-45000</v>
      </c>
      <c r="G65" s="124">
        <f t="shared" si="0"/>
        <v>0</v>
      </c>
      <c r="H65" s="249" t="s">
        <v>169</v>
      </c>
      <c r="I65" s="126" t="s">
        <v>18</v>
      </c>
      <c r="J65" s="303" t="s">
        <v>416</v>
      </c>
      <c r="K65" s="291" t="s">
        <v>148</v>
      </c>
      <c r="L65" s="126" t="s">
        <v>44</v>
      </c>
      <c r="M65" s="126"/>
      <c r="N65" s="352"/>
    </row>
    <row r="66" spans="1:14" ht="15" thickBot="1" x14ac:dyDescent="0.35">
      <c r="A66" s="419"/>
      <c r="B66" s="419"/>
      <c r="C66" s="419"/>
      <c r="D66" s="431"/>
      <c r="E66" s="432">
        <f>SUM(E4:E65)</f>
        <v>745000</v>
      </c>
      <c r="F66" s="433">
        <f>SUM(F4:F65)+G4</f>
        <v>745000</v>
      </c>
      <c r="G66" s="434">
        <f>F66-E66</f>
        <v>0</v>
      </c>
      <c r="H66" s="616"/>
      <c r="I66" s="126"/>
      <c r="J66" s="419" t="s">
        <v>195</v>
      </c>
      <c r="K66" s="419"/>
      <c r="L66" s="126"/>
      <c r="M66" s="419"/>
      <c r="N66" s="119"/>
    </row>
    <row r="232" spans="8:8" x14ac:dyDescent="0.3">
      <c r="H232" s="15" t="s">
        <v>119</v>
      </c>
    </row>
    <row r="233" spans="8:8" x14ac:dyDescent="0.3">
      <c r="H233" s="15" t="s">
        <v>119</v>
      </c>
    </row>
    <row r="234" spans="8:8" x14ac:dyDescent="0.3">
      <c r="H234" s="15" t="s">
        <v>119</v>
      </c>
    </row>
    <row r="235" spans="8:8" x14ac:dyDescent="0.3">
      <c r="H235" s="15" t="s">
        <v>119</v>
      </c>
    </row>
    <row r="236" spans="8:8" x14ac:dyDescent="0.3">
      <c r="H236" s="15" t="s">
        <v>119</v>
      </c>
    </row>
  </sheetData>
  <autoFilter ref="A1:N65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9777-8A23-4B54-AF99-99BC7BC83DB6}">
  <dimension ref="A1:N264"/>
  <sheetViews>
    <sheetView zoomScaleNormal="100" workbookViewId="0">
      <selection activeCell="G18" sqref="G18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527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110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678">
        <v>45627</v>
      </c>
      <c r="B4" s="679" t="s">
        <v>201</v>
      </c>
      <c r="C4" s="679"/>
      <c r="D4" s="680"/>
      <c r="E4" s="681"/>
      <c r="F4" s="681"/>
      <c r="G4" s="681">
        <v>16000</v>
      </c>
      <c r="H4" s="682"/>
      <c r="I4" s="672"/>
      <c r="J4" s="673"/>
      <c r="K4" s="674"/>
      <c r="L4" s="675"/>
      <c r="M4" s="676"/>
      <c r="N4" s="677"/>
    </row>
    <row r="5" spans="1:14" s="11" customFormat="1" ht="13.5" customHeight="1" x14ac:dyDescent="0.3">
      <c r="A5" s="560">
        <v>45632</v>
      </c>
      <c r="B5" s="442" t="s">
        <v>154</v>
      </c>
      <c r="C5" s="442" t="s">
        <v>47</v>
      </c>
      <c r="D5" s="561" t="s">
        <v>186</v>
      </c>
      <c r="E5" s="443"/>
      <c r="F5" s="443">
        <v>87000</v>
      </c>
      <c r="G5" s="443">
        <f>G4-E5+F5</f>
        <v>103000</v>
      </c>
      <c r="H5" s="445" t="s">
        <v>461</v>
      </c>
      <c r="I5" s="445" t="s">
        <v>18</v>
      </c>
      <c r="J5" s="391" t="s">
        <v>389</v>
      </c>
      <c r="K5" s="442"/>
      <c r="L5" s="442" t="s">
        <v>44</v>
      </c>
      <c r="M5" s="562"/>
      <c r="N5" s="444"/>
    </row>
    <row r="6" spans="1:14" s="11" customFormat="1" ht="13.5" customHeight="1" x14ac:dyDescent="0.3">
      <c r="A6" s="400">
        <v>45632</v>
      </c>
      <c r="B6" s="408" t="s">
        <v>110</v>
      </c>
      <c r="C6" s="408" t="s">
        <v>111</v>
      </c>
      <c r="D6" s="645" t="s">
        <v>186</v>
      </c>
      <c r="E6" s="563">
        <v>32000</v>
      </c>
      <c r="F6" s="124"/>
      <c r="G6" s="124">
        <f t="shared" ref="G6" si="0">G5-E6+F6</f>
        <v>71000</v>
      </c>
      <c r="H6" s="249" t="s">
        <v>461</v>
      </c>
      <c r="I6" s="249" t="s">
        <v>18</v>
      </c>
      <c r="J6" s="303" t="s">
        <v>389</v>
      </c>
      <c r="K6" s="408"/>
      <c r="L6" s="291" t="s">
        <v>44</v>
      </c>
      <c r="M6" s="351"/>
      <c r="N6" s="352" t="s">
        <v>160</v>
      </c>
    </row>
    <row r="7" spans="1:14" x14ac:dyDescent="0.3">
      <c r="A7" s="400">
        <v>45632</v>
      </c>
      <c r="B7" s="408" t="s">
        <v>110</v>
      </c>
      <c r="C7" s="408" t="s">
        <v>111</v>
      </c>
      <c r="D7" s="645" t="s">
        <v>186</v>
      </c>
      <c r="E7" s="393">
        <v>7000</v>
      </c>
      <c r="F7" s="124"/>
      <c r="G7" s="124">
        <f>G6-E7+F7</f>
        <v>64000</v>
      </c>
      <c r="H7" s="249" t="s">
        <v>461</v>
      </c>
      <c r="I7" s="126" t="s">
        <v>18</v>
      </c>
      <c r="J7" s="303" t="s">
        <v>389</v>
      </c>
      <c r="K7" s="408"/>
      <c r="L7" s="126" t="s">
        <v>44</v>
      </c>
      <c r="M7" s="126"/>
      <c r="N7" s="352" t="s">
        <v>408</v>
      </c>
    </row>
    <row r="8" spans="1:14" x14ac:dyDescent="0.3">
      <c r="A8" s="400">
        <v>45632</v>
      </c>
      <c r="B8" s="408" t="s">
        <v>110</v>
      </c>
      <c r="C8" s="408" t="s">
        <v>111</v>
      </c>
      <c r="D8" s="645" t="s">
        <v>186</v>
      </c>
      <c r="E8" s="393">
        <v>18000</v>
      </c>
      <c r="F8" s="124"/>
      <c r="G8" s="124">
        <f t="shared" ref="G8:G17" si="1">G7-E8+F8</f>
        <v>46000</v>
      </c>
      <c r="H8" s="249" t="s">
        <v>461</v>
      </c>
      <c r="I8" s="126" t="s">
        <v>18</v>
      </c>
      <c r="J8" s="303" t="s">
        <v>389</v>
      </c>
      <c r="K8" s="408"/>
      <c r="L8" s="126" t="s">
        <v>44</v>
      </c>
      <c r="M8" s="126"/>
      <c r="N8" s="352" t="s">
        <v>409</v>
      </c>
    </row>
    <row r="9" spans="1:14" x14ac:dyDescent="0.3">
      <c r="A9" s="400">
        <v>45632</v>
      </c>
      <c r="B9" s="408" t="s">
        <v>110</v>
      </c>
      <c r="C9" s="408" t="s">
        <v>111</v>
      </c>
      <c r="D9" s="645" t="s">
        <v>186</v>
      </c>
      <c r="E9" s="393">
        <v>17000</v>
      </c>
      <c r="F9" s="124"/>
      <c r="G9" s="124">
        <f t="shared" si="1"/>
        <v>29000</v>
      </c>
      <c r="H9" s="249" t="s">
        <v>461</v>
      </c>
      <c r="I9" s="126" t="s">
        <v>18</v>
      </c>
      <c r="J9" s="303" t="s">
        <v>389</v>
      </c>
      <c r="K9" s="408"/>
      <c r="L9" s="126" t="s">
        <v>44</v>
      </c>
      <c r="M9" s="126"/>
      <c r="N9" s="352"/>
    </row>
    <row r="10" spans="1:14" x14ac:dyDescent="0.3">
      <c r="A10" s="400">
        <v>45632</v>
      </c>
      <c r="B10" s="408" t="s">
        <v>157</v>
      </c>
      <c r="C10" s="408" t="s">
        <v>157</v>
      </c>
      <c r="D10" s="645" t="s">
        <v>186</v>
      </c>
      <c r="E10" s="393">
        <v>20000</v>
      </c>
      <c r="F10" s="124"/>
      <c r="G10" s="124">
        <f t="shared" si="1"/>
        <v>9000</v>
      </c>
      <c r="H10" s="249" t="s">
        <v>461</v>
      </c>
      <c r="I10" s="126" t="s">
        <v>18</v>
      </c>
      <c r="J10" s="303" t="s">
        <v>389</v>
      </c>
      <c r="K10" s="408"/>
      <c r="L10" s="126" t="s">
        <v>44</v>
      </c>
      <c r="M10" s="126"/>
      <c r="N10" s="352"/>
    </row>
    <row r="11" spans="1:14" x14ac:dyDescent="0.3">
      <c r="A11" s="747">
        <v>45636</v>
      </c>
      <c r="B11" s="748" t="s">
        <v>154</v>
      </c>
      <c r="C11" s="748" t="s">
        <v>47</v>
      </c>
      <c r="D11" s="749" t="s">
        <v>186</v>
      </c>
      <c r="E11" s="750"/>
      <c r="F11" s="750">
        <v>74000</v>
      </c>
      <c r="G11" s="750">
        <f t="shared" si="1"/>
        <v>83000</v>
      </c>
      <c r="H11" s="751" t="s">
        <v>461</v>
      </c>
      <c r="I11" s="752" t="s">
        <v>18</v>
      </c>
      <c r="J11" s="753" t="s">
        <v>432</v>
      </c>
      <c r="K11" s="748"/>
      <c r="L11" s="752" t="s">
        <v>44</v>
      </c>
      <c r="M11" s="752"/>
      <c r="N11" s="754"/>
    </row>
    <row r="12" spans="1:14" x14ac:dyDescent="0.3">
      <c r="A12" s="400">
        <v>45636</v>
      </c>
      <c r="B12" s="408" t="s">
        <v>110</v>
      </c>
      <c r="C12" s="408" t="s">
        <v>111</v>
      </c>
      <c r="D12" s="645" t="s">
        <v>186</v>
      </c>
      <c r="E12" s="393">
        <v>25000</v>
      </c>
      <c r="F12" s="124"/>
      <c r="G12" s="124">
        <f t="shared" si="1"/>
        <v>58000</v>
      </c>
      <c r="H12" s="249" t="s">
        <v>461</v>
      </c>
      <c r="I12" s="126" t="s">
        <v>18</v>
      </c>
      <c r="J12" s="303" t="s">
        <v>432</v>
      </c>
      <c r="K12" s="408"/>
      <c r="L12" s="126" t="s">
        <v>44</v>
      </c>
      <c r="M12" s="126"/>
      <c r="N12" s="352" t="s">
        <v>160</v>
      </c>
    </row>
    <row r="13" spans="1:14" x14ac:dyDescent="0.3">
      <c r="A13" s="400">
        <v>45636</v>
      </c>
      <c r="B13" s="408" t="s">
        <v>110</v>
      </c>
      <c r="C13" s="408" t="s">
        <v>111</v>
      </c>
      <c r="D13" s="645" t="s">
        <v>186</v>
      </c>
      <c r="E13" s="393">
        <v>8000</v>
      </c>
      <c r="F13" s="131"/>
      <c r="G13" s="131">
        <f t="shared" si="1"/>
        <v>50000</v>
      </c>
      <c r="H13" s="397" t="s">
        <v>461</v>
      </c>
      <c r="I13" s="126" t="s">
        <v>18</v>
      </c>
      <c r="J13" s="303" t="s">
        <v>432</v>
      </c>
      <c r="K13" s="408"/>
      <c r="L13" s="126" t="s">
        <v>44</v>
      </c>
      <c r="M13" s="126"/>
      <c r="N13" s="352" t="s">
        <v>447</v>
      </c>
    </row>
    <row r="14" spans="1:14" x14ac:dyDescent="0.3">
      <c r="A14" s="400">
        <v>45636</v>
      </c>
      <c r="B14" s="408" t="s">
        <v>110</v>
      </c>
      <c r="C14" s="408" t="s">
        <v>111</v>
      </c>
      <c r="D14" s="645" t="s">
        <v>186</v>
      </c>
      <c r="E14" s="393">
        <v>8000</v>
      </c>
      <c r="F14" s="124"/>
      <c r="G14" s="131">
        <f t="shared" si="1"/>
        <v>42000</v>
      </c>
      <c r="H14" s="397" t="s">
        <v>461</v>
      </c>
      <c r="I14" s="126" t="s">
        <v>18</v>
      </c>
      <c r="J14" s="303" t="s">
        <v>432</v>
      </c>
      <c r="K14" s="408"/>
      <c r="L14" s="126" t="s">
        <v>44</v>
      </c>
      <c r="M14" s="126"/>
      <c r="N14" s="352" t="s">
        <v>448</v>
      </c>
    </row>
    <row r="15" spans="1:14" x14ac:dyDescent="0.3">
      <c r="A15" s="400">
        <v>45636</v>
      </c>
      <c r="B15" s="408" t="s">
        <v>110</v>
      </c>
      <c r="C15" s="408" t="s">
        <v>111</v>
      </c>
      <c r="D15" s="645" t="s">
        <v>186</v>
      </c>
      <c r="E15" s="393">
        <v>12000</v>
      </c>
      <c r="F15" s="393"/>
      <c r="G15" s="131">
        <f t="shared" si="1"/>
        <v>30000</v>
      </c>
      <c r="H15" s="126" t="s">
        <v>461</v>
      </c>
      <c r="I15" s="126" t="s">
        <v>18</v>
      </c>
      <c r="J15" s="303" t="s">
        <v>432</v>
      </c>
      <c r="K15" s="408"/>
      <c r="L15" s="126" t="s">
        <v>44</v>
      </c>
      <c r="M15" s="126"/>
      <c r="N15" s="81" t="s">
        <v>449</v>
      </c>
    </row>
    <row r="16" spans="1:14" x14ac:dyDescent="0.3">
      <c r="A16" s="400">
        <v>45636</v>
      </c>
      <c r="B16" s="408" t="s">
        <v>110</v>
      </c>
      <c r="C16" s="408" t="s">
        <v>111</v>
      </c>
      <c r="D16" s="645" t="s">
        <v>186</v>
      </c>
      <c r="E16" s="393">
        <v>20000</v>
      </c>
      <c r="F16" s="393"/>
      <c r="G16" s="131">
        <f t="shared" si="1"/>
        <v>10000</v>
      </c>
      <c r="H16" s="126" t="s">
        <v>461</v>
      </c>
      <c r="I16" s="126" t="s">
        <v>18</v>
      </c>
      <c r="J16" s="303" t="s">
        <v>432</v>
      </c>
      <c r="K16" s="408"/>
      <c r="L16" s="126" t="s">
        <v>44</v>
      </c>
      <c r="M16" s="126"/>
      <c r="N16" s="81" t="s">
        <v>450</v>
      </c>
    </row>
    <row r="17" spans="1:14" ht="15" thickBot="1" x14ac:dyDescent="0.35">
      <c r="A17" s="137">
        <v>45656</v>
      </c>
      <c r="B17" s="408" t="s">
        <v>641</v>
      </c>
      <c r="C17" s="408" t="s">
        <v>47</v>
      </c>
      <c r="D17" s="645" t="s">
        <v>186</v>
      </c>
      <c r="E17" s="563"/>
      <c r="F17" s="393">
        <v>20000</v>
      </c>
      <c r="G17" s="131">
        <f t="shared" si="1"/>
        <v>30000</v>
      </c>
      <c r="H17" s="126"/>
      <c r="I17" s="126" t="s">
        <v>18</v>
      </c>
      <c r="J17" s="303"/>
      <c r="K17" s="408"/>
      <c r="L17" s="126" t="s">
        <v>44</v>
      </c>
      <c r="M17" s="126"/>
      <c r="N17" s="81" t="s">
        <v>160</v>
      </c>
    </row>
    <row r="18" spans="1:14" ht="15" thickBot="1" x14ac:dyDescent="0.35">
      <c r="E18" s="446">
        <f>SUM(E4:E17)</f>
        <v>167000</v>
      </c>
      <c r="F18" s="447">
        <f>SUM(F4:F17)+G4</f>
        <v>197000</v>
      </c>
      <c r="G18" s="448">
        <f>F18-E18</f>
        <v>30000</v>
      </c>
    </row>
    <row r="260" spans="8:8" x14ac:dyDescent="0.3">
      <c r="H260" s="15" t="s">
        <v>119</v>
      </c>
    </row>
    <row r="261" spans="8:8" x14ac:dyDescent="0.3">
      <c r="H261" s="15" t="s">
        <v>119</v>
      </c>
    </row>
    <row r="262" spans="8:8" x14ac:dyDescent="0.3">
      <c r="H262" s="15" t="s">
        <v>119</v>
      </c>
    </row>
    <row r="263" spans="8:8" x14ac:dyDescent="0.3">
      <c r="H263" s="15" t="s">
        <v>119</v>
      </c>
    </row>
    <row r="264" spans="8:8" x14ac:dyDescent="0.3">
      <c r="H264" s="15" t="s">
        <v>119</v>
      </c>
    </row>
  </sheetData>
  <autoFilter ref="A1:N14" xr:uid="{00000000-0009-0000-0000-00000F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ageMargins left="0.7" right="0.7" top="0.75" bottom="0.75" header="0.3" footer="0.3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E296"/>
  <sheetViews>
    <sheetView topLeftCell="A108" zoomScaleNormal="100" workbookViewId="0">
      <selection activeCell="A117" sqref="A117:E117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231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45627</v>
      </c>
      <c r="B4" s="310" t="s">
        <v>201</v>
      </c>
      <c r="C4" s="310"/>
      <c r="D4" s="336"/>
      <c r="E4" s="401"/>
      <c r="F4" s="401"/>
      <c r="G4" s="401">
        <v>0</v>
      </c>
      <c r="H4" s="339"/>
      <c r="I4" s="340"/>
      <c r="J4" s="341"/>
      <c r="K4" s="342"/>
      <c r="L4" s="150"/>
      <c r="M4" s="343"/>
      <c r="N4" s="344"/>
    </row>
    <row r="5" spans="1:14" s="11" customFormat="1" ht="13.5" customHeight="1" x14ac:dyDescent="0.3">
      <c r="A5" s="353">
        <v>45628</v>
      </c>
      <c r="B5" s="354" t="s">
        <v>108</v>
      </c>
      <c r="C5" s="354" t="s">
        <v>47</v>
      </c>
      <c r="D5" s="740" t="s">
        <v>186</v>
      </c>
      <c r="E5" s="743"/>
      <c r="F5" s="356">
        <v>44000</v>
      </c>
      <c r="G5" s="356">
        <f>G4-E5+F5</f>
        <v>44000</v>
      </c>
      <c r="H5" s="357" t="s">
        <v>187</v>
      </c>
      <c r="I5" s="357" t="s">
        <v>18</v>
      </c>
      <c r="J5" s="391" t="s">
        <v>190</v>
      </c>
      <c r="K5" s="354" t="s">
        <v>148</v>
      </c>
      <c r="L5" s="354" t="s">
        <v>44</v>
      </c>
      <c r="M5" s="359"/>
      <c r="N5" s="358"/>
    </row>
    <row r="6" spans="1:14" s="11" customFormat="1" ht="13.5" customHeight="1" x14ac:dyDescent="0.3">
      <c r="A6" s="137">
        <v>45628</v>
      </c>
      <c r="B6" s="138" t="s">
        <v>156</v>
      </c>
      <c r="C6" s="291" t="s">
        <v>111</v>
      </c>
      <c r="D6" s="417" t="s">
        <v>186</v>
      </c>
      <c r="E6" s="124">
        <v>17000</v>
      </c>
      <c r="F6" s="742"/>
      <c r="G6" s="124">
        <f>G5-E6+F6</f>
        <v>27000</v>
      </c>
      <c r="H6" s="249" t="s">
        <v>187</v>
      </c>
      <c r="I6" s="249" t="s">
        <v>18</v>
      </c>
      <c r="J6" s="303" t="s">
        <v>190</v>
      </c>
      <c r="K6" s="291" t="s">
        <v>148</v>
      </c>
      <c r="L6" s="291" t="s">
        <v>44</v>
      </c>
      <c r="M6" s="351"/>
      <c r="N6" s="352" t="s">
        <v>160</v>
      </c>
    </row>
    <row r="7" spans="1:14" x14ac:dyDescent="0.3">
      <c r="A7" s="137">
        <v>45628</v>
      </c>
      <c r="B7" s="138" t="s">
        <v>156</v>
      </c>
      <c r="C7" s="291" t="s">
        <v>111</v>
      </c>
      <c r="D7" s="417" t="s">
        <v>186</v>
      </c>
      <c r="E7" s="124">
        <v>2000</v>
      </c>
      <c r="F7" s="742"/>
      <c r="G7" s="124">
        <f>G6-E7+F7</f>
        <v>25000</v>
      </c>
      <c r="H7" s="249" t="s">
        <v>187</v>
      </c>
      <c r="I7" s="126" t="s">
        <v>18</v>
      </c>
      <c r="J7" s="303" t="s">
        <v>190</v>
      </c>
      <c r="K7" s="291" t="s">
        <v>148</v>
      </c>
      <c r="L7" s="126" t="s">
        <v>44</v>
      </c>
      <c r="M7" s="744"/>
      <c r="N7" s="352" t="s">
        <v>202</v>
      </c>
    </row>
    <row r="8" spans="1:14" ht="17.399999999999999" customHeight="1" x14ac:dyDescent="0.3">
      <c r="A8" s="668">
        <v>45628</v>
      </c>
      <c r="B8" s="138" t="s">
        <v>156</v>
      </c>
      <c r="C8" s="291" t="s">
        <v>111</v>
      </c>
      <c r="D8" s="417" t="s">
        <v>186</v>
      </c>
      <c r="E8" s="129">
        <v>2000</v>
      </c>
      <c r="F8" s="742"/>
      <c r="G8" s="129">
        <f t="shared" ref="G8:G11" si="0">G7-E8+F8</f>
        <v>23000</v>
      </c>
      <c r="H8" s="392" t="s">
        <v>187</v>
      </c>
      <c r="I8" s="145" t="s">
        <v>18</v>
      </c>
      <c r="J8" s="303" t="s">
        <v>190</v>
      </c>
      <c r="K8" s="149" t="s">
        <v>148</v>
      </c>
      <c r="L8" s="145" t="s">
        <v>44</v>
      </c>
      <c r="M8" s="145"/>
      <c r="N8" s="670" t="s">
        <v>203</v>
      </c>
    </row>
    <row r="9" spans="1:14" x14ac:dyDescent="0.3">
      <c r="A9" s="137">
        <v>45628</v>
      </c>
      <c r="B9" s="138" t="s">
        <v>156</v>
      </c>
      <c r="C9" s="291" t="s">
        <v>111</v>
      </c>
      <c r="D9" s="417" t="s">
        <v>186</v>
      </c>
      <c r="E9" s="124">
        <v>17000</v>
      </c>
      <c r="F9" s="742"/>
      <c r="G9" s="124">
        <f t="shared" si="0"/>
        <v>6000</v>
      </c>
      <c r="H9" s="249" t="s">
        <v>187</v>
      </c>
      <c r="I9" s="126" t="s">
        <v>18</v>
      </c>
      <c r="J9" s="303" t="s">
        <v>190</v>
      </c>
      <c r="K9" s="291" t="s">
        <v>148</v>
      </c>
      <c r="L9" s="126" t="s">
        <v>44</v>
      </c>
      <c r="M9" s="126"/>
      <c r="N9" s="352" t="s">
        <v>161</v>
      </c>
    </row>
    <row r="10" spans="1:14" x14ac:dyDescent="0.3">
      <c r="A10" s="137">
        <v>45628</v>
      </c>
      <c r="B10" s="138" t="s">
        <v>157</v>
      </c>
      <c r="C10" s="291" t="s">
        <v>157</v>
      </c>
      <c r="D10" s="417" t="s">
        <v>186</v>
      </c>
      <c r="E10" s="124">
        <v>6000</v>
      </c>
      <c r="F10" s="742"/>
      <c r="G10" s="124">
        <f t="shared" si="0"/>
        <v>0</v>
      </c>
      <c r="H10" s="249" t="s">
        <v>187</v>
      </c>
      <c r="I10" s="126" t="s">
        <v>18</v>
      </c>
      <c r="J10" s="303" t="s">
        <v>190</v>
      </c>
      <c r="K10" s="291" t="s">
        <v>148</v>
      </c>
      <c r="L10" s="126" t="s">
        <v>44</v>
      </c>
      <c r="M10" s="744"/>
      <c r="N10" s="352"/>
    </row>
    <row r="11" spans="1:14" s="769" customFormat="1" x14ac:dyDescent="0.3">
      <c r="A11" s="755">
        <v>45629</v>
      </c>
      <c r="B11" s="761" t="s">
        <v>108</v>
      </c>
      <c r="C11" s="761" t="s">
        <v>47</v>
      </c>
      <c r="D11" s="762" t="s">
        <v>186</v>
      </c>
      <c r="E11" s="750"/>
      <c r="F11" s="750">
        <v>110000</v>
      </c>
      <c r="G11" s="750">
        <f t="shared" si="0"/>
        <v>110000</v>
      </c>
      <c r="H11" s="751" t="s">
        <v>187</v>
      </c>
      <c r="I11" s="752" t="s">
        <v>18</v>
      </c>
      <c r="J11" s="753" t="s">
        <v>204</v>
      </c>
      <c r="K11" s="761" t="s">
        <v>148</v>
      </c>
      <c r="L11" s="752" t="s">
        <v>44</v>
      </c>
      <c r="M11" s="752"/>
      <c r="N11" s="754"/>
    </row>
    <row r="12" spans="1:14" x14ac:dyDescent="0.3">
      <c r="A12" s="137">
        <v>45629</v>
      </c>
      <c r="B12" s="138" t="s">
        <v>156</v>
      </c>
      <c r="C12" s="138" t="s">
        <v>111</v>
      </c>
      <c r="D12" s="417" t="s">
        <v>186</v>
      </c>
      <c r="E12" s="124">
        <v>17000</v>
      </c>
      <c r="F12" s="124"/>
      <c r="G12" s="124">
        <f t="shared" ref="G12:G75" si="1">G11-E12+F12</f>
        <v>93000</v>
      </c>
      <c r="H12" s="249" t="s">
        <v>187</v>
      </c>
      <c r="I12" s="126" t="s">
        <v>18</v>
      </c>
      <c r="J12" s="303" t="s">
        <v>204</v>
      </c>
      <c r="K12" s="291" t="s">
        <v>148</v>
      </c>
      <c r="L12" s="126" t="s">
        <v>44</v>
      </c>
      <c r="M12" s="126"/>
      <c r="N12" s="352" t="s">
        <v>160</v>
      </c>
    </row>
    <row r="13" spans="1:14" x14ac:dyDescent="0.3">
      <c r="A13" s="137">
        <v>45629</v>
      </c>
      <c r="B13" s="138" t="s">
        <v>156</v>
      </c>
      <c r="C13" s="138" t="s">
        <v>111</v>
      </c>
      <c r="D13" s="417" t="s">
        <v>186</v>
      </c>
      <c r="E13" s="124">
        <v>10000</v>
      </c>
      <c r="F13" s="124"/>
      <c r="G13" s="124">
        <f t="shared" si="1"/>
        <v>83000</v>
      </c>
      <c r="H13" s="249" t="s">
        <v>187</v>
      </c>
      <c r="I13" s="126" t="s">
        <v>18</v>
      </c>
      <c r="J13" s="303" t="s">
        <v>204</v>
      </c>
      <c r="K13" s="291" t="s">
        <v>148</v>
      </c>
      <c r="L13" s="126" t="s">
        <v>44</v>
      </c>
      <c r="M13" s="126"/>
      <c r="N13" s="352" t="s">
        <v>211</v>
      </c>
    </row>
    <row r="14" spans="1:14" s="80" customFormat="1" x14ac:dyDescent="0.3">
      <c r="A14" s="137">
        <v>45629</v>
      </c>
      <c r="B14" s="138" t="s">
        <v>156</v>
      </c>
      <c r="C14" s="138" t="s">
        <v>111</v>
      </c>
      <c r="D14" s="417" t="s">
        <v>186</v>
      </c>
      <c r="E14" s="124">
        <v>29000</v>
      </c>
      <c r="F14" s="124"/>
      <c r="G14" s="124">
        <f t="shared" si="1"/>
        <v>54000</v>
      </c>
      <c r="H14" s="249" t="s">
        <v>187</v>
      </c>
      <c r="I14" s="126" t="s">
        <v>18</v>
      </c>
      <c r="J14" s="303" t="s">
        <v>204</v>
      </c>
      <c r="K14" s="291" t="s">
        <v>148</v>
      </c>
      <c r="L14" s="126" t="s">
        <v>44</v>
      </c>
      <c r="M14" s="126"/>
      <c r="N14" s="352" t="s">
        <v>212</v>
      </c>
    </row>
    <row r="15" spans="1:14" x14ac:dyDescent="0.3">
      <c r="A15" s="137">
        <v>45629</v>
      </c>
      <c r="B15" s="138" t="s">
        <v>156</v>
      </c>
      <c r="C15" s="138" t="s">
        <v>111</v>
      </c>
      <c r="D15" s="417" t="s">
        <v>186</v>
      </c>
      <c r="E15" s="124">
        <v>12000</v>
      </c>
      <c r="F15" s="124"/>
      <c r="G15" s="124">
        <f>G14-E15+F15</f>
        <v>42000</v>
      </c>
      <c r="H15" s="249" t="s">
        <v>187</v>
      </c>
      <c r="I15" s="126" t="s">
        <v>18</v>
      </c>
      <c r="J15" s="303" t="s">
        <v>204</v>
      </c>
      <c r="K15" s="291" t="s">
        <v>148</v>
      </c>
      <c r="L15" s="126" t="s">
        <v>44</v>
      </c>
      <c r="M15" s="126"/>
      <c r="N15" s="352" t="s">
        <v>213</v>
      </c>
    </row>
    <row r="16" spans="1:14" x14ac:dyDescent="0.3">
      <c r="A16" s="137">
        <v>45629</v>
      </c>
      <c r="B16" s="138" t="s">
        <v>156</v>
      </c>
      <c r="C16" s="138" t="s">
        <v>111</v>
      </c>
      <c r="D16" s="417" t="s">
        <v>186</v>
      </c>
      <c r="E16" s="124">
        <v>15000</v>
      </c>
      <c r="F16" s="124"/>
      <c r="G16" s="124">
        <f t="shared" si="1"/>
        <v>27000</v>
      </c>
      <c r="H16" s="249" t="s">
        <v>187</v>
      </c>
      <c r="I16" s="126" t="s">
        <v>18</v>
      </c>
      <c r="J16" s="303" t="s">
        <v>204</v>
      </c>
      <c r="K16" s="291" t="s">
        <v>148</v>
      </c>
      <c r="L16" s="126" t="s">
        <v>44</v>
      </c>
      <c r="M16" s="126"/>
      <c r="N16" s="352" t="s">
        <v>214</v>
      </c>
    </row>
    <row r="17" spans="1:161" x14ac:dyDescent="0.3">
      <c r="A17" s="137">
        <v>45629</v>
      </c>
      <c r="B17" s="138" t="s">
        <v>157</v>
      </c>
      <c r="C17" s="138" t="s">
        <v>157</v>
      </c>
      <c r="D17" s="417" t="s">
        <v>186</v>
      </c>
      <c r="E17" s="124">
        <v>12000</v>
      </c>
      <c r="F17" s="124"/>
      <c r="G17" s="124">
        <f t="shared" si="1"/>
        <v>15000</v>
      </c>
      <c r="H17" s="249" t="s">
        <v>187</v>
      </c>
      <c r="I17" s="126" t="s">
        <v>18</v>
      </c>
      <c r="J17" s="303" t="s">
        <v>204</v>
      </c>
      <c r="K17" s="291" t="s">
        <v>148</v>
      </c>
      <c r="L17" s="126" t="s">
        <v>44</v>
      </c>
      <c r="M17" s="126"/>
      <c r="N17" s="352"/>
    </row>
    <row r="18" spans="1:161" x14ac:dyDescent="0.3">
      <c r="A18" s="137">
        <v>45629</v>
      </c>
      <c r="B18" s="138" t="s">
        <v>157</v>
      </c>
      <c r="C18" s="138" t="s">
        <v>157</v>
      </c>
      <c r="D18" s="417" t="s">
        <v>186</v>
      </c>
      <c r="E18" s="348">
        <v>6000</v>
      </c>
      <c r="F18" s="124"/>
      <c r="G18" s="124">
        <f t="shared" si="1"/>
        <v>9000</v>
      </c>
      <c r="H18" s="249" t="s">
        <v>187</v>
      </c>
      <c r="I18" s="126" t="s">
        <v>18</v>
      </c>
      <c r="J18" s="303" t="s">
        <v>204</v>
      </c>
      <c r="K18" s="291" t="s">
        <v>148</v>
      </c>
      <c r="L18" s="126" t="s">
        <v>44</v>
      </c>
      <c r="M18" s="126"/>
      <c r="N18" s="352"/>
    </row>
    <row r="19" spans="1:161" x14ac:dyDescent="0.3">
      <c r="A19" s="137">
        <v>45629</v>
      </c>
      <c r="B19" s="138" t="s">
        <v>157</v>
      </c>
      <c r="C19" s="138" t="s">
        <v>157</v>
      </c>
      <c r="D19" s="417" t="s">
        <v>186</v>
      </c>
      <c r="E19" s="124">
        <v>1000</v>
      </c>
      <c r="F19" s="124"/>
      <c r="G19" s="124">
        <f t="shared" si="1"/>
        <v>8000</v>
      </c>
      <c r="H19" s="249" t="s">
        <v>187</v>
      </c>
      <c r="I19" s="126" t="s">
        <v>18</v>
      </c>
      <c r="J19" s="303" t="s">
        <v>204</v>
      </c>
      <c r="K19" s="291" t="s">
        <v>148</v>
      </c>
      <c r="L19" s="126" t="s">
        <v>44</v>
      </c>
      <c r="M19" s="126"/>
      <c r="N19" s="352"/>
    </row>
    <row r="20" spans="1:161" s="769" customFormat="1" x14ac:dyDescent="0.3">
      <c r="A20" s="755">
        <v>45630</v>
      </c>
      <c r="B20" s="761" t="s">
        <v>108</v>
      </c>
      <c r="C20" s="761" t="s">
        <v>47</v>
      </c>
      <c r="D20" s="762" t="s">
        <v>186</v>
      </c>
      <c r="E20" s="750"/>
      <c r="F20" s="750">
        <v>99000</v>
      </c>
      <c r="G20" s="750">
        <f t="shared" si="1"/>
        <v>107000</v>
      </c>
      <c r="H20" s="751" t="s">
        <v>187</v>
      </c>
      <c r="I20" s="752" t="s">
        <v>18</v>
      </c>
      <c r="J20" s="753" t="s">
        <v>217</v>
      </c>
      <c r="K20" s="761" t="s">
        <v>148</v>
      </c>
      <c r="L20" s="752" t="s">
        <v>44</v>
      </c>
      <c r="M20" s="752"/>
      <c r="N20" s="807"/>
    </row>
    <row r="21" spans="1:161" x14ac:dyDescent="0.3">
      <c r="A21" s="137">
        <v>45630</v>
      </c>
      <c r="B21" s="138" t="s">
        <v>156</v>
      </c>
      <c r="C21" s="138" t="s">
        <v>111</v>
      </c>
      <c r="D21" s="417" t="s">
        <v>186</v>
      </c>
      <c r="E21" s="348">
        <v>17000</v>
      </c>
      <c r="F21" s="124"/>
      <c r="G21" s="124">
        <f t="shared" si="1"/>
        <v>90000</v>
      </c>
      <c r="H21" s="249" t="s">
        <v>187</v>
      </c>
      <c r="I21" s="126" t="s">
        <v>18</v>
      </c>
      <c r="J21" s="303" t="s">
        <v>217</v>
      </c>
      <c r="K21" s="291" t="s">
        <v>148</v>
      </c>
      <c r="L21" s="126" t="s">
        <v>44</v>
      </c>
      <c r="M21" s="126"/>
      <c r="N21" s="399" t="s">
        <v>160</v>
      </c>
    </row>
    <row r="22" spans="1:161" s="80" customFormat="1" x14ac:dyDescent="0.3">
      <c r="A22" s="137">
        <v>45630</v>
      </c>
      <c r="B22" s="138" t="s">
        <v>156</v>
      </c>
      <c r="C22" s="138" t="s">
        <v>111</v>
      </c>
      <c r="D22" s="417" t="s">
        <v>186</v>
      </c>
      <c r="E22" s="124">
        <v>17000</v>
      </c>
      <c r="F22" s="124"/>
      <c r="G22" s="124">
        <f t="shared" si="1"/>
        <v>73000</v>
      </c>
      <c r="H22" s="249" t="s">
        <v>187</v>
      </c>
      <c r="I22" s="126" t="s">
        <v>18</v>
      </c>
      <c r="J22" s="303" t="s">
        <v>217</v>
      </c>
      <c r="K22" s="291" t="s">
        <v>148</v>
      </c>
      <c r="L22" s="126" t="s">
        <v>44</v>
      </c>
      <c r="M22" s="126"/>
      <c r="N22" s="352" t="s">
        <v>224</v>
      </c>
    </row>
    <row r="23" spans="1:161" s="768" customFormat="1" x14ac:dyDescent="0.3">
      <c r="A23" s="137">
        <v>45630</v>
      </c>
      <c r="B23" s="138" t="s">
        <v>156</v>
      </c>
      <c r="C23" s="138" t="s">
        <v>111</v>
      </c>
      <c r="D23" s="417" t="s">
        <v>186</v>
      </c>
      <c r="E23" s="142">
        <v>5000</v>
      </c>
      <c r="F23" s="742"/>
      <c r="G23" s="124">
        <f t="shared" si="1"/>
        <v>68000</v>
      </c>
      <c r="H23" s="249" t="s">
        <v>187</v>
      </c>
      <c r="I23" s="126" t="s">
        <v>18</v>
      </c>
      <c r="J23" s="303" t="s">
        <v>217</v>
      </c>
      <c r="K23" s="291" t="s">
        <v>148</v>
      </c>
      <c r="L23" s="126" t="s">
        <v>44</v>
      </c>
      <c r="M23" s="744"/>
      <c r="N23" s="352" t="s">
        <v>225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</row>
    <row r="24" spans="1:161" s="768" customFormat="1" x14ac:dyDescent="0.3">
      <c r="A24" s="137">
        <v>45630</v>
      </c>
      <c r="B24" s="138" t="s">
        <v>156</v>
      </c>
      <c r="C24" s="138" t="s">
        <v>111</v>
      </c>
      <c r="D24" s="417" t="s">
        <v>186</v>
      </c>
      <c r="E24" s="142">
        <v>15000</v>
      </c>
      <c r="F24" s="742"/>
      <c r="G24" s="124">
        <f t="shared" si="1"/>
        <v>53000</v>
      </c>
      <c r="H24" s="249" t="s">
        <v>187</v>
      </c>
      <c r="I24" s="126" t="s">
        <v>18</v>
      </c>
      <c r="J24" s="303" t="s">
        <v>217</v>
      </c>
      <c r="K24" s="291" t="s">
        <v>148</v>
      </c>
      <c r="L24" s="126" t="s">
        <v>44</v>
      </c>
      <c r="M24" s="744"/>
      <c r="N24" s="352" t="s">
        <v>226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</row>
    <row r="25" spans="1:161" s="768" customFormat="1" x14ac:dyDescent="0.3">
      <c r="A25" s="137">
        <v>45630</v>
      </c>
      <c r="B25" s="138" t="s">
        <v>156</v>
      </c>
      <c r="C25" s="138" t="s">
        <v>111</v>
      </c>
      <c r="D25" s="417" t="s">
        <v>186</v>
      </c>
      <c r="E25" s="142">
        <v>11000</v>
      </c>
      <c r="F25" s="742"/>
      <c r="G25" s="124">
        <f t="shared" si="1"/>
        <v>42000</v>
      </c>
      <c r="H25" s="249" t="s">
        <v>187</v>
      </c>
      <c r="I25" s="126" t="s">
        <v>18</v>
      </c>
      <c r="J25" s="303" t="s">
        <v>217</v>
      </c>
      <c r="K25" s="291" t="s">
        <v>148</v>
      </c>
      <c r="L25" s="126" t="s">
        <v>44</v>
      </c>
      <c r="M25" s="744"/>
      <c r="N25" s="352" t="s">
        <v>227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</row>
    <row r="26" spans="1:161" s="768" customFormat="1" x14ac:dyDescent="0.3">
      <c r="A26" s="137">
        <v>45630</v>
      </c>
      <c r="B26" s="138" t="s">
        <v>156</v>
      </c>
      <c r="C26" s="138" t="s">
        <v>111</v>
      </c>
      <c r="D26" s="417" t="s">
        <v>186</v>
      </c>
      <c r="E26" s="142">
        <v>12000</v>
      </c>
      <c r="F26" s="742"/>
      <c r="G26" s="124">
        <f t="shared" si="1"/>
        <v>30000</v>
      </c>
      <c r="H26" s="249" t="s">
        <v>187</v>
      </c>
      <c r="I26" s="126" t="s">
        <v>18</v>
      </c>
      <c r="J26" s="303" t="s">
        <v>217</v>
      </c>
      <c r="K26" s="291" t="s">
        <v>148</v>
      </c>
      <c r="L26" s="126" t="s">
        <v>44</v>
      </c>
      <c r="M26" s="744"/>
      <c r="N26" s="352" t="s">
        <v>228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</row>
    <row r="27" spans="1:161" s="768" customFormat="1" x14ac:dyDescent="0.3">
      <c r="A27" s="137">
        <v>45630</v>
      </c>
      <c r="B27" s="138" t="s">
        <v>157</v>
      </c>
      <c r="C27" s="138" t="s">
        <v>157</v>
      </c>
      <c r="D27" s="417" t="s">
        <v>186</v>
      </c>
      <c r="E27" s="142">
        <v>5000</v>
      </c>
      <c r="F27" s="742"/>
      <c r="G27" s="124">
        <f t="shared" si="1"/>
        <v>25000</v>
      </c>
      <c r="H27" s="249" t="s">
        <v>187</v>
      </c>
      <c r="I27" s="126" t="s">
        <v>18</v>
      </c>
      <c r="J27" s="303" t="s">
        <v>217</v>
      </c>
      <c r="K27" s="291" t="s">
        <v>148</v>
      </c>
      <c r="L27" s="126" t="s">
        <v>44</v>
      </c>
      <c r="M27" s="744"/>
      <c r="N27" s="745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</row>
    <row r="28" spans="1:161" s="768" customFormat="1" x14ac:dyDescent="0.3">
      <c r="A28" s="137">
        <v>45630</v>
      </c>
      <c r="B28" s="138" t="s">
        <v>157</v>
      </c>
      <c r="C28" s="138" t="s">
        <v>157</v>
      </c>
      <c r="D28" s="417" t="s">
        <v>186</v>
      </c>
      <c r="E28" s="142">
        <v>8000</v>
      </c>
      <c r="F28" s="742"/>
      <c r="G28" s="124">
        <f t="shared" si="1"/>
        <v>17000</v>
      </c>
      <c r="H28" s="249" t="s">
        <v>187</v>
      </c>
      <c r="I28" s="126" t="s">
        <v>18</v>
      </c>
      <c r="J28" s="303" t="s">
        <v>217</v>
      </c>
      <c r="K28" s="291" t="s">
        <v>148</v>
      </c>
      <c r="L28" s="126" t="s">
        <v>44</v>
      </c>
      <c r="M28" s="744"/>
      <c r="N28" s="745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</row>
    <row r="29" spans="1:161" s="768" customFormat="1" x14ac:dyDescent="0.3">
      <c r="A29" s="137">
        <v>45630</v>
      </c>
      <c r="B29" s="138" t="s">
        <v>157</v>
      </c>
      <c r="C29" s="138" t="s">
        <v>157</v>
      </c>
      <c r="D29" s="417" t="s">
        <v>186</v>
      </c>
      <c r="E29" s="142">
        <v>5000</v>
      </c>
      <c r="F29" s="742"/>
      <c r="G29" s="124">
        <f t="shared" si="1"/>
        <v>12000</v>
      </c>
      <c r="H29" s="249" t="s">
        <v>187</v>
      </c>
      <c r="I29" s="126" t="s">
        <v>18</v>
      </c>
      <c r="J29" s="303" t="s">
        <v>217</v>
      </c>
      <c r="K29" s="291" t="s">
        <v>148</v>
      </c>
      <c r="L29" s="126" t="s">
        <v>44</v>
      </c>
      <c r="M29" s="744"/>
      <c r="N29" s="745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</row>
    <row r="30" spans="1:161" s="768" customFormat="1" x14ac:dyDescent="0.3">
      <c r="A30" s="137">
        <v>45630</v>
      </c>
      <c r="B30" s="138" t="s">
        <v>256</v>
      </c>
      <c r="C30" s="138" t="s">
        <v>47</v>
      </c>
      <c r="D30" s="417" t="s">
        <v>186</v>
      </c>
      <c r="E30" s="142"/>
      <c r="F30" s="742">
        <v>-4000</v>
      </c>
      <c r="G30" s="124">
        <f t="shared" si="1"/>
        <v>8000</v>
      </c>
      <c r="H30" s="249" t="s">
        <v>187</v>
      </c>
      <c r="I30" s="126" t="s">
        <v>18</v>
      </c>
      <c r="J30" s="303" t="s">
        <v>217</v>
      </c>
      <c r="K30" s="291" t="s">
        <v>148</v>
      </c>
      <c r="L30" s="126" t="s">
        <v>44</v>
      </c>
      <c r="M30" s="744"/>
      <c r="N30" s="745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</row>
    <row r="31" spans="1:161" s="769" customFormat="1" x14ac:dyDescent="0.3">
      <c r="A31" s="755">
        <v>45631</v>
      </c>
      <c r="B31" s="761" t="s">
        <v>108</v>
      </c>
      <c r="C31" s="761" t="s">
        <v>47</v>
      </c>
      <c r="D31" s="762" t="s">
        <v>186</v>
      </c>
      <c r="E31" s="774"/>
      <c r="F31" s="750">
        <v>87000</v>
      </c>
      <c r="G31" s="750">
        <f t="shared" si="1"/>
        <v>95000</v>
      </c>
      <c r="H31" s="751" t="s">
        <v>187</v>
      </c>
      <c r="I31" s="752" t="s">
        <v>18</v>
      </c>
      <c r="J31" s="753" t="s">
        <v>223</v>
      </c>
      <c r="K31" s="761" t="s">
        <v>148</v>
      </c>
      <c r="L31" s="752" t="s">
        <v>44</v>
      </c>
      <c r="M31" s="752"/>
      <c r="N31" s="754"/>
    </row>
    <row r="32" spans="1:161" s="768" customFormat="1" x14ac:dyDescent="0.3">
      <c r="A32" s="137">
        <v>45631</v>
      </c>
      <c r="B32" s="138" t="s">
        <v>156</v>
      </c>
      <c r="C32" s="138" t="s">
        <v>111</v>
      </c>
      <c r="D32" s="417" t="s">
        <v>186</v>
      </c>
      <c r="E32" s="142">
        <v>17000</v>
      </c>
      <c r="F32" s="742"/>
      <c r="G32" s="124">
        <f t="shared" si="1"/>
        <v>78000</v>
      </c>
      <c r="H32" s="249" t="s">
        <v>187</v>
      </c>
      <c r="I32" s="126" t="s">
        <v>18</v>
      </c>
      <c r="J32" s="303" t="s">
        <v>223</v>
      </c>
      <c r="K32" s="291" t="s">
        <v>148</v>
      </c>
      <c r="L32" s="126" t="s">
        <v>44</v>
      </c>
      <c r="M32" s="744"/>
      <c r="N32" s="745" t="s">
        <v>160</v>
      </c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</row>
    <row r="33" spans="1:161" s="768" customFormat="1" x14ac:dyDescent="0.3">
      <c r="A33" s="137">
        <v>45631</v>
      </c>
      <c r="B33" s="138" t="s">
        <v>156</v>
      </c>
      <c r="C33" s="138" t="s">
        <v>111</v>
      </c>
      <c r="D33" s="417" t="s">
        <v>186</v>
      </c>
      <c r="E33" s="142">
        <v>18000</v>
      </c>
      <c r="F33" s="742"/>
      <c r="G33" s="124">
        <f t="shared" si="1"/>
        <v>60000</v>
      </c>
      <c r="H33" s="249" t="s">
        <v>187</v>
      </c>
      <c r="I33" s="126" t="s">
        <v>18</v>
      </c>
      <c r="J33" s="303" t="s">
        <v>223</v>
      </c>
      <c r="K33" s="291" t="s">
        <v>148</v>
      </c>
      <c r="L33" s="126" t="s">
        <v>44</v>
      </c>
      <c r="M33" s="744"/>
      <c r="N33" s="352" t="s">
        <v>257</v>
      </c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</row>
    <row r="34" spans="1:161" s="768" customFormat="1" x14ac:dyDescent="0.3">
      <c r="A34" s="137">
        <v>45631</v>
      </c>
      <c r="B34" s="138" t="s">
        <v>156</v>
      </c>
      <c r="C34" s="138" t="s">
        <v>111</v>
      </c>
      <c r="D34" s="417" t="s">
        <v>186</v>
      </c>
      <c r="E34" s="142">
        <v>5000</v>
      </c>
      <c r="F34" s="742"/>
      <c r="G34" s="124">
        <f t="shared" si="1"/>
        <v>55000</v>
      </c>
      <c r="H34" s="249" t="s">
        <v>187</v>
      </c>
      <c r="I34" s="126" t="s">
        <v>18</v>
      </c>
      <c r="J34" s="303" t="s">
        <v>223</v>
      </c>
      <c r="K34" s="291" t="s">
        <v>148</v>
      </c>
      <c r="L34" s="126" t="s">
        <v>44</v>
      </c>
      <c r="M34" s="744"/>
      <c r="N34" s="352" t="s">
        <v>258</v>
      </c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</row>
    <row r="35" spans="1:161" s="768" customFormat="1" x14ac:dyDescent="0.3">
      <c r="A35" s="137">
        <v>45631</v>
      </c>
      <c r="B35" s="303" t="s">
        <v>156</v>
      </c>
      <c r="C35" s="138" t="s">
        <v>111</v>
      </c>
      <c r="D35" s="417" t="s">
        <v>186</v>
      </c>
      <c r="E35" s="684">
        <v>9000</v>
      </c>
      <c r="F35" s="742"/>
      <c r="G35" s="124">
        <f t="shared" si="1"/>
        <v>46000</v>
      </c>
      <c r="H35" s="249" t="s">
        <v>187</v>
      </c>
      <c r="I35" s="126" t="s">
        <v>18</v>
      </c>
      <c r="J35" s="303" t="s">
        <v>223</v>
      </c>
      <c r="K35" s="291" t="s">
        <v>148</v>
      </c>
      <c r="L35" s="126" t="s">
        <v>44</v>
      </c>
      <c r="M35" s="744"/>
      <c r="N35" s="352" t="s">
        <v>259</v>
      </c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</row>
    <row r="36" spans="1:161" s="768" customFormat="1" x14ac:dyDescent="0.3">
      <c r="A36" s="137">
        <v>45631</v>
      </c>
      <c r="B36" s="138" t="s">
        <v>156</v>
      </c>
      <c r="C36" s="138" t="s">
        <v>111</v>
      </c>
      <c r="D36" s="417" t="s">
        <v>186</v>
      </c>
      <c r="E36" s="142">
        <v>17000</v>
      </c>
      <c r="F36" s="742"/>
      <c r="G36" s="124">
        <f t="shared" si="1"/>
        <v>29000</v>
      </c>
      <c r="H36" s="249" t="s">
        <v>187</v>
      </c>
      <c r="I36" s="126" t="s">
        <v>18</v>
      </c>
      <c r="J36" s="303" t="s">
        <v>223</v>
      </c>
      <c r="K36" s="291" t="s">
        <v>148</v>
      </c>
      <c r="L36" s="126" t="s">
        <v>44</v>
      </c>
      <c r="M36" s="744"/>
      <c r="N36" s="352" t="s">
        <v>260</v>
      </c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</row>
    <row r="37" spans="1:161" s="768" customFormat="1" x14ac:dyDescent="0.3">
      <c r="A37" s="137">
        <v>45631</v>
      </c>
      <c r="B37" s="138" t="s">
        <v>157</v>
      </c>
      <c r="C37" s="138" t="s">
        <v>157</v>
      </c>
      <c r="D37" s="417" t="s">
        <v>186</v>
      </c>
      <c r="E37" s="142">
        <v>19000</v>
      </c>
      <c r="F37" s="742"/>
      <c r="G37" s="124">
        <f t="shared" si="1"/>
        <v>10000</v>
      </c>
      <c r="H37" s="249" t="s">
        <v>187</v>
      </c>
      <c r="I37" s="126" t="s">
        <v>18</v>
      </c>
      <c r="J37" s="303" t="s">
        <v>223</v>
      </c>
      <c r="K37" s="291" t="s">
        <v>148</v>
      </c>
      <c r="L37" s="126" t="s">
        <v>44</v>
      </c>
      <c r="M37" s="744"/>
      <c r="N37" s="352" t="s">
        <v>261</v>
      </c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</row>
    <row r="38" spans="1:161" s="768" customFormat="1" x14ac:dyDescent="0.3">
      <c r="A38" s="137">
        <v>45631</v>
      </c>
      <c r="B38" s="138" t="s">
        <v>256</v>
      </c>
      <c r="C38" s="138" t="s">
        <v>47</v>
      </c>
      <c r="D38" s="417" t="s">
        <v>186</v>
      </c>
      <c r="E38" s="142"/>
      <c r="F38" s="742">
        <v>-2000</v>
      </c>
      <c r="G38" s="124">
        <f t="shared" si="1"/>
        <v>8000</v>
      </c>
      <c r="H38" s="249" t="s">
        <v>187</v>
      </c>
      <c r="I38" s="126" t="s">
        <v>18</v>
      </c>
      <c r="J38" s="303" t="s">
        <v>223</v>
      </c>
      <c r="K38" s="291" t="s">
        <v>148</v>
      </c>
      <c r="L38" s="126" t="s">
        <v>44</v>
      </c>
      <c r="M38" s="744"/>
      <c r="N38" s="352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</row>
    <row r="39" spans="1:161" s="769" customFormat="1" x14ac:dyDescent="0.3">
      <c r="A39" s="755">
        <v>45632</v>
      </c>
      <c r="B39" s="761" t="s">
        <v>108</v>
      </c>
      <c r="C39" s="761" t="s">
        <v>47</v>
      </c>
      <c r="D39" s="762" t="s">
        <v>186</v>
      </c>
      <c r="E39" s="774"/>
      <c r="F39" s="750">
        <v>81000</v>
      </c>
      <c r="G39" s="750">
        <f t="shared" si="1"/>
        <v>89000</v>
      </c>
      <c r="H39" s="751" t="s">
        <v>187</v>
      </c>
      <c r="I39" s="752" t="s">
        <v>18</v>
      </c>
      <c r="J39" s="753" t="s">
        <v>388</v>
      </c>
      <c r="K39" s="761" t="s">
        <v>148</v>
      </c>
      <c r="L39" s="752" t="s">
        <v>44</v>
      </c>
      <c r="M39" s="752"/>
      <c r="N39" s="754"/>
    </row>
    <row r="40" spans="1:161" s="768" customFormat="1" x14ac:dyDescent="0.3">
      <c r="A40" s="137">
        <v>45632</v>
      </c>
      <c r="B40" s="138" t="s">
        <v>156</v>
      </c>
      <c r="C40" s="138" t="s">
        <v>111</v>
      </c>
      <c r="D40" s="417" t="s">
        <v>186</v>
      </c>
      <c r="E40" s="142">
        <v>21000</v>
      </c>
      <c r="F40" s="742"/>
      <c r="G40" s="124">
        <f t="shared" si="1"/>
        <v>68000</v>
      </c>
      <c r="H40" s="249" t="s">
        <v>187</v>
      </c>
      <c r="I40" s="126" t="s">
        <v>18</v>
      </c>
      <c r="J40" s="303" t="s">
        <v>388</v>
      </c>
      <c r="K40" s="291" t="s">
        <v>148</v>
      </c>
      <c r="L40" s="126" t="s">
        <v>44</v>
      </c>
      <c r="M40" s="744"/>
      <c r="N40" s="352" t="s">
        <v>391</v>
      </c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</row>
    <row r="41" spans="1:161" s="768" customFormat="1" x14ac:dyDescent="0.3">
      <c r="A41" s="137">
        <v>45632</v>
      </c>
      <c r="B41" s="138" t="s">
        <v>156</v>
      </c>
      <c r="C41" s="138" t="s">
        <v>111</v>
      </c>
      <c r="D41" s="417" t="s">
        <v>186</v>
      </c>
      <c r="E41" s="142">
        <v>13000</v>
      </c>
      <c r="F41" s="742"/>
      <c r="G41" s="124">
        <f t="shared" si="1"/>
        <v>55000</v>
      </c>
      <c r="H41" s="249" t="s">
        <v>187</v>
      </c>
      <c r="I41" s="126" t="s">
        <v>18</v>
      </c>
      <c r="J41" s="303" t="s">
        <v>388</v>
      </c>
      <c r="K41" s="291" t="s">
        <v>148</v>
      </c>
      <c r="L41" s="126" t="s">
        <v>44</v>
      </c>
      <c r="M41" s="744"/>
      <c r="N41" s="352" t="s">
        <v>392</v>
      </c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</row>
    <row r="42" spans="1:161" s="768" customFormat="1" x14ac:dyDescent="0.3">
      <c r="A42" s="137">
        <v>45632</v>
      </c>
      <c r="B42" s="138" t="s">
        <v>156</v>
      </c>
      <c r="C42" s="138" t="s">
        <v>111</v>
      </c>
      <c r="D42" s="417" t="s">
        <v>186</v>
      </c>
      <c r="E42" s="142">
        <v>5000</v>
      </c>
      <c r="F42" s="742"/>
      <c r="G42" s="124">
        <f t="shared" si="1"/>
        <v>50000</v>
      </c>
      <c r="H42" s="249" t="s">
        <v>187</v>
      </c>
      <c r="I42" s="126" t="s">
        <v>18</v>
      </c>
      <c r="J42" s="303" t="s">
        <v>388</v>
      </c>
      <c r="K42" s="291" t="s">
        <v>148</v>
      </c>
      <c r="L42" s="126" t="s">
        <v>44</v>
      </c>
      <c r="M42" s="744"/>
      <c r="N42" s="352" t="s">
        <v>393</v>
      </c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</row>
    <row r="43" spans="1:161" s="768" customFormat="1" x14ac:dyDescent="0.3">
      <c r="A43" s="137">
        <v>45632</v>
      </c>
      <c r="B43" s="138" t="s">
        <v>156</v>
      </c>
      <c r="C43" s="138" t="s">
        <v>111</v>
      </c>
      <c r="D43" s="417" t="s">
        <v>186</v>
      </c>
      <c r="E43" s="142">
        <v>9000</v>
      </c>
      <c r="F43" s="742"/>
      <c r="G43" s="124">
        <f t="shared" si="1"/>
        <v>41000</v>
      </c>
      <c r="H43" s="249" t="s">
        <v>187</v>
      </c>
      <c r="I43" s="126" t="s">
        <v>18</v>
      </c>
      <c r="J43" s="303" t="s">
        <v>388</v>
      </c>
      <c r="K43" s="291" t="s">
        <v>148</v>
      </c>
      <c r="L43" s="126" t="s">
        <v>44</v>
      </c>
      <c r="M43" s="744"/>
      <c r="N43" s="352" t="s">
        <v>394</v>
      </c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</row>
    <row r="44" spans="1:161" s="768" customFormat="1" x14ac:dyDescent="0.3">
      <c r="A44" s="137">
        <v>45632</v>
      </c>
      <c r="B44" s="138" t="s">
        <v>156</v>
      </c>
      <c r="C44" s="138" t="s">
        <v>111</v>
      </c>
      <c r="D44" s="417" t="s">
        <v>186</v>
      </c>
      <c r="E44" s="142">
        <v>12000</v>
      </c>
      <c r="F44" s="742"/>
      <c r="G44" s="124">
        <f t="shared" si="1"/>
        <v>29000</v>
      </c>
      <c r="H44" s="249" t="s">
        <v>187</v>
      </c>
      <c r="I44" s="126" t="s">
        <v>18</v>
      </c>
      <c r="J44" s="303" t="s">
        <v>388</v>
      </c>
      <c r="K44" s="291" t="s">
        <v>148</v>
      </c>
      <c r="L44" s="126" t="s">
        <v>44</v>
      </c>
      <c r="M44" s="744"/>
      <c r="N44" s="352" t="s">
        <v>395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</row>
    <row r="45" spans="1:161" s="768" customFormat="1" x14ac:dyDescent="0.3">
      <c r="A45" s="137">
        <v>45632</v>
      </c>
      <c r="B45" s="138" t="s">
        <v>157</v>
      </c>
      <c r="C45" s="138" t="s">
        <v>157</v>
      </c>
      <c r="D45" s="417" t="s">
        <v>186</v>
      </c>
      <c r="E45" s="142">
        <v>19000</v>
      </c>
      <c r="F45" s="742"/>
      <c r="G45" s="124">
        <f t="shared" si="1"/>
        <v>10000</v>
      </c>
      <c r="H45" s="249" t="s">
        <v>187</v>
      </c>
      <c r="I45" s="126" t="s">
        <v>18</v>
      </c>
      <c r="J45" s="303" t="s">
        <v>388</v>
      </c>
      <c r="K45" s="291" t="s">
        <v>148</v>
      </c>
      <c r="L45" s="126" t="s">
        <v>44</v>
      </c>
      <c r="M45" s="744"/>
      <c r="N45" s="352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</row>
    <row r="46" spans="1:161" s="768" customFormat="1" x14ac:dyDescent="0.3">
      <c r="A46" s="137">
        <v>45632</v>
      </c>
      <c r="B46" s="138" t="s">
        <v>390</v>
      </c>
      <c r="C46" s="138" t="s">
        <v>174</v>
      </c>
      <c r="D46" s="417" t="s">
        <v>78</v>
      </c>
      <c r="E46" s="142">
        <v>2000</v>
      </c>
      <c r="F46" s="742"/>
      <c r="G46" s="124">
        <f t="shared" si="1"/>
        <v>8000</v>
      </c>
      <c r="H46" s="249" t="s">
        <v>187</v>
      </c>
      <c r="I46" s="126" t="s">
        <v>18</v>
      </c>
      <c r="J46" s="303" t="s">
        <v>388</v>
      </c>
      <c r="K46" s="291" t="s">
        <v>148</v>
      </c>
      <c r="L46" s="126" t="s">
        <v>44</v>
      </c>
      <c r="M46" s="744"/>
      <c r="N46" s="352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</row>
    <row r="47" spans="1:161" s="769" customFormat="1" x14ac:dyDescent="0.3">
      <c r="A47" s="755">
        <v>45635</v>
      </c>
      <c r="B47" s="761" t="s">
        <v>108</v>
      </c>
      <c r="C47" s="761" t="s">
        <v>47</v>
      </c>
      <c r="D47" s="762" t="s">
        <v>186</v>
      </c>
      <c r="E47" s="774"/>
      <c r="F47" s="750">
        <v>81000</v>
      </c>
      <c r="G47" s="750">
        <f t="shared" si="1"/>
        <v>89000</v>
      </c>
      <c r="H47" s="751" t="s">
        <v>187</v>
      </c>
      <c r="I47" s="752" t="s">
        <v>18</v>
      </c>
      <c r="J47" s="753" t="s">
        <v>403</v>
      </c>
      <c r="K47" s="761" t="s">
        <v>148</v>
      </c>
      <c r="L47" s="752" t="s">
        <v>44</v>
      </c>
      <c r="M47" s="752"/>
      <c r="N47" s="754"/>
    </row>
    <row r="48" spans="1:161" s="768" customFormat="1" x14ac:dyDescent="0.3">
      <c r="A48" s="137">
        <v>45635</v>
      </c>
      <c r="B48" s="138" t="s">
        <v>156</v>
      </c>
      <c r="C48" s="138" t="s">
        <v>111</v>
      </c>
      <c r="D48" s="417" t="s">
        <v>186</v>
      </c>
      <c r="E48" s="142">
        <v>18000</v>
      </c>
      <c r="F48" s="742"/>
      <c r="G48" s="124">
        <f t="shared" si="1"/>
        <v>71000</v>
      </c>
      <c r="H48" s="249" t="s">
        <v>187</v>
      </c>
      <c r="I48" s="126" t="s">
        <v>18</v>
      </c>
      <c r="J48" s="303" t="s">
        <v>403</v>
      </c>
      <c r="K48" s="291" t="s">
        <v>148</v>
      </c>
      <c r="L48" s="126" t="s">
        <v>44</v>
      </c>
      <c r="M48" s="744"/>
      <c r="N48" s="352" t="s">
        <v>160</v>
      </c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</row>
    <row r="49" spans="1:161" s="768" customFormat="1" x14ac:dyDescent="0.3">
      <c r="A49" s="137">
        <v>45635</v>
      </c>
      <c r="B49" s="138" t="s">
        <v>156</v>
      </c>
      <c r="C49" s="138" t="s">
        <v>111</v>
      </c>
      <c r="D49" s="417" t="s">
        <v>186</v>
      </c>
      <c r="E49" s="142">
        <v>13000</v>
      </c>
      <c r="F49" s="742"/>
      <c r="G49" s="124">
        <f t="shared" si="1"/>
        <v>58000</v>
      </c>
      <c r="H49" s="249" t="s">
        <v>187</v>
      </c>
      <c r="I49" s="126" t="s">
        <v>18</v>
      </c>
      <c r="J49" s="303" t="s">
        <v>403</v>
      </c>
      <c r="K49" s="291" t="s">
        <v>148</v>
      </c>
      <c r="L49" s="126" t="s">
        <v>44</v>
      </c>
      <c r="M49" s="744"/>
      <c r="N49" s="352" t="s">
        <v>417</v>
      </c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</row>
    <row r="50" spans="1:161" s="768" customFormat="1" x14ac:dyDescent="0.3">
      <c r="A50" s="137">
        <v>45635</v>
      </c>
      <c r="B50" s="138" t="s">
        <v>156</v>
      </c>
      <c r="C50" s="138" t="s">
        <v>111</v>
      </c>
      <c r="D50" s="417" t="s">
        <v>186</v>
      </c>
      <c r="E50" s="142">
        <v>10000</v>
      </c>
      <c r="F50" s="742"/>
      <c r="G50" s="124">
        <f t="shared" si="1"/>
        <v>48000</v>
      </c>
      <c r="H50" s="249" t="s">
        <v>187</v>
      </c>
      <c r="I50" s="126" t="s">
        <v>18</v>
      </c>
      <c r="J50" s="303" t="s">
        <v>403</v>
      </c>
      <c r="K50" s="291" t="s">
        <v>148</v>
      </c>
      <c r="L50" s="126" t="s">
        <v>44</v>
      </c>
      <c r="M50" s="744"/>
      <c r="N50" s="352" t="s">
        <v>418</v>
      </c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</row>
    <row r="51" spans="1:161" s="768" customFormat="1" x14ac:dyDescent="0.3">
      <c r="A51" s="137">
        <v>45635</v>
      </c>
      <c r="B51" s="138" t="s">
        <v>156</v>
      </c>
      <c r="C51" s="138" t="s">
        <v>111</v>
      </c>
      <c r="D51" s="417" t="s">
        <v>186</v>
      </c>
      <c r="E51" s="142">
        <v>5000</v>
      </c>
      <c r="F51" s="742"/>
      <c r="G51" s="124">
        <f t="shared" si="1"/>
        <v>43000</v>
      </c>
      <c r="H51" s="249" t="s">
        <v>187</v>
      </c>
      <c r="I51" s="126" t="s">
        <v>18</v>
      </c>
      <c r="J51" s="303" t="s">
        <v>403</v>
      </c>
      <c r="K51" s="291" t="s">
        <v>148</v>
      </c>
      <c r="L51" s="126" t="s">
        <v>44</v>
      </c>
      <c r="M51" s="744"/>
      <c r="N51" s="352" t="s">
        <v>419</v>
      </c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</row>
    <row r="52" spans="1:161" s="768" customFormat="1" x14ac:dyDescent="0.3">
      <c r="A52" s="668">
        <v>45635</v>
      </c>
      <c r="B52" s="629" t="s">
        <v>156</v>
      </c>
      <c r="C52" s="138" t="s">
        <v>111</v>
      </c>
      <c r="D52" s="417" t="s">
        <v>186</v>
      </c>
      <c r="E52" s="142">
        <v>13000</v>
      </c>
      <c r="F52" s="742"/>
      <c r="G52" s="124">
        <f t="shared" si="1"/>
        <v>30000</v>
      </c>
      <c r="H52" s="249" t="s">
        <v>187</v>
      </c>
      <c r="I52" s="126" t="s">
        <v>18</v>
      </c>
      <c r="J52" s="303" t="s">
        <v>403</v>
      </c>
      <c r="K52" s="291" t="s">
        <v>148</v>
      </c>
      <c r="L52" s="126" t="s">
        <v>44</v>
      </c>
      <c r="M52" s="744"/>
      <c r="N52" s="352" t="s">
        <v>420</v>
      </c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</row>
    <row r="53" spans="1:161" s="768" customFormat="1" x14ac:dyDescent="0.3">
      <c r="A53" s="668">
        <v>45635</v>
      </c>
      <c r="B53" s="629" t="s">
        <v>157</v>
      </c>
      <c r="C53" s="138" t="s">
        <v>157</v>
      </c>
      <c r="D53" s="417" t="s">
        <v>186</v>
      </c>
      <c r="E53" s="142">
        <v>15000</v>
      </c>
      <c r="F53" s="742"/>
      <c r="G53" s="124">
        <f t="shared" si="1"/>
        <v>15000</v>
      </c>
      <c r="H53" s="249" t="s">
        <v>187</v>
      </c>
      <c r="I53" s="126" t="s">
        <v>18</v>
      </c>
      <c r="J53" s="303" t="s">
        <v>403</v>
      </c>
      <c r="K53" s="291" t="s">
        <v>148</v>
      </c>
      <c r="L53" s="126" t="s">
        <v>44</v>
      </c>
      <c r="M53" s="744"/>
      <c r="N53" s="745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</row>
    <row r="54" spans="1:161" s="769" customFormat="1" x14ac:dyDescent="0.3">
      <c r="A54" s="792">
        <v>45636</v>
      </c>
      <c r="B54" s="793" t="s">
        <v>108</v>
      </c>
      <c r="C54" s="761" t="s">
        <v>47</v>
      </c>
      <c r="D54" s="762" t="s">
        <v>186</v>
      </c>
      <c r="E54" s="774"/>
      <c r="F54" s="750">
        <v>36000</v>
      </c>
      <c r="G54" s="750">
        <f t="shared" si="1"/>
        <v>51000</v>
      </c>
      <c r="H54" s="751" t="s">
        <v>187</v>
      </c>
      <c r="I54" s="752" t="s">
        <v>18</v>
      </c>
      <c r="J54" s="753" t="s">
        <v>436</v>
      </c>
      <c r="K54" s="761" t="s">
        <v>148</v>
      </c>
      <c r="L54" s="752" t="s">
        <v>44</v>
      </c>
      <c r="M54" s="752"/>
      <c r="N54" s="754"/>
    </row>
    <row r="55" spans="1:161" s="768" customFormat="1" x14ac:dyDescent="0.3">
      <c r="A55" s="668">
        <v>45636</v>
      </c>
      <c r="B55" s="629" t="s">
        <v>156</v>
      </c>
      <c r="C55" s="629" t="s">
        <v>111</v>
      </c>
      <c r="D55" s="417" t="s">
        <v>186</v>
      </c>
      <c r="E55" s="142">
        <v>18000</v>
      </c>
      <c r="F55" s="742"/>
      <c r="G55" s="124">
        <f t="shared" si="1"/>
        <v>33000</v>
      </c>
      <c r="H55" s="249" t="s">
        <v>187</v>
      </c>
      <c r="I55" s="126" t="s">
        <v>18</v>
      </c>
      <c r="J55" s="303" t="s">
        <v>436</v>
      </c>
      <c r="K55" s="291" t="s">
        <v>148</v>
      </c>
      <c r="L55" s="126" t="s">
        <v>44</v>
      </c>
      <c r="M55" s="744"/>
      <c r="N55" s="352" t="s">
        <v>160</v>
      </c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</row>
    <row r="56" spans="1:161" s="768" customFormat="1" x14ac:dyDescent="0.3">
      <c r="A56" s="137">
        <v>45636</v>
      </c>
      <c r="B56" s="291" t="s">
        <v>156</v>
      </c>
      <c r="C56" s="291" t="s">
        <v>111</v>
      </c>
      <c r="D56" s="417" t="s">
        <v>186</v>
      </c>
      <c r="E56" s="124">
        <v>18000</v>
      </c>
      <c r="F56" s="124"/>
      <c r="G56" s="124">
        <f t="shared" si="1"/>
        <v>15000</v>
      </c>
      <c r="H56" s="249" t="s">
        <v>187</v>
      </c>
      <c r="I56" s="126" t="s">
        <v>18</v>
      </c>
      <c r="J56" s="303" t="s">
        <v>436</v>
      </c>
      <c r="K56" s="291" t="s">
        <v>148</v>
      </c>
      <c r="L56" s="126" t="s">
        <v>44</v>
      </c>
      <c r="M56" s="126"/>
      <c r="N56" s="352" t="s">
        <v>161</v>
      </c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</row>
    <row r="57" spans="1:161" s="769" customFormat="1" x14ac:dyDescent="0.3">
      <c r="A57" s="755">
        <v>45638</v>
      </c>
      <c r="B57" s="761" t="s">
        <v>108</v>
      </c>
      <c r="C57" s="761" t="s">
        <v>47</v>
      </c>
      <c r="D57" s="762" t="s">
        <v>186</v>
      </c>
      <c r="E57" s="750"/>
      <c r="F57" s="750">
        <v>125000</v>
      </c>
      <c r="G57" s="750">
        <f t="shared" si="1"/>
        <v>140000</v>
      </c>
      <c r="H57" s="751" t="s">
        <v>187</v>
      </c>
      <c r="I57" s="752" t="s">
        <v>18</v>
      </c>
      <c r="J57" s="753" t="s">
        <v>457</v>
      </c>
      <c r="K57" s="761" t="s">
        <v>148</v>
      </c>
      <c r="L57" s="752" t="s">
        <v>44</v>
      </c>
      <c r="M57" s="752"/>
      <c r="N57" s="754"/>
    </row>
    <row r="58" spans="1:161" x14ac:dyDescent="0.3">
      <c r="A58" s="137">
        <v>45638</v>
      </c>
      <c r="B58" s="138" t="s">
        <v>156</v>
      </c>
      <c r="C58" s="138" t="s">
        <v>111</v>
      </c>
      <c r="D58" s="417" t="s">
        <v>186</v>
      </c>
      <c r="E58" s="124">
        <v>18000</v>
      </c>
      <c r="F58" s="124"/>
      <c r="G58" s="124">
        <f t="shared" si="1"/>
        <v>122000</v>
      </c>
      <c r="H58" s="249" t="s">
        <v>187</v>
      </c>
      <c r="I58" s="126" t="s">
        <v>18</v>
      </c>
      <c r="J58" s="303" t="s">
        <v>457</v>
      </c>
      <c r="K58" s="291" t="s">
        <v>148</v>
      </c>
      <c r="L58" s="126" t="s">
        <v>44</v>
      </c>
      <c r="M58" s="126"/>
      <c r="N58" s="352" t="s">
        <v>160</v>
      </c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</row>
    <row r="59" spans="1:161" x14ac:dyDescent="0.3">
      <c r="A59" s="137">
        <v>45638</v>
      </c>
      <c r="B59" s="138" t="s">
        <v>156</v>
      </c>
      <c r="C59" s="138" t="s">
        <v>111</v>
      </c>
      <c r="D59" s="417" t="s">
        <v>186</v>
      </c>
      <c r="E59" s="124">
        <v>19000</v>
      </c>
      <c r="F59" s="124"/>
      <c r="G59" s="124">
        <f t="shared" si="1"/>
        <v>103000</v>
      </c>
      <c r="H59" s="249" t="s">
        <v>187</v>
      </c>
      <c r="I59" s="126" t="s">
        <v>18</v>
      </c>
      <c r="J59" s="303" t="s">
        <v>457</v>
      </c>
      <c r="K59" s="291" t="s">
        <v>148</v>
      </c>
      <c r="L59" s="126" t="s">
        <v>44</v>
      </c>
      <c r="M59" s="126"/>
      <c r="N59" s="352" t="s">
        <v>463</v>
      </c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</row>
    <row r="60" spans="1:161" x14ac:dyDescent="0.3">
      <c r="A60" s="137">
        <v>45638</v>
      </c>
      <c r="B60" s="138" t="s">
        <v>156</v>
      </c>
      <c r="C60" s="138" t="s">
        <v>111</v>
      </c>
      <c r="D60" s="417" t="s">
        <v>186</v>
      </c>
      <c r="E60" s="348">
        <v>18000</v>
      </c>
      <c r="F60" s="348"/>
      <c r="G60" s="124">
        <f t="shared" si="1"/>
        <v>85000</v>
      </c>
      <c r="H60" s="409" t="s">
        <v>187</v>
      </c>
      <c r="I60" s="410" t="s">
        <v>18</v>
      </c>
      <c r="J60" s="303" t="s">
        <v>457</v>
      </c>
      <c r="K60" s="408" t="s">
        <v>148</v>
      </c>
      <c r="L60" s="410" t="s">
        <v>44</v>
      </c>
      <c r="M60" s="410"/>
      <c r="N60" s="399" t="s">
        <v>160</v>
      </c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</row>
    <row r="61" spans="1:161" x14ac:dyDescent="0.3">
      <c r="A61" s="137">
        <v>45638</v>
      </c>
      <c r="B61" s="138" t="s">
        <v>156</v>
      </c>
      <c r="C61" s="138" t="s">
        <v>111</v>
      </c>
      <c r="D61" s="417" t="s">
        <v>186</v>
      </c>
      <c r="E61" s="348">
        <v>20000</v>
      </c>
      <c r="F61" s="124"/>
      <c r="G61" s="124">
        <f t="shared" si="1"/>
        <v>65000</v>
      </c>
      <c r="H61" s="249" t="s">
        <v>187</v>
      </c>
      <c r="I61" s="126" t="s">
        <v>18</v>
      </c>
      <c r="J61" s="303" t="s">
        <v>457</v>
      </c>
      <c r="K61" s="291" t="s">
        <v>148</v>
      </c>
      <c r="L61" s="126" t="s">
        <v>44</v>
      </c>
      <c r="M61" s="126"/>
      <c r="N61" s="399" t="s">
        <v>464</v>
      </c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</row>
    <row r="62" spans="1:161" x14ac:dyDescent="0.3">
      <c r="A62" s="137">
        <v>45638</v>
      </c>
      <c r="B62" s="138" t="s">
        <v>156</v>
      </c>
      <c r="C62" s="138" t="s">
        <v>111</v>
      </c>
      <c r="D62" s="417" t="s">
        <v>186</v>
      </c>
      <c r="E62" s="124">
        <v>4000</v>
      </c>
      <c r="F62" s="124"/>
      <c r="G62" s="124">
        <f t="shared" si="1"/>
        <v>61000</v>
      </c>
      <c r="H62" s="249" t="s">
        <v>187</v>
      </c>
      <c r="I62" s="126" t="s">
        <v>18</v>
      </c>
      <c r="J62" s="303" t="s">
        <v>457</v>
      </c>
      <c r="K62" s="291" t="s">
        <v>148</v>
      </c>
      <c r="L62" s="126" t="s">
        <v>44</v>
      </c>
      <c r="M62" s="126"/>
      <c r="N62" s="352" t="s">
        <v>397</v>
      </c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</row>
    <row r="63" spans="1:161" s="80" customFormat="1" x14ac:dyDescent="0.3">
      <c r="A63" s="137">
        <v>45638</v>
      </c>
      <c r="B63" s="138" t="s">
        <v>156</v>
      </c>
      <c r="C63" s="138" t="s">
        <v>111</v>
      </c>
      <c r="D63" s="417" t="s">
        <v>186</v>
      </c>
      <c r="E63" s="124">
        <v>10000</v>
      </c>
      <c r="F63" s="124"/>
      <c r="G63" s="124">
        <f t="shared" si="1"/>
        <v>51000</v>
      </c>
      <c r="H63" s="249" t="s">
        <v>187</v>
      </c>
      <c r="I63" s="126" t="s">
        <v>18</v>
      </c>
      <c r="J63" s="303" t="s">
        <v>457</v>
      </c>
      <c r="K63" s="291" t="s">
        <v>148</v>
      </c>
      <c r="L63" s="126" t="s">
        <v>44</v>
      </c>
      <c r="M63" s="126"/>
      <c r="N63" s="352" t="s">
        <v>465</v>
      </c>
    </row>
    <row r="64" spans="1:161" s="80" customFormat="1" x14ac:dyDescent="0.3">
      <c r="A64" s="137">
        <v>45638</v>
      </c>
      <c r="B64" s="138" t="s">
        <v>156</v>
      </c>
      <c r="C64" s="138" t="s">
        <v>111</v>
      </c>
      <c r="D64" s="417" t="s">
        <v>186</v>
      </c>
      <c r="E64" s="348">
        <v>9000</v>
      </c>
      <c r="F64" s="124"/>
      <c r="G64" s="124">
        <f t="shared" si="1"/>
        <v>42000</v>
      </c>
      <c r="H64" s="249" t="s">
        <v>187</v>
      </c>
      <c r="I64" s="126" t="s">
        <v>18</v>
      </c>
      <c r="J64" s="303" t="s">
        <v>457</v>
      </c>
      <c r="K64" s="291" t="s">
        <v>148</v>
      </c>
      <c r="L64" s="126" t="s">
        <v>44</v>
      </c>
      <c r="M64" s="126"/>
      <c r="N64" s="352" t="s">
        <v>466</v>
      </c>
    </row>
    <row r="65" spans="1:161" x14ac:dyDescent="0.3">
      <c r="A65" s="137">
        <v>45638</v>
      </c>
      <c r="B65" s="138" t="s">
        <v>156</v>
      </c>
      <c r="C65" s="138" t="s">
        <v>111</v>
      </c>
      <c r="D65" s="417" t="s">
        <v>186</v>
      </c>
      <c r="E65" s="124">
        <v>18000</v>
      </c>
      <c r="F65" s="124"/>
      <c r="G65" s="124">
        <f t="shared" si="1"/>
        <v>24000</v>
      </c>
      <c r="H65" s="249" t="s">
        <v>187</v>
      </c>
      <c r="I65" s="126" t="s">
        <v>18</v>
      </c>
      <c r="J65" s="303" t="s">
        <v>457</v>
      </c>
      <c r="K65" s="291" t="s">
        <v>148</v>
      </c>
      <c r="L65" s="126" t="s">
        <v>44</v>
      </c>
      <c r="M65" s="126"/>
      <c r="N65" s="352" t="s">
        <v>161</v>
      </c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</row>
    <row r="66" spans="1:161" x14ac:dyDescent="0.3">
      <c r="A66" s="137">
        <v>45638</v>
      </c>
      <c r="B66" s="138" t="s">
        <v>157</v>
      </c>
      <c r="C66" s="138" t="s">
        <v>157</v>
      </c>
      <c r="D66" s="417" t="s">
        <v>186</v>
      </c>
      <c r="E66" s="124">
        <v>16000</v>
      </c>
      <c r="F66" s="124"/>
      <c r="G66" s="124">
        <f t="shared" si="1"/>
        <v>8000</v>
      </c>
      <c r="H66" s="249" t="s">
        <v>187</v>
      </c>
      <c r="I66" s="126" t="s">
        <v>18</v>
      </c>
      <c r="J66" s="303" t="s">
        <v>457</v>
      </c>
      <c r="K66" s="291" t="s">
        <v>148</v>
      </c>
      <c r="L66" s="126" t="s">
        <v>44</v>
      </c>
      <c r="M66" s="126"/>
      <c r="N66" s="352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</row>
    <row r="67" spans="1:161" x14ac:dyDescent="0.3">
      <c r="A67" s="137">
        <v>45638</v>
      </c>
      <c r="B67" s="138" t="s">
        <v>462</v>
      </c>
      <c r="C67" s="138" t="s">
        <v>47</v>
      </c>
      <c r="D67" s="417" t="s">
        <v>186</v>
      </c>
      <c r="E67" s="124"/>
      <c r="F67" s="129">
        <v>7000</v>
      </c>
      <c r="G67" s="124">
        <f t="shared" si="1"/>
        <v>15000</v>
      </c>
      <c r="H67" s="249" t="s">
        <v>187</v>
      </c>
      <c r="I67" s="145" t="s">
        <v>18</v>
      </c>
      <c r="J67" s="303" t="s">
        <v>457</v>
      </c>
      <c r="K67" s="149" t="s">
        <v>148</v>
      </c>
      <c r="L67" s="145" t="s">
        <v>44</v>
      </c>
      <c r="M67" s="145"/>
      <c r="N67" s="81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</row>
    <row r="68" spans="1:161" s="769" customFormat="1" x14ac:dyDescent="0.3">
      <c r="A68" s="755">
        <v>45639</v>
      </c>
      <c r="B68" s="761" t="s">
        <v>108</v>
      </c>
      <c r="C68" s="761" t="s">
        <v>47</v>
      </c>
      <c r="D68" s="762" t="s">
        <v>186</v>
      </c>
      <c r="E68" s="750"/>
      <c r="F68" s="750">
        <v>84000</v>
      </c>
      <c r="G68" s="750">
        <f t="shared" si="1"/>
        <v>99000</v>
      </c>
      <c r="H68" s="751" t="s">
        <v>187</v>
      </c>
      <c r="I68" s="752" t="s">
        <v>18</v>
      </c>
      <c r="J68" s="753" t="s">
        <v>479</v>
      </c>
      <c r="K68" s="761" t="s">
        <v>148</v>
      </c>
      <c r="L68" s="752" t="s">
        <v>44</v>
      </c>
      <c r="M68" s="752"/>
      <c r="N68" s="759"/>
    </row>
    <row r="69" spans="1:161" x14ac:dyDescent="0.3">
      <c r="A69" s="137">
        <v>45639</v>
      </c>
      <c r="B69" s="138" t="s">
        <v>156</v>
      </c>
      <c r="C69" s="138" t="s">
        <v>111</v>
      </c>
      <c r="D69" s="417" t="s">
        <v>186</v>
      </c>
      <c r="E69" s="124">
        <v>18000</v>
      </c>
      <c r="F69" s="348"/>
      <c r="G69" s="124">
        <f t="shared" si="1"/>
        <v>81000</v>
      </c>
      <c r="H69" s="249" t="s">
        <v>187</v>
      </c>
      <c r="I69" s="126" t="s">
        <v>18</v>
      </c>
      <c r="J69" s="303" t="s">
        <v>479</v>
      </c>
      <c r="K69" s="291" t="s">
        <v>148</v>
      </c>
      <c r="L69" s="126" t="s">
        <v>44</v>
      </c>
      <c r="M69" s="126"/>
      <c r="N69" s="81" t="s">
        <v>160</v>
      </c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</row>
    <row r="70" spans="1:161" s="80" customFormat="1" x14ac:dyDescent="0.3">
      <c r="A70" s="137">
        <v>45639</v>
      </c>
      <c r="B70" s="138" t="s">
        <v>156</v>
      </c>
      <c r="C70" s="138" t="s">
        <v>111</v>
      </c>
      <c r="D70" s="417" t="s">
        <v>186</v>
      </c>
      <c r="E70" s="124">
        <v>19000</v>
      </c>
      <c r="F70" s="348"/>
      <c r="G70" s="124">
        <f t="shared" si="1"/>
        <v>62000</v>
      </c>
      <c r="H70" s="249" t="s">
        <v>187</v>
      </c>
      <c r="I70" s="126" t="s">
        <v>18</v>
      </c>
      <c r="J70" s="303" t="s">
        <v>479</v>
      </c>
      <c r="K70" s="291" t="s">
        <v>148</v>
      </c>
      <c r="L70" s="126" t="s">
        <v>44</v>
      </c>
      <c r="M70" s="126"/>
      <c r="N70" s="81" t="s">
        <v>522</v>
      </c>
    </row>
    <row r="71" spans="1:161" x14ac:dyDescent="0.3">
      <c r="A71" s="137">
        <v>45639</v>
      </c>
      <c r="B71" s="138" t="s">
        <v>156</v>
      </c>
      <c r="C71" s="138" t="s">
        <v>111</v>
      </c>
      <c r="D71" s="417" t="s">
        <v>186</v>
      </c>
      <c r="E71" s="124">
        <v>6000</v>
      </c>
      <c r="F71" s="348"/>
      <c r="G71" s="124">
        <f t="shared" si="1"/>
        <v>56000</v>
      </c>
      <c r="H71" s="249" t="s">
        <v>187</v>
      </c>
      <c r="I71" s="126" t="s">
        <v>18</v>
      </c>
      <c r="J71" s="303" t="s">
        <v>479</v>
      </c>
      <c r="K71" s="291" t="s">
        <v>148</v>
      </c>
      <c r="L71" s="126" t="s">
        <v>44</v>
      </c>
      <c r="M71" s="126"/>
      <c r="N71" s="81" t="s">
        <v>523</v>
      </c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</row>
    <row r="72" spans="1:161" ht="15.75" customHeight="1" x14ac:dyDescent="0.3">
      <c r="A72" s="137">
        <v>45639</v>
      </c>
      <c r="B72" s="138" t="s">
        <v>156</v>
      </c>
      <c r="C72" s="138" t="s">
        <v>111</v>
      </c>
      <c r="D72" s="417" t="s">
        <v>186</v>
      </c>
      <c r="E72" s="142">
        <v>10000</v>
      </c>
      <c r="F72" s="129"/>
      <c r="G72" s="124">
        <f t="shared" si="1"/>
        <v>46000</v>
      </c>
      <c r="H72" s="249" t="s">
        <v>187</v>
      </c>
      <c r="I72" s="126" t="s">
        <v>18</v>
      </c>
      <c r="J72" s="303" t="s">
        <v>479</v>
      </c>
      <c r="K72" s="291" t="s">
        <v>148</v>
      </c>
      <c r="L72" s="126" t="s">
        <v>44</v>
      </c>
      <c r="M72" s="126"/>
      <c r="N72" s="81" t="s">
        <v>524</v>
      </c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</row>
    <row r="73" spans="1:161" ht="15.75" customHeight="1" x14ac:dyDescent="0.3">
      <c r="A73" s="137">
        <v>45639</v>
      </c>
      <c r="B73" s="138" t="s">
        <v>156</v>
      </c>
      <c r="C73" s="138" t="s">
        <v>111</v>
      </c>
      <c r="D73" s="417" t="s">
        <v>186</v>
      </c>
      <c r="E73" s="142">
        <v>12000</v>
      </c>
      <c r="F73" s="129"/>
      <c r="G73" s="124">
        <f t="shared" si="1"/>
        <v>34000</v>
      </c>
      <c r="H73" s="249" t="s">
        <v>187</v>
      </c>
      <c r="I73" s="126" t="s">
        <v>18</v>
      </c>
      <c r="J73" s="303" t="s">
        <v>479</v>
      </c>
      <c r="K73" s="291" t="s">
        <v>148</v>
      </c>
      <c r="L73" s="126" t="s">
        <v>44</v>
      </c>
      <c r="M73" s="126"/>
      <c r="N73" s="81" t="s">
        <v>525</v>
      </c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</row>
    <row r="74" spans="1:161" s="80" customFormat="1" ht="15.75" customHeight="1" x14ac:dyDescent="0.3">
      <c r="A74" s="137">
        <v>45639</v>
      </c>
      <c r="B74" s="138" t="s">
        <v>156</v>
      </c>
      <c r="C74" s="138" t="s">
        <v>111</v>
      </c>
      <c r="D74" s="417" t="s">
        <v>186</v>
      </c>
      <c r="E74" s="142">
        <v>17000</v>
      </c>
      <c r="F74" s="129"/>
      <c r="G74" s="124">
        <f t="shared" si="1"/>
        <v>17000</v>
      </c>
      <c r="H74" s="249" t="s">
        <v>187</v>
      </c>
      <c r="I74" s="126" t="s">
        <v>18</v>
      </c>
      <c r="J74" s="303" t="s">
        <v>479</v>
      </c>
      <c r="K74" s="291" t="s">
        <v>148</v>
      </c>
      <c r="L74" s="126" t="s">
        <v>44</v>
      </c>
      <c r="M74" s="126"/>
      <c r="N74" s="81"/>
    </row>
    <row r="75" spans="1:161" s="769" customFormat="1" ht="15.75" customHeight="1" x14ac:dyDescent="0.3">
      <c r="A75" s="755">
        <v>45640</v>
      </c>
      <c r="B75" s="761" t="s">
        <v>108</v>
      </c>
      <c r="C75" s="761" t="s">
        <v>47</v>
      </c>
      <c r="D75" s="762" t="s">
        <v>186</v>
      </c>
      <c r="E75" s="774"/>
      <c r="F75" s="775">
        <v>36000</v>
      </c>
      <c r="G75" s="750">
        <f t="shared" si="1"/>
        <v>53000</v>
      </c>
      <c r="H75" s="751" t="s">
        <v>187</v>
      </c>
      <c r="I75" s="752" t="s">
        <v>18</v>
      </c>
      <c r="J75" s="753" t="s">
        <v>544</v>
      </c>
      <c r="K75" s="761" t="s">
        <v>148</v>
      </c>
      <c r="L75" s="752" t="s">
        <v>44</v>
      </c>
      <c r="M75" s="752"/>
      <c r="N75" s="759"/>
    </row>
    <row r="76" spans="1:161" ht="15.75" customHeight="1" x14ac:dyDescent="0.3">
      <c r="A76" s="137">
        <v>45640</v>
      </c>
      <c r="B76" s="138" t="s">
        <v>156</v>
      </c>
      <c r="C76" s="138" t="s">
        <v>111</v>
      </c>
      <c r="D76" s="417" t="s">
        <v>186</v>
      </c>
      <c r="E76" s="142">
        <v>18000</v>
      </c>
      <c r="F76" s="129"/>
      <c r="G76" s="124">
        <f t="shared" ref="G76:G125" si="2">G75-E76+F76</f>
        <v>35000</v>
      </c>
      <c r="H76" s="249" t="s">
        <v>187</v>
      </c>
      <c r="I76" s="126" t="s">
        <v>18</v>
      </c>
      <c r="J76" s="303" t="s">
        <v>544</v>
      </c>
      <c r="K76" s="291" t="s">
        <v>148</v>
      </c>
      <c r="L76" s="126" t="s">
        <v>44</v>
      </c>
      <c r="M76" s="126"/>
      <c r="N76" s="81" t="s">
        <v>160</v>
      </c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</row>
    <row r="77" spans="1:161" s="80" customFormat="1" ht="15.75" customHeight="1" x14ac:dyDescent="0.3">
      <c r="A77" s="137">
        <v>45640</v>
      </c>
      <c r="B77" s="138" t="s">
        <v>156</v>
      </c>
      <c r="C77" s="138" t="s">
        <v>111</v>
      </c>
      <c r="D77" s="417" t="s">
        <v>186</v>
      </c>
      <c r="E77" s="142">
        <v>18000</v>
      </c>
      <c r="F77" s="129"/>
      <c r="G77" s="124">
        <f t="shared" si="2"/>
        <v>17000</v>
      </c>
      <c r="H77" s="249" t="s">
        <v>187</v>
      </c>
      <c r="I77" s="126" t="s">
        <v>18</v>
      </c>
      <c r="J77" s="303" t="s">
        <v>544</v>
      </c>
      <c r="K77" s="291" t="s">
        <v>148</v>
      </c>
      <c r="L77" s="126" t="s">
        <v>44</v>
      </c>
      <c r="M77" s="126"/>
      <c r="N77" s="81" t="s">
        <v>161</v>
      </c>
    </row>
    <row r="78" spans="1:161" s="769" customFormat="1" ht="15.75" customHeight="1" x14ac:dyDescent="0.3">
      <c r="A78" s="755">
        <v>45641</v>
      </c>
      <c r="B78" s="761" t="s">
        <v>108</v>
      </c>
      <c r="C78" s="761" t="s">
        <v>47</v>
      </c>
      <c r="D78" s="762" t="s">
        <v>186</v>
      </c>
      <c r="E78" s="774"/>
      <c r="F78" s="775">
        <v>965000</v>
      </c>
      <c r="G78" s="750">
        <f t="shared" si="2"/>
        <v>982000</v>
      </c>
      <c r="H78" s="751" t="s">
        <v>187</v>
      </c>
      <c r="I78" s="752" t="s">
        <v>18</v>
      </c>
      <c r="J78" s="753" t="s">
        <v>551</v>
      </c>
      <c r="K78" s="761" t="s">
        <v>148</v>
      </c>
      <c r="L78" s="752" t="s">
        <v>44</v>
      </c>
      <c r="M78" s="752"/>
      <c r="N78" s="759"/>
    </row>
    <row r="79" spans="1:161" ht="15.75" customHeight="1" x14ac:dyDescent="0.3">
      <c r="A79" s="137">
        <v>45642</v>
      </c>
      <c r="B79" s="138" t="s">
        <v>156</v>
      </c>
      <c r="C79" s="138" t="s">
        <v>111</v>
      </c>
      <c r="D79" s="417" t="s">
        <v>186</v>
      </c>
      <c r="E79" s="142">
        <v>15000</v>
      </c>
      <c r="F79" s="129"/>
      <c r="G79" s="124">
        <f t="shared" si="2"/>
        <v>967000</v>
      </c>
      <c r="H79" s="249" t="s">
        <v>187</v>
      </c>
      <c r="I79" s="126" t="s">
        <v>18</v>
      </c>
      <c r="J79" s="303" t="s">
        <v>551</v>
      </c>
      <c r="K79" s="291" t="s">
        <v>148</v>
      </c>
      <c r="L79" s="126" t="s">
        <v>44</v>
      </c>
      <c r="M79" s="126"/>
      <c r="N79" s="81" t="s">
        <v>600</v>
      </c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</row>
    <row r="80" spans="1:161" ht="15.75" customHeight="1" x14ac:dyDescent="0.3">
      <c r="A80" s="137">
        <v>45642</v>
      </c>
      <c r="B80" s="138" t="s">
        <v>580</v>
      </c>
      <c r="C80" s="138" t="s">
        <v>111</v>
      </c>
      <c r="D80" s="417" t="s">
        <v>186</v>
      </c>
      <c r="E80" s="142">
        <v>45000</v>
      </c>
      <c r="F80" s="129"/>
      <c r="G80" s="124">
        <f t="shared" si="2"/>
        <v>922000</v>
      </c>
      <c r="H80" s="249" t="s">
        <v>187</v>
      </c>
      <c r="I80" s="126" t="s">
        <v>18</v>
      </c>
      <c r="J80" s="303" t="s">
        <v>551</v>
      </c>
      <c r="K80" s="291" t="s">
        <v>148</v>
      </c>
      <c r="L80" s="126" t="s">
        <v>44</v>
      </c>
      <c r="M80" s="126"/>
      <c r="N80" s="81" t="s">
        <v>601</v>
      </c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</row>
    <row r="81" spans="1:161" ht="15.75" customHeight="1" x14ac:dyDescent="0.3">
      <c r="A81" s="137">
        <v>45642</v>
      </c>
      <c r="B81" s="138" t="s">
        <v>156</v>
      </c>
      <c r="C81" s="138" t="s">
        <v>111</v>
      </c>
      <c r="D81" s="417" t="s">
        <v>186</v>
      </c>
      <c r="E81" s="142">
        <v>30000</v>
      </c>
      <c r="F81" s="129"/>
      <c r="G81" s="124">
        <f t="shared" si="2"/>
        <v>892000</v>
      </c>
      <c r="H81" s="249" t="s">
        <v>187</v>
      </c>
      <c r="I81" s="126" t="s">
        <v>18</v>
      </c>
      <c r="J81" s="303" t="s">
        <v>551</v>
      </c>
      <c r="K81" s="291" t="s">
        <v>148</v>
      </c>
      <c r="L81" s="126" t="s">
        <v>44</v>
      </c>
      <c r="M81" s="126"/>
      <c r="N81" s="81" t="s">
        <v>602</v>
      </c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</row>
    <row r="82" spans="1:161" s="80" customFormat="1" ht="15.75" customHeight="1" x14ac:dyDescent="0.3">
      <c r="A82" s="137">
        <v>45642</v>
      </c>
      <c r="B82" s="138" t="s">
        <v>156</v>
      </c>
      <c r="C82" s="138" t="s">
        <v>111</v>
      </c>
      <c r="D82" s="417" t="s">
        <v>186</v>
      </c>
      <c r="E82" s="142">
        <v>30000</v>
      </c>
      <c r="F82" s="129"/>
      <c r="G82" s="124">
        <f t="shared" si="2"/>
        <v>862000</v>
      </c>
      <c r="H82" s="249" t="s">
        <v>187</v>
      </c>
      <c r="I82" s="126" t="s">
        <v>18</v>
      </c>
      <c r="J82" s="303" t="s">
        <v>551</v>
      </c>
      <c r="K82" s="291" t="s">
        <v>148</v>
      </c>
      <c r="L82" s="126" t="s">
        <v>44</v>
      </c>
      <c r="M82" s="126"/>
      <c r="N82" s="81" t="s">
        <v>603</v>
      </c>
    </row>
    <row r="83" spans="1:161" ht="15.75" customHeight="1" x14ac:dyDescent="0.3">
      <c r="A83" s="137">
        <v>45642</v>
      </c>
      <c r="B83" s="138" t="s">
        <v>156</v>
      </c>
      <c r="C83" s="138" t="s">
        <v>111</v>
      </c>
      <c r="D83" s="417" t="s">
        <v>186</v>
      </c>
      <c r="E83" s="142">
        <v>9000</v>
      </c>
      <c r="F83" s="129"/>
      <c r="G83" s="124">
        <f t="shared" si="2"/>
        <v>853000</v>
      </c>
      <c r="H83" s="249" t="s">
        <v>187</v>
      </c>
      <c r="I83" s="126" t="s">
        <v>18</v>
      </c>
      <c r="J83" s="303" t="s">
        <v>551</v>
      </c>
      <c r="K83" s="291" t="s">
        <v>148</v>
      </c>
      <c r="L83" s="126" t="s">
        <v>44</v>
      </c>
      <c r="M83" s="126"/>
      <c r="N83" s="81" t="s">
        <v>604</v>
      </c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</row>
    <row r="84" spans="1:161" ht="15.75" customHeight="1" x14ac:dyDescent="0.3">
      <c r="A84" s="137">
        <v>45642</v>
      </c>
      <c r="B84" s="138" t="s">
        <v>265</v>
      </c>
      <c r="C84" s="138" t="s">
        <v>162</v>
      </c>
      <c r="D84" s="417" t="s">
        <v>186</v>
      </c>
      <c r="E84" s="142">
        <v>60000</v>
      </c>
      <c r="F84" s="129"/>
      <c r="G84" s="124">
        <f t="shared" si="2"/>
        <v>793000</v>
      </c>
      <c r="H84" s="249" t="s">
        <v>187</v>
      </c>
      <c r="I84" s="126" t="s">
        <v>18</v>
      </c>
      <c r="J84" s="303" t="s">
        <v>581</v>
      </c>
      <c r="K84" s="291" t="s">
        <v>148</v>
      </c>
      <c r="L84" s="126" t="s">
        <v>44</v>
      </c>
      <c r="M84" s="126"/>
      <c r="N84" s="81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</row>
    <row r="85" spans="1:161" ht="15.75" customHeight="1" x14ac:dyDescent="0.3">
      <c r="A85" s="137">
        <v>45642</v>
      </c>
      <c r="B85" s="138" t="s">
        <v>361</v>
      </c>
      <c r="C85" s="138" t="s">
        <v>162</v>
      </c>
      <c r="D85" s="417" t="s">
        <v>186</v>
      </c>
      <c r="E85" s="142">
        <v>10000</v>
      </c>
      <c r="F85" s="129"/>
      <c r="G85" s="124">
        <f t="shared" si="2"/>
        <v>783000</v>
      </c>
      <c r="H85" s="249" t="s">
        <v>187</v>
      </c>
      <c r="I85" s="126" t="s">
        <v>18</v>
      </c>
      <c r="J85" s="303" t="s">
        <v>582</v>
      </c>
      <c r="K85" s="291" t="s">
        <v>148</v>
      </c>
      <c r="L85" s="126" t="s">
        <v>44</v>
      </c>
      <c r="M85" s="126"/>
      <c r="N85" s="81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</row>
    <row r="86" spans="1:161" s="80" customFormat="1" ht="15.75" customHeight="1" x14ac:dyDescent="0.3">
      <c r="A86" s="137">
        <v>45642</v>
      </c>
      <c r="B86" s="138" t="s">
        <v>345</v>
      </c>
      <c r="C86" s="138" t="s">
        <v>162</v>
      </c>
      <c r="D86" s="417" t="s">
        <v>186</v>
      </c>
      <c r="E86" s="142">
        <v>30000</v>
      </c>
      <c r="F86" s="129"/>
      <c r="G86" s="124">
        <f t="shared" si="2"/>
        <v>753000</v>
      </c>
      <c r="H86" s="249" t="s">
        <v>187</v>
      </c>
      <c r="I86" s="126" t="s">
        <v>18</v>
      </c>
      <c r="J86" s="303" t="s">
        <v>583</v>
      </c>
      <c r="K86" s="291" t="s">
        <v>148</v>
      </c>
      <c r="L86" s="126" t="s">
        <v>44</v>
      </c>
      <c r="M86" s="126"/>
      <c r="N86" s="81"/>
    </row>
    <row r="87" spans="1:161" ht="15.75" customHeight="1" x14ac:dyDescent="0.3">
      <c r="A87" s="137">
        <v>45642</v>
      </c>
      <c r="B87" s="138" t="s">
        <v>348</v>
      </c>
      <c r="C87" s="138" t="s">
        <v>162</v>
      </c>
      <c r="D87" s="417" t="s">
        <v>186</v>
      </c>
      <c r="E87" s="142">
        <v>10000</v>
      </c>
      <c r="F87" s="129"/>
      <c r="G87" s="124">
        <f t="shared" si="2"/>
        <v>743000</v>
      </c>
      <c r="H87" s="249" t="s">
        <v>187</v>
      </c>
      <c r="I87" s="126" t="s">
        <v>18</v>
      </c>
      <c r="J87" s="303" t="s">
        <v>584</v>
      </c>
      <c r="K87" s="291" t="s">
        <v>148</v>
      </c>
      <c r="L87" s="126" t="s">
        <v>44</v>
      </c>
      <c r="M87" s="126"/>
      <c r="N87" s="81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</row>
    <row r="88" spans="1:161" ht="15.75" customHeight="1" x14ac:dyDescent="0.3">
      <c r="A88" s="137">
        <v>45642</v>
      </c>
      <c r="B88" s="138" t="s">
        <v>157</v>
      </c>
      <c r="C88" s="138" t="s">
        <v>157</v>
      </c>
      <c r="D88" s="417" t="s">
        <v>186</v>
      </c>
      <c r="E88" s="142">
        <v>23000</v>
      </c>
      <c r="F88" s="129"/>
      <c r="G88" s="124">
        <f t="shared" si="2"/>
        <v>720000</v>
      </c>
      <c r="H88" s="616" t="s">
        <v>187</v>
      </c>
      <c r="I88" s="126" t="s">
        <v>18</v>
      </c>
      <c r="J88" s="303" t="s">
        <v>551</v>
      </c>
      <c r="K88" s="138" t="s">
        <v>148</v>
      </c>
      <c r="L88" s="126" t="s">
        <v>44</v>
      </c>
      <c r="M88" s="126"/>
      <c r="N88" s="81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</row>
    <row r="89" spans="1:161" ht="15.75" customHeight="1" x14ac:dyDescent="0.3">
      <c r="A89" s="137">
        <v>45643</v>
      </c>
      <c r="B89" s="138" t="s">
        <v>156</v>
      </c>
      <c r="C89" s="138" t="s">
        <v>111</v>
      </c>
      <c r="D89" s="417" t="s">
        <v>186</v>
      </c>
      <c r="E89" s="142">
        <v>30000</v>
      </c>
      <c r="F89" s="129"/>
      <c r="G89" s="124">
        <f t="shared" si="2"/>
        <v>690000</v>
      </c>
      <c r="H89" s="616" t="s">
        <v>187</v>
      </c>
      <c r="I89" s="126" t="s">
        <v>18</v>
      </c>
      <c r="J89" s="303" t="s">
        <v>551</v>
      </c>
      <c r="K89" s="138" t="s">
        <v>148</v>
      </c>
      <c r="L89" s="126" t="s">
        <v>44</v>
      </c>
      <c r="M89" s="126"/>
      <c r="N89" s="81" t="s">
        <v>605</v>
      </c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</row>
    <row r="90" spans="1:161" ht="15.75" customHeight="1" x14ac:dyDescent="0.3">
      <c r="A90" s="137">
        <v>45643</v>
      </c>
      <c r="B90" s="138" t="s">
        <v>156</v>
      </c>
      <c r="C90" s="138" t="s">
        <v>111</v>
      </c>
      <c r="D90" s="417" t="s">
        <v>186</v>
      </c>
      <c r="E90" s="142">
        <v>6000</v>
      </c>
      <c r="F90" s="129"/>
      <c r="G90" s="124">
        <f t="shared" si="2"/>
        <v>684000</v>
      </c>
      <c r="H90" s="616" t="s">
        <v>187</v>
      </c>
      <c r="I90" s="126" t="s">
        <v>18</v>
      </c>
      <c r="J90" s="303" t="s">
        <v>551</v>
      </c>
      <c r="K90" s="138" t="s">
        <v>148</v>
      </c>
      <c r="L90" s="126" t="s">
        <v>44</v>
      </c>
      <c r="M90" s="126"/>
      <c r="N90" s="81" t="s">
        <v>606</v>
      </c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</row>
    <row r="91" spans="1:161" ht="15.75" customHeight="1" x14ac:dyDescent="0.3">
      <c r="A91" s="137">
        <v>45643</v>
      </c>
      <c r="B91" s="138" t="s">
        <v>156</v>
      </c>
      <c r="C91" s="138" t="s">
        <v>111</v>
      </c>
      <c r="D91" s="417" t="s">
        <v>186</v>
      </c>
      <c r="E91" s="142">
        <v>29000</v>
      </c>
      <c r="F91" s="129"/>
      <c r="G91" s="124">
        <f t="shared" si="2"/>
        <v>655000</v>
      </c>
      <c r="H91" s="249" t="s">
        <v>187</v>
      </c>
      <c r="I91" s="126" t="s">
        <v>18</v>
      </c>
      <c r="J91" s="303" t="s">
        <v>551</v>
      </c>
      <c r="K91" s="291" t="s">
        <v>148</v>
      </c>
      <c r="L91" s="126" t="s">
        <v>44</v>
      </c>
      <c r="M91" s="126"/>
      <c r="N91" s="81" t="s">
        <v>607</v>
      </c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</row>
    <row r="92" spans="1:161" ht="15.75" customHeight="1" x14ac:dyDescent="0.3">
      <c r="A92" s="137">
        <v>45643</v>
      </c>
      <c r="B92" s="138" t="s">
        <v>156</v>
      </c>
      <c r="C92" s="138" t="s">
        <v>111</v>
      </c>
      <c r="D92" s="417" t="s">
        <v>186</v>
      </c>
      <c r="E92" s="142">
        <v>9000</v>
      </c>
      <c r="F92" s="129"/>
      <c r="G92" s="124">
        <f t="shared" si="2"/>
        <v>646000</v>
      </c>
      <c r="H92" s="249" t="s">
        <v>187</v>
      </c>
      <c r="I92" s="126" t="s">
        <v>18</v>
      </c>
      <c r="J92" s="303" t="s">
        <v>551</v>
      </c>
      <c r="K92" s="291" t="s">
        <v>148</v>
      </c>
      <c r="L92" s="126" t="s">
        <v>44</v>
      </c>
      <c r="M92" s="126"/>
      <c r="N92" s="81" t="s">
        <v>604</v>
      </c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</row>
    <row r="93" spans="1:161" ht="15.75" customHeight="1" x14ac:dyDescent="0.3">
      <c r="A93" s="137">
        <v>45643</v>
      </c>
      <c r="B93" s="138" t="s">
        <v>265</v>
      </c>
      <c r="C93" s="138" t="s">
        <v>162</v>
      </c>
      <c r="D93" s="417" t="s">
        <v>186</v>
      </c>
      <c r="E93" s="142">
        <v>60000</v>
      </c>
      <c r="F93" s="129"/>
      <c r="G93" s="124">
        <f t="shared" si="2"/>
        <v>586000</v>
      </c>
      <c r="H93" s="249" t="s">
        <v>187</v>
      </c>
      <c r="I93" s="126" t="s">
        <v>18</v>
      </c>
      <c r="J93" s="303" t="s">
        <v>585</v>
      </c>
      <c r="K93" s="291" t="s">
        <v>148</v>
      </c>
      <c r="L93" s="126" t="s">
        <v>44</v>
      </c>
      <c r="M93" s="126"/>
      <c r="N93" s="81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</row>
    <row r="94" spans="1:161" ht="15.75" customHeight="1" x14ac:dyDescent="0.3">
      <c r="A94" s="137">
        <v>45643</v>
      </c>
      <c r="B94" s="138" t="s">
        <v>361</v>
      </c>
      <c r="C94" s="138" t="s">
        <v>162</v>
      </c>
      <c r="D94" s="417" t="s">
        <v>186</v>
      </c>
      <c r="E94" s="142">
        <v>10000</v>
      </c>
      <c r="F94" s="129"/>
      <c r="G94" s="124">
        <f t="shared" si="2"/>
        <v>576000</v>
      </c>
      <c r="H94" s="249" t="s">
        <v>187</v>
      </c>
      <c r="I94" s="126" t="s">
        <v>18</v>
      </c>
      <c r="J94" s="303" t="s">
        <v>586</v>
      </c>
      <c r="K94" s="291" t="s">
        <v>148</v>
      </c>
      <c r="L94" s="126" t="s">
        <v>44</v>
      </c>
      <c r="M94" s="126"/>
      <c r="N94" s="81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</row>
    <row r="95" spans="1:161" ht="15.75" customHeight="1" x14ac:dyDescent="0.3">
      <c r="A95" s="137">
        <v>45643</v>
      </c>
      <c r="B95" s="138" t="s">
        <v>345</v>
      </c>
      <c r="C95" s="138" t="s">
        <v>162</v>
      </c>
      <c r="D95" s="417" t="s">
        <v>186</v>
      </c>
      <c r="E95" s="142">
        <v>10000</v>
      </c>
      <c r="F95" s="129"/>
      <c r="G95" s="124">
        <f t="shared" si="2"/>
        <v>566000</v>
      </c>
      <c r="H95" s="249" t="s">
        <v>187</v>
      </c>
      <c r="I95" s="126" t="s">
        <v>18</v>
      </c>
      <c r="J95" s="303" t="s">
        <v>587</v>
      </c>
      <c r="K95" s="291" t="s">
        <v>148</v>
      </c>
      <c r="L95" s="126" t="s">
        <v>44</v>
      </c>
      <c r="M95" s="126"/>
      <c r="N95" s="81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</row>
    <row r="96" spans="1:161" ht="15.75" customHeight="1" x14ac:dyDescent="0.3">
      <c r="A96" s="137">
        <v>45643</v>
      </c>
      <c r="B96" s="138" t="s">
        <v>348</v>
      </c>
      <c r="C96" s="138" t="s">
        <v>162</v>
      </c>
      <c r="D96" s="417" t="s">
        <v>186</v>
      </c>
      <c r="E96" s="142">
        <v>30000</v>
      </c>
      <c r="F96" s="669"/>
      <c r="G96" s="124">
        <f t="shared" si="2"/>
        <v>536000</v>
      </c>
      <c r="H96" s="303" t="s">
        <v>187</v>
      </c>
      <c r="I96" s="303" t="s">
        <v>18</v>
      </c>
      <c r="J96" s="303" t="s">
        <v>588</v>
      </c>
      <c r="K96" s="303" t="s">
        <v>148</v>
      </c>
      <c r="L96" s="303" t="s">
        <v>44</v>
      </c>
      <c r="M96" s="303"/>
      <c r="N96" s="303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</row>
    <row r="97" spans="1:161" ht="15.75" customHeight="1" x14ac:dyDescent="0.3">
      <c r="A97" s="137">
        <v>45643</v>
      </c>
      <c r="B97" s="138" t="s">
        <v>157</v>
      </c>
      <c r="C97" s="138" t="s">
        <v>157</v>
      </c>
      <c r="D97" s="417" t="s">
        <v>186</v>
      </c>
      <c r="E97" s="142">
        <v>29000</v>
      </c>
      <c r="F97" s="129"/>
      <c r="G97" s="124">
        <f t="shared" si="2"/>
        <v>507000</v>
      </c>
      <c r="H97" s="249" t="s">
        <v>187</v>
      </c>
      <c r="I97" s="126" t="s">
        <v>18</v>
      </c>
      <c r="J97" s="303" t="s">
        <v>551</v>
      </c>
      <c r="K97" s="291" t="s">
        <v>148</v>
      </c>
      <c r="L97" s="126" t="s">
        <v>44</v>
      </c>
      <c r="M97" s="126"/>
      <c r="N97" s="81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</row>
    <row r="98" spans="1:161" s="80" customFormat="1" ht="28.5" customHeight="1" x14ac:dyDescent="0.3">
      <c r="A98" s="137">
        <v>45644</v>
      </c>
      <c r="B98" s="138" t="s">
        <v>156</v>
      </c>
      <c r="C98" s="138" t="s">
        <v>111</v>
      </c>
      <c r="D98" s="417" t="s">
        <v>186</v>
      </c>
      <c r="E98" s="142">
        <v>7000</v>
      </c>
      <c r="F98" s="129"/>
      <c r="G98" s="124">
        <f t="shared" si="2"/>
        <v>500000</v>
      </c>
      <c r="H98" s="249" t="s">
        <v>187</v>
      </c>
      <c r="I98" s="126" t="s">
        <v>18</v>
      </c>
      <c r="J98" s="303" t="s">
        <v>551</v>
      </c>
      <c r="K98" s="291" t="s">
        <v>148</v>
      </c>
      <c r="L98" s="126" t="s">
        <v>44</v>
      </c>
      <c r="M98" s="126"/>
      <c r="N98" s="81" t="s">
        <v>608</v>
      </c>
    </row>
    <row r="99" spans="1:161" x14ac:dyDescent="0.3">
      <c r="A99" s="137">
        <v>45644</v>
      </c>
      <c r="B99" s="138" t="s">
        <v>156</v>
      </c>
      <c r="C99" s="138" t="s">
        <v>111</v>
      </c>
      <c r="D99" s="417" t="s">
        <v>186</v>
      </c>
      <c r="E99" s="142">
        <v>3000</v>
      </c>
      <c r="F99" s="129"/>
      <c r="G99" s="124">
        <f t="shared" si="2"/>
        <v>497000</v>
      </c>
      <c r="H99" s="249" t="s">
        <v>187</v>
      </c>
      <c r="I99" s="126" t="s">
        <v>18</v>
      </c>
      <c r="J99" s="303" t="s">
        <v>551</v>
      </c>
      <c r="K99" s="291" t="s">
        <v>148</v>
      </c>
      <c r="L99" s="126" t="s">
        <v>44</v>
      </c>
      <c r="M99" s="126"/>
      <c r="N99" s="81" t="s">
        <v>609</v>
      </c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</row>
    <row r="100" spans="1:161" ht="15.75" customHeight="1" x14ac:dyDescent="0.3">
      <c r="A100" s="137">
        <v>45644</v>
      </c>
      <c r="B100" s="138" t="s">
        <v>156</v>
      </c>
      <c r="C100" s="138" t="s">
        <v>111</v>
      </c>
      <c r="D100" s="417" t="s">
        <v>186</v>
      </c>
      <c r="E100" s="142">
        <v>35000</v>
      </c>
      <c r="F100" s="129"/>
      <c r="G100" s="124">
        <f t="shared" si="2"/>
        <v>462000</v>
      </c>
      <c r="H100" s="249" t="s">
        <v>187</v>
      </c>
      <c r="I100" s="126" t="s">
        <v>18</v>
      </c>
      <c r="J100" s="303" t="s">
        <v>551</v>
      </c>
      <c r="K100" s="291" t="s">
        <v>148</v>
      </c>
      <c r="L100" s="126" t="s">
        <v>44</v>
      </c>
      <c r="M100" s="126"/>
      <c r="N100" s="81" t="s">
        <v>610</v>
      </c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</row>
    <row r="101" spans="1:161" ht="15.75" customHeight="1" x14ac:dyDescent="0.3">
      <c r="A101" s="137">
        <v>45644</v>
      </c>
      <c r="B101" s="138" t="s">
        <v>156</v>
      </c>
      <c r="C101" s="138" t="s">
        <v>111</v>
      </c>
      <c r="D101" s="417" t="s">
        <v>186</v>
      </c>
      <c r="E101" s="142">
        <v>7000</v>
      </c>
      <c r="F101" s="129"/>
      <c r="G101" s="124">
        <f t="shared" si="2"/>
        <v>455000</v>
      </c>
      <c r="H101" s="249" t="s">
        <v>187</v>
      </c>
      <c r="I101" s="126" t="s">
        <v>18</v>
      </c>
      <c r="J101" s="303" t="s">
        <v>551</v>
      </c>
      <c r="K101" s="291" t="s">
        <v>148</v>
      </c>
      <c r="L101" s="126" t="s">
        <v>44</v>
      </c>
      <c r="M101" s="126"/>
      <c r="N101" s="81" t="s">
        <v>611</v>
      </c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</row>
    <row r="102" spans="1:161" ht="15.75" customHeight="1" x14ac:dyDescent="0.3">
      <c r="A102" s="137">
        <v>45644</v>
      </c>
      <c r="B102" s="138" t="s">
        <v>156</v>
      </c>
      <c r="C102" s="138" t="s">
        <v>111</v>
      </c>
      <c r="D102" s="417" t="s">
        <v>186</v>
      </c>
      <c r="E102" s="142">
        <v>5000</v>
      </c>
      <c r="F102" s="129"/>
      <c r="G102" s="124">
        <f t="shared" si="2"/>
        <v>450000</v>
      </c>
      <c r="H102" s="249" t="s">
        <v>187</v>
      </c>
      <c r="I102" s="126" t="s">
        <v>18</v>
      </c>
      <c r="J102" s="303" t="s">
        <v>551</v>
      </c>
      <c r="K102" s="291" t="s">
        <v>148</v>
      </c>
      <c r="L102" s="126" t="s">
        <v>44</v>
      </c>
      <c r="M102" s="126"/>
      <c r="N102" s="81" t="s">
        <v>612</v>
      </c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</row>
    <row r="103" spans="1:161" ht="15.75" customHeight="1" x14ac:dyDescent="0.3">
      <c r="A103" s="137">
        <v>45644</v>
      </c>
      <c r="B103" s="138" t="s">
        <v>156</v>
      </c>
      <c r="C103" s="138" t="s">
        <v>111</v>
      </c>
      <c r="D103" s="417" t="s">
        <v>186</v>
      </c>
      <c r="E103" s="142">
        <v>4000</v>
      </c>
      <c r="F103" s="129"/>
      <c r="G103" s="124">
        <f t="shared" si="2"/>
        <v>446000</v>
      </c>
      <c r="H103" s="249" t="s">
        <v>187</v>
      </c>
      <c r="I103" s="126" t="s">
        <v>18</v>
      </c>
      <c r="J103" s="303" t="s">
        <v>551</v>
      </c>
      <c r="K103" s="291" t="s">
        <v>148</v>
      </c>
      <c r="L103" s="126" t="s">
        <v>44</v>
      </c>
      <c r="M103" s="126"/>
      <c r="N103" s="81" t="s">
        <v>613</v>
      </c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</row>
    <row r="104" spans="1:161" ht="15.75" customHeight="1" x14ac:dyDescent="0.3">
      <c r="A104" s="137">
        <v>45644</v>
      </c>
      <c r="B104" s="138" t="s">
        <v>157</v>
      </c>
      <c r="C104" s="138" t="s">
        <v>157</v>
      </c>
      <c r="D104" s="417" t="s">
        <v>186</v>
      </c>
      <c r="E104" s="142">
        <v>20000</v>
      </c>
      <c r="F104" s="129"/>
      <c r="G104" s="124">
        <f t="shared" si="2"/>
        <v>426000</v>
      </c>
      <c r="H104" s="249" t="s">
        <v>187</v>
      </c>
      <c r="I104" s="126" t="s">
        <v>18</v>
      </c>
      <c r="J104" s="303" t="s">
        <v>551</v>
      </c>
      <c r="K104" s="291" t="s">
        <v>148</v>
      </c>
      <c r="L104" s="126" t="s">
        <v>44</v>
      </c>
      <c r="M104" s="126"/>
      <c r="N104" s="81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</row>
    <row r="105" spans="1:161" ht="24.6" customHeight="1" x14ac:dyDescent="0.3">
      <c r="A105" s="137">
        <v>45644</v>
      </c>
      <c r="B105" s="138" t="s">
        <v>265</v>
      </c>
      <c r="C105" s="138" t="s">
        <v>162</v>
      </c>
      <c r="D105" s="417" t="s">
        <v>186</v>
      </c>
      <c r="E105" s="142">
        <v>60000</v>
      </c>
      <c r="F105" s="129"/>
      <c r="G105" s="124">
        <f t="shared" si="2"/>
        <v>366000</v>
      </c>
      <c r="H105" s="249" t="s">
        <v>187</v>
      </c>
      <c r="I105" s="126" t="s">
        <v>18</v>
      </c>
      <c r="J105" s="303" t="s">
        <v>589</v>
      </c>
      <c r="K105" s="291" t="s">
        <v>148</v>
      </c>
      <c r="L105" s="126" t="s">
        <v>44</v>
      </c>
      <c r="M105" s="126"/>
      <c r="N105" s="81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</row>
    <row r="106" spans="1:161" ht="15.75" customHeight="1" x14ac:dyDescent="0.3">
      <c r="A106" s="137">
        <v>45644</v>
      </c>
      <c r="B106" s="138" t="s">
        <v>361</v>
      </c>
      <c r="C106" s="138" t="s">
        <v>162</v>
      </c>
      <c r="D106" s="417" t="s">
        <v>186</v>
      </c>
      <c r="E106" s="142">
        <v>10000</v>
      </c>
      <c r="F106" s="129"/>
      <c r="G106" s="124">
        <f t="shared" si="2"/>
        <v>356000</v>
      </c>
      <c r="H106" s="249" t="s">
        <v>187</v>
      </c>
      <c r="I106" s="126" t="s">
        <v>18</v>
      </c>
      <c r="J106" s="303" t="s">
        <v>590</v>
      </c>
      <c r="K106" s="291" t="s">
        <v>148</v>
      </c>
      <c r="L106" s="126" t="s">
        <v>44</v>
      </c>
      <c r="M106" s="126"/>
      <c r="N106" s="81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</row>
    <row r="107" spans="1:161" ht="15.75" customHeight="1" x14ac:dyDescent="0.3">
      <c r="A107" s="137">
        <v>45644</v>
      </c>
      <c r="B107" s="138" t="s">
        <v>345</v>
      </c>
      <c r="C107" s="138" t="s">
        <v>162</v>
      </c>
      <c r="D107" s="417" t="s">
        <v>186</v>
      </c>
      <c r="E107" s="142">
        <v>30000</v>
      </c>
      <c r="F107" s="129"/>
      <c r="G107" s="124">
        <f t="shared" si="2"/>
        <v>326000</v>
      </c>
      <c r="H107" s="249" t="s">
        <v>187</v>
      </c>
      <c r="I107" s="126" t="s">
        <v>18</v>
      </c>
      <c r="J107" s="303" t="s">
        <v>591</v>
      </c>
      <c r="K107" s="291" t="s">
        <v>148</v>
      </c>
      <c r="L107" s="126" t="s">
        <v>44</v>
      </c>
      <c r="M107" s="126"/>
      <c r="N107" s="81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</row>
    <row r="108" spans="1:161" ht="15.75" customHeight="1" x14ac:dyDescent="0.3">
      <c r="A108" s="137">
        <v>45644</v>
      </c>
      <c r="B108" s="138" t="s">
        <v>348</v>
      </c>
      <c r="C108" s="138" t="s">
        <v>162</v>
      </c>
      <c r="D108" s="417" t="s">
        <v>186</v>
      </c>
      <c r="E108" s="142">
        <v>10000</v>
      </c>
      <c r="F108" s="129"/>
      <c r="G108" s="124">
        <f t="shared" si="2"/>
        <v>316000</v>
      </c>
      <c r="H108" s="249" t="s">
        <v>187</v>
      </c>
      <c r="I108" s="126" t="s">
        <v>18</v>
      </c>
      <c r="J108" s="303" t="s">
        <v>592</v>
      </c>
      <c r="K108" s="291" t="s">
        <v>148</v>
      </c>
      <c r="L108" s="126" t="s">
        <v>44</v>
      </c>
      <c r="M108" s="126"/>
      <c r="N108" s="81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</row>
    <row r="109" spans="1:161" s="80" customFormat="1" ht="15.75" customHeight="1" x14ac:dyDescent="0.3">
      <c r="A109" s="137">
        <v>45645</v>
      </c>
      <c r="B109" s="291" t="s">
        <v>156</v>
      </c>
      <c r="C109" s="291" t="s">
        <v>111</v>
      </c>
      <c r="D109" s="417" t="s">
        <v>186</v>
      </c>
      <c r="E109" s="142">
        <v>35000</v>
      </c>
      <c r="F109" s="129"/>
      <c r="G109" s="124">
        <f t="shared" si="2"/>
        <v>281000</v>
      </c>
      <c r="H109" s="249" t="s">
        <v>187</v>
      </c>
      <c r="I109" s="126" t="s">
        <v>18</v>
      </c>
      <c r="J109" s="303" t="s">
        <v>551</v>
      </c>
      <c r="K109" s="291" t="s">
        <v>148</v>
      </c>
      <c r="L109" s="126" t="s">
        <v>44</v>
      </c>
      <c r="M109" s="126"/>
      <c r="N109" s="81" t="s">
        <v>614</v>
      </c>
    </row>
    <row r="110" spans="1:161" ht="15.75" customHeight="1" x14ac:dyDescent="0.3">
      <c r="A110" s="137">
        <v>45645</v>
      </c>
      <c r="B110" s="291" t="s">
        <v>156</v>
      </c>
      <c r="C110" s="291" t="s">
        <v>111</v>
      </c>
      <c r="D110" s="417" t="s">
        <v>186</v>
      </c>
      <c r="E110" s="142">
        <v>13000</v>
      </c>
      <c r="F110" s="129"/>
      <c r="G110" s="124">
        <f t="shared" si="2"/>
        <v>268000</v>
      </c>
      <c r="H110" s="249" t="s">
        <v>187</v>
      </c>
      <c r="I110" s="126" t="s">
        <v>18</v>
      </c>
      <c r="J110" s="303" t="s">
        <v>551</v>
      </c>
      <c r="K110" s="291" t="s">
        <v>148</v>
      </c>
      <c r="L110" s="126" t="s">
        <v>44</v>
      </c>
      <c r="M110" s="126"/>
      <c r="N110" s="81" t="s">
        <v>615</v>
      </c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</row>
    <row r="111" spans="1:161" ht="15" customHeight="1" x14ac:dyDescent="0.3">
      <c r="A111" s="137">
        <v>45645</v>
      </c>
      <c r="B111" s="291" t="s">
        <v>156</v>
      </c>
      <c r="C111" s="291" t="s">
        <v>111</v>
      </c>
      <c r="D111" s="417" t="s">
        <v>186</v>
      </c>
      <c r="E111" s="142">
        <v>8000</v>
      </c>
      <c r="F111" s="129"/>
      <c r="G111" s="124">
        <f t="shared" si="2"/>
        <v>260000</v>
      </c>
      <c r="H111" s="249" t="s">
        <v>187</v>
      </c>
      <c r="I111" s="126" t="s">
        <v>18</v>
      </c>
      <c r="J111" s="303" t="s">
        <v>551</v>
      </c>
      <c r="K111" s="291" t="s">
        <v>148</v>
      </c>
      <c r="L111" s="126" t="s">
        <v>44</v>
      </c>
      <c r="M111" s="126"/>
      <c r="N111" s="81" t="s">
        <v>616</v>
      </c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</row>
    <row r="112" spans="1:161" ht="15.75" customHeight="1" x14ac:dyDescent="0.3">
      <c r="A112" s="137">
        <v>45645</v>
      </c>
      <c r="B112" s="291" t="s">
        <v>156</v>
      </c>
      <c r="C112" s="291" t="s">
        <v>111</v>
      </c>
      <c r="D112" s="417" t="s">
        <v>186</v>
      </c>
      <c r="E112" s="142">
        <v>19000</v>
      </c>
      <c r="F112" s="129"/>
      <c r="G112" s="124">
        <f t="shared" si="2"/>
        <v>241000</v>
      </c>
      <c r="H112" s="249" t="s">
        <v>187</v>
      </c>
      <c r="I112" s="126" t="s">
        <v>18</v>
      </c>
      <c r="J112" s="303" t="s">
        <v>551</v>
      </c>
      <c r="K112" s="291" t="s">
        <v>148</v>
      </c>
      <c r="L112" s="126" t="s">
        <v>44</v>
      </c>
      <c r="M112" s="126"/>
      <c r="N112" s="81" t="s">
        <v>617</v>
      </c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</row>
    <row r="113" spans="1:161" ht="15.75" customHeight="1" x14ac:dyDescent="0.3">
      <c r="A113" s="668">
        <v>45645</v>
      </c>
      <c r="B113" s="291" t="s">
        <v>265</v>
      </c>
      <c r="C113" s="291" t="s">
        <v>162</v>
      </c>
      <c r="D113" s="417" t="s">
        <v>186</v>
      </c>
      <c r="E113" s="142">
        <v>60000</v>
      </c>
      <c r="F113" s="129"/>
      <c r="G113" s="124">
        <f t="shared" si="2"/>
        <v>181000</v>
      </c>
      <c r="H113" s="249" t="s">
        <v>187</v>
      </c>
      <c r="I113" s="126" t="s">
        <v>18</v>
      </c>
      <c r="J113" s="303" t="s">
        <v>593</v>
      </c>
      <c r="K113" s="291" t="s">
        <v>148</v>
      </c>
      <c r="L113" s="126" t="s">
        <v>44</v>
      </c>
      <c r="M113" s="126"/>
      <c r="N113" s="81" t="s">
        <v>618</v>
      </c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</row>
    <row r="114" spans="1:161" ht="15.75" customHeight="1" x14ac:dyDescent="0.3">
      <c r="A114" s="668">
        <v>45645</v>
      </c>
      <c r="B114" s="291" t="s">
        <v>361</v>
      </c>
      <c r="C114" s="291" t="s">
        <v>162</v>
      </c>
      <c r="D114" s="417" t="s">
        <v>186</v>
      </c>
      <c r="E114" s="142">
        <v>12000</v>
      </c>
      <c r="F114" s="129"/>
      <c r="G114" s="124">
        <f t="shared" si="2"/>
        <v>169000</v>
      </c>
      <c r="H114" s="249" t="s">
        <v>187</v>
      </c>
      <c r="I114" s="126" t="s">
        <v>18</v>
      </c>
      <c r="J114" s="303" t="s">
        <v>594</v>
      </c>
      <c r="K114" s="291" t="s">
        <v>148</v>
      </c>
      <c r="L114" s="126" t="s">
        <v>44</v>
      </c>
      <c r="M114" s="126"/>
      <c r="N114" s="81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</row>
    <row r="115" spans="1:161" ht="15.75" customHeight="1" x14ac:dyDescent="0.3">
      <c r="A115" s="668">
        <v>45645</v>
      </c>
      <c r="B115" s="629" t="s">
        <v>345</v>
      </c>
      <c r="C115" s="291" t="s">
        <v>162</v>
      </c>
      <c r="D115" s="417" t="s">
        <v>186</v>
      </c>
      <c r="E115" s="142">
        <v>28000</v>
      </c>
      <c r="F115" s="129"/>
      <c r="G115" s="124">
        <f t="shared" si="2"/>
        <v>141000</v>
      </c>
      <c r="H115" s="249" t="s">
        <v>187</v>
      </c>
      <c r="I115" s="126" t="s">
        <v>18</v>
      </c>
      <c r="J115" s="303" t="s">
        <v>595</v>
      </c>
      <c r="K115" s="291" t="s">
        <v>148</v>
      </c>
      <c r="L115" s="126" t="s">
        <v>44</v>
      </c>
      <c r="M115" s="126"/>
      <c r="N115" s="81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</row>
    <row r="116" spans="1:161" ht="15.75" customHeight="1" x14ac:dyDescent="0.3">
      <c r="A116" s="668">
        <v>45645</v>
      </c>
      <c r="B116" s="629" t="s">
        <v>348</v>
      </c>
      <c r="C116" s="291" t="s">
        <v>162</v>
      </c>
      <c r="D116" s="417" t="s">
        <v>186</v>
      </c>
      <c r="E116" s="142">
        <v>10000</v>
      </c>
      <c r="F116" s="129"/>
      <c r="G116" s="124">
        <f t="shared" si="2"/>
        <v>131000</v>
      </c>
      <c r="H116" s="249" t="s">
        <v>187</v>
      </c>
      <c r="I116" s="126" t="s">
        <v>18</v>
      </c>
      <c r="J116" s="303" t="s">
        <v>596</v>
      </c>
      <c r="K116" s="291" t="s">
        <v>148</v>
      </c>
      <c r="L116" s="126" t="s">
        <v>44</v>
      </c>
      <c r="M116" s="126"/>
      <c r="N116" s="81"/>
    </row>
    <row r="117" spans="1:161" s="80" customFormat="1" ht="15.75" customHeight="1" x14ac:dyDescent="0.3">
      <c r="A117" s="668">
        <v>45646</v>
      </c>
      <c r="B117" s="149" t="s">
        <v>156</v>
      </c>
      <c r="C117" s="149" t="s">
        <v>111</v>
      </c>
      <c r="D117" s="417" t="s">
        <v>186</v>
      </c>
      <c r="E117" s="142">
        <v>25000</v>
      </c>
      <c r="F117" s="129"/>
      <c r="G117" s="124">
        <f t="shared" si="2"/>
        <v>106000</v>
      </c>
      <c r="H117" s="249" t="s">
        <v>187</v>
      </c>
      <c r="I117" s="126" t="s">
        <v>18</v>
      </c>
      <c r="J117" s="303" t="s">
        <v>551</v>
      </c>
      <c r="K117" s="291" t="s">
        <v>148</v>
      </c>
      <c r="L117" s="126" t="s">
        <v>44</v>
      </c>
      <c r="M117" s="126"/>
      <c r="N117" s="81" t="s">
        <v>619</v>
      </c>
    </row>
    <row r="118" spans="1:161" ht="15.75" customHeight="1" x14ac:dyDescent="0.3">
      <c r="A118" s="668">
        <v>45646</v>
      </c>
      <c r="B118" s="149" t="s">
        <v>156</v>
      </c>
      <c r="C118" s="149" t="s">
        <v>111</v>
      </c>
      <c r="D118" s="417" t="s">
        <v>186</v>
      </c>
      <c r="E118" s="142">
        <v>6000</v>
      </c>
      <c r="F118" s="129"/>
      <c r="G118" s="124">
        <f>G117-E118+F118</f>
        <v>100000</v>
      </c>
      <c r="H118" s="249" t="s">
        <v>187</v>
      </c>
      <c r="I118" s="126" t="s">
        <v>18</v>
      </c>
      <c r="J118" s="303" t="s">
        <v>551</v>
      </c>
      <c r="K118" s="291" t="s">
        <v>148</v>
      </c>
      <c r="L118" s="126" t="s">
        <v>44</v>
      </c>
      <c r="M118" s="126"/>
      <c r="N118" s="81" t="s">
        <v>620</v>
      </c>
    </row>
    <row r="119" spans="1:161" ht="15.75" customHeight="1" x14ac:dyDescent="0.3">
      <c r="A119" s="668">
        <v>45646</v>
      </c>
      <c r="B119" s="149" t="s">
        <v>156</v>
      </c>
      <c r="C119" s="149" t="s">
        <v>111</v>
      </c>
      <c r="D119" s="417" t="s">
        <v>186</v>
      </c>
      <c r="E119" s="142">
        <v>5000</v>
      </c>
      <c r="F119" s="129"/>
      <c r="G119" s="124">
        <f t="shared" si="2"/>
        <v>95000</v>
      </c>
      <c r="H119" s="249" t="s">
        <v>187</v>
      </c>
      <c r="I119" s="126" t="s">
        <v>18</v>
      </c>
      <c r="J119" s="303" t="s">
        <v>551</v>
      </c>
      <c r="K119" s="291" t="s">
        <v>148</v>
      </c>
      <c r="L119" s="126" t="s">
        <v>44</v>
      </c>
      <c r="M119" s="126"/>
      <c r="N119" s="81" t="s">
        <v>621</v>
      </c>
    </row>
    <row r="120" spans="1:161" ht="15.75" customHeight="1" x14ac:dyDescent="0.3">
      <c r="A120" s="668">
        <v>45646</v>
      </c>
      <c r="B120" s="149" t="s">
        <v>156</v>
      </c>
      <c r="C120" s="149" t="s">
        <v>111</v>
      </c>
      <c r="D120" s="417" t="s">
        <v>186</v>
      </c>
      <c r="E120" s="142">
        <v>16000</v>
      </c>
      <c r="F120" s="129"/>
      <c r="G120" s="124">
        <f t="shared" si="2"/>
        <v>79000</v>
      </c>
      <c r="H120" s="249" t="s">
        <v>187</v>
      </c>
      <c r="I120" s="126" t="s">
        <v>18</v>
      </c>
      <c r="J120" s="303" t="s">
        <v>551</v>
      </c>
      <c r="K120" s="291" t="s">
        <v>148</v>
      </c>
      <c r="L120" s="126" t="s">
        <v>44</v>
      </c>
      <c r="M120" s="126"/>
      <c r="N120" s="81" t="s">
        <v>378</v>
      </c>
    </row>
    <row r="121" spans="1:161" ht="19.2" customHeight="1" x14ac:dyDescent="0.3">
      <c r="A121" s="668">
        <v>45646</v>
      </c>
      <c r="B121" s="149" t="s">
        <v>157</v>
      </c>
      <c r="C121" s="149" t="s">
        <v>157</v>
      </c>
      <c r="D121" s="833" t="s">
        <v>186</v>
      </c>
      <c r="E121" s="142">
        <v>20000</v>
      </c>
      <c r="F121" s="129"/>
      <c r="G121" s="129">
        <f t="shared" si="2"/>
        <v>59000</v>
      </c>
      <c r="H121" s="392" t="s">
        <v>187</v>
      </c>
      <c r="I121" s="145" t="s">
        <v>18</v>
      </c>
      <c r="J121" s="303" t="s">
        <v>551</v>
      </c>
      <c r="K121" s="149" t="s">
        <v>148</v>
      </c>
      <c r="L121" s="145" t="s">
        <v>44</v>
      </c>
      <c r="M121" s="145"/>
      <c r="N121" s="834"/>
    </row>
    <row r="122" spans="1:161" ht="15.75" customHeight="1" x14ac:dyDescent="0.3">
      <c r="A122" s="668">
        <v>45646</v>
      </c>
      <c r="B122" s="149" t="s">
        <v>361</v>
      </c>
      <c r="C122" s="629" t="s">
        <v>162</v>
      </c>
      <c r="D122" s="417" t="s">
        <v>186</v>
      </c>
      <c r="E122" s="142">
        <v>7000</v>
      </c>
      <c r="F122" s="129"/>
      <c r="G122" s="124">
        <f t="shared" si="2"/>
        <v>52000</v>
      </c>
      <c r="H122" s="249"/>
      <c r="I122" s="126" t="s">
        <v>18</v>
      </c>
      <c r="J122" s="303" t="s">
        <v>597</v>
      </c>
      <c r="K122" s="291" t="s">
        <v>148</v>
      </c>
      <c r="L122" s="126" t="s">
        <v>44</v>
      </c>
      <c r="M122" s="126"/>
      <c r="N122" s="81"/>
    </row>
    <row r="123" spans="1:161" ht="15.75" customHeight="1" x14ac:dyDescent="0.3">
      <c r="A123" s="668">
        <v>45646</v>
      </c>
      <c r="B123" s="629" t="s">
        <v>345</v>
      </c>
      <c r="C123" s="629" t="s">
        <v>162</v>
      </c>
      <c r="D123" s="417" t="s">
        <v>186</v>
      </c>
      <c r="E123" s="142">
        <v>10000</v>
      </c>
      <c r="F123" s="129"/>
      <c r="G123" s="124">
        <f t="shared" si="2"/>
        <v>42000</v>
      </c>
      <c r="H123" s="249" t="s">
        <v>187</v>
      </c>
      <c r="I123" s="126" t="s">
        <v>18</v>
      </c>
      <c r="J123" s="303" t="s">
        <v>598</v>
      </c>
      <c r="K123" s="291" t="s">
        <v>148</v>
      </c>
      <c r="L123" s="126" t="s">
        <v>44</v>
      </c>
      <c r="M123" s="126"/>
      <c r="N123" s="81"/>
    </row>
    <row r="124" spans="1:161" ht="15.75" customHeight="1" x14ac:dyDescent="0.3">
      <c r="A124" s="668">
        <v>45646</v>
      </c>
      <c r="B124" s="629" t="s">
        <v>348</v>
      </c>
      <c r="C124" s="629" t="s">
        <v>162</v>
      </c>
      <c r="D124" s="417" t="s">
        <v>186</v>
      </c>
      <c r="E124" s="142">
        <v>33000</v>
      </c>
      <c r="F124" s="129"/>
      <c r="G124" s="124">
        <f t="shared" si="2"/>
        <v>9000</v>
      </c>
      <c r="H124" s="249" t="s">
        <v>187</v>
      </c>
      <c r="I124" s="126" t="s">
        <v>18</v>
      </c>
      <c r="J124" s="303" t="s">
        <v>599</v>
      </c>
      <c r="K124" s="291" t="s">
        <v>148</v>
      </c>
      <c r="L124" s="126" t="s">
        <v>44</v>
      </c>
      <c r="M124" s="126"/>
      <c r="N124" s="81"/>
    </row>
    <row r="125" spans="1:161" s="80" customFormat="1" ht="15.75" customHeight="1" thickBot="1" x14ac:dyDescent="0.35">
      <c r="A125" s="668">
        <v>45645</v>
      </c>
      <c r="B125" s="149" t="s">
        <v>256</v>
      </c>
      <c r="C125" s="149" t="s">
        <v>47</v>
      </c>
      <c r="D125" s="417" t="s">
        <v>186</v>
      </c>
      <c r="E125" s="142"/>
      <c r="F125" s="129">
        <v>-9000</v>
      </c>
      <c r="G125" s="124">
        <f t="shared" si="2"/>
        <v>0</v>
      </c>
      <c r="H125" s="249" t="s">
        <v>187</v>
      </c>
      <c r="I125" s="126" t="s">
        <v>18</v>
      </c>
      <c r="J125" s="303"/>
      <c r="K125" s="291" t="s">
        <v>148</v>
      </c>
      <c r="L125" s="126" t="s">
        <v>44</v>
      </c>
      <c r="M125" s="126"/>
      <c r="N125" s="81"/>
    </row>
    <row r="126" spans="1:161" ht="15" thickBot="1" x14ac:dyDescent="0.35">
      <c r="A126" s="419"/>
      <c r="B126" s="419"/>
      <c r="C126" s="419"/>
      <c r="D126" s="431"/>
      <c r="E126" s="432">
        <f>SUM(E4:E125)</f>
        <v>1740000</v>
      </c>
      <c r="F126" s="433">
        <f>SUM(F4:F125)+G4</f>
        <v>1740000</v>
      </c>
      <c r="G126" s="434">
        <f>F126-E126</f>
        <v>0</v>
      </c>
      <c r="H126" s="616"/>
      <c r="I126" s="126"/>
      <c r="J126" s="419"/>
      <c r="K126" s="419"/>
      <c r="L126" s="126"/>
      <c r="M126" s="419"/>
      <c r="N126" s="119"/>
    </row>
    <row r="292" spans="8:8" x14ac:dyDescent="0.3">
      <c r="H292" s="15" t="s">
        <v>119</v>
      </c>
    </row>
    <row r="293" spans="8:8" x14ac:dyDescent="0.3">
      <c r="H293" s="15" t="s">
        <v>119</v>
      </c>
    </row>
    <row r="294" spans="8:8" x14ac:dyDescent="0.3">
      <c r="H294" s="15" t="s">
        <v>119</v>
      </c>
    </row>
    <row r="295" spans="8:8" x14ac:dyDescent="0.3">
      <c r="H295" s="15" t="s">
        <v>119</v>
      </c>
    </row>
    <row r="296" spans="8:8" x14ac:dyDescent="0.3">
      <c r="H296" s="15" t="s">
        <v>119</v>
      </c>
    </row>
  </sheetData>
  <autoFilter ref="A1:N125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3C94-52D3-4BC0-8EAA-2B4F1B963826}">
  <dimension ref="A1:N313"/>
  <sheetViews>
    <sheetView topLeftCell="A36" zoomScaleNormal="100" workbookViewId="0">
      <selection activeCell="E48" sqref="E48"/>
    </sheetView>
  </sheetViews>
  <sheetFormatPr defaultColWidth="10.88671875" defaultRowHeight="14.4" x14ac:dyDescent="0.3"/>
  <cols>
    <col min="1" max="1" width="13.109375" style="15" customWidth="1"/>
    <col min="2" max="2" width="29.88671875" style="15" customWidth="1"/>
    <col min="3" max="3" width="18" style="15" customWidth="1"/>
    <col min="4" max="4" width="14.6640625" style="15" customWidth="1"/>
    <col min="5" max="5" width="18.88671875" style="263" bestFit="1" customWidth="1"/>
    <col min="6" max="6" width="15.88671875" style="263" customWidth="1"/>
    <col min="7" max="7" width="18.6640625" style="263" customWidth="1"/>
    <col min="8" max="8" width="12.44140625" style="15" customWidth="1"/>
    <col min="9" max="9" width="18.6640625" style="15" customWidth="1"/>
    <col min="10" max="10" width="15.5546875" style="15" customWidth="1"/>
    <col min="11" max="11" width="15.44140625" style="15" customWidth="1"/>
    <col min="12" max="12" width="17.6640625" style="15" customWidth="1"/>
    <col min="13" max="13" width="15" style="15" customWidth="1"/>
    <col min="14" max="14" width="29.88671875" style="51" customWidth="1"/>
    <col min="15" max="15" width="41.109375" style="15" customWidth="1"/>
    <col min="16" max="16384" width="10.88671875" style="15"/>
  </cols>
  <sheetData>
    <row r="1" spans="1:14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s="64" customFormat="1" ht="18" x14ac:dyDescent="0.3">
      <c r="A2" s="903" t="s">
        <v>232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64" customFormat="1" ht="43.8" thickBot="1" x14ac:dyDescent="0.35">
      <c r="A3" s="120" t="s">
        <v>0</v>
      </c>
      <c r="B3" s="121" t="s">
        <v>5</v>
      </c>
      <c r="C3" s="121" t="s">
        <v>10</v>
      </c>
      <c r="D3" s="122" t="s">
        <v>8</v>
      </c>
      <c r="E3" s="122" t="s">
        <v>13</v>
      </c>
      <c r="F3" s="122" t="s">
        <v>34</v>
      </c>
      <c r="G3" s="122" t="s">
        <v>40</v>
      </c>
      <c r="H3" s="122" t="s">
        <v>2</v>
      </c>
      <c r="I3" s="122" t="s">
        <v>3</v>
      </c>
      <c r="J3" s="121" t="s">
        <v>9</v>
      </c>
      <c r="K3" s="121" t="s">
        <v>1</v>
      </c>
      <c r="L3" s="121" t="s">
        <v>4</v>
      </c>
      <c r="M3" s="121" t="s">
        <v>12</v>
      </c>
      <c r="N3" s="123" t="s">
        <v>11</v>
      </c>
    </row>
    <row r="4" spans="1:14" s="11" customFormat="1" ht="27.9" customHeight="1" x14ac:dyDescent="0.3">
      <c r="A4" s="309">
        <v>45627</v>
      </c>
      <c r="B4" s="310" t="s">
        <v>201</v>
      </c>
      <c r="C4" s="310"/>
      <c r="D4" s="336"/>
      <c r="E4" s="401"/>
      <c r="F4" s="401"/>
      <c r="G4" s="401">
        <v>20000</v>
      </c>
      <c r="H4" s="339"/>
      <c r="I4" s="340"/>
      <c r="J4" s="341"/>
      <c r="K4" s="342"/>
      <c r="L4" s="150"/>
      <c r="M4" s="343"/>
      <c r="N4" s="344"/>
    </row>
    <row r="5" spans="1:14" s="11" customFormat="1" ht="13.5" customHeight="1" x14ac:dyDescent="0.3">
      <c r="A5" s="353">
        <v>45628</v>
      </c>
      <c r="B5" s="354" t="s">
        <v>108</v>
      </c>
      <c r="C5" s="354" t="s">
        <v>47</v>
      </c>
      <c r="D5" s="355" t="s">
        <v>186</v>
      </c>
      <c r="E5" s="743"/>
      <c r="F5" s="356">
        <v>50000</v>
      </c>
      <c r="G5" s="356">
        <f>G4-E5+F5</f>
        <v>70000</v>
      </c>
      <c r="H5" s="357" t="s">
        <v>168</v>
      </c>
      <c r="I5" s="357" t="s">
        <v>18</v>
      </c>
      <c r="J5" s="391" t="s">
        <v>192</v>
      </c>
      <c r="K5" s="354" t="s">
        <v>148</v>
      </c>
      <c r="L5" s="354" t="s">
        <v>44</v>
      </c>
      <c r="M5" s="359"/>
      <c r="N5" s="358"/>
    </row>
    <row r="6" spans="1:14" s="11" customFormat="1" ht="13.5" customHeight="1" x14ac:dyDescent="0.3">
      <c r="A6" s="137">
        <v>45628</v>
      </c>
      <c r="B6" s="138" t="s">
        <v>156</v>
      </c>
      <c r="C6" s="291" t="s">
        <v>111</v>
      </c>
      <c r="D6" s="417" t="s">
        <v>186</v>
      </c>
      <c r="E6" s="124">
        <v>25000</v>
      </c>
      <c r="F6" s="742"/>
      <c r="G6" s="124">
        <f>G5-E6+F6</f>
        <v>45000</v>
      </c>
      <c r="H6" s="249" t="s">
        <v>168</v>
      </c>
      <c r="I6" s="249" t="s">
        <v>18</v>
      </c>
      <c r="J6" s="303" t="s">
        <v>192</v>
      </c>
      <c r="K6" s="291" t="s">
        <v>148</v>
      </c>
      <c r="L6" s="291" t="s">
        <v>44</v>
      </c>
      <c r="M6" s="351"/>
      <c r="N6" s="352" t="s">
        <v>142</v>
      </c>
    </row>
    <row r="7" spans="1:14" x14ac:dyDescent="0.3">
      <c r="A7" s="137">
        <v>45628</v>
      </c>
      <c r="B7" s="291" t="s">
        <v>156</v>
      </c>
      <c r="C7" s="291" t="s">
        <v>111</v>
      </c>
      <c r="D7" s="417" t="s">
        <v>186</v>
      </c>
      <c r="E7" s="124">
        <v>25000</v>
      </c>
      <c r="F7" s="742"/>
      <c r="G7" s="124">
        <f>G6-E7+F7</f>
        <v>20000</v>
      </c>
      <c r="H7" s="249" t="s">
        <v>168</v>
      </c>
      <c r="I7" s="126" t="s">
        <v>18</v>
      </c>
      <c r="J7" s="303" t="s">
        <v>192</v>
      </c>
      <c r="K7" s="291" t="s">
        <v>148</v>
      </c>
      <c r="L7" s="126" t="s">
        <v>44</v>
      </c>
      <c r="M7" s="744"/>
      <c r="N7" s="352" t="s">
        <v>141</v>
      </c>
    </row>
    <row r="8" spans="1:14" s="769" customFormat="1" ht="17.399999999999999" customHeight="1" x14ac:dyDescent="0.3">
      <c r="A8" s="792">
        <v>45628</v>
      </c>
      <c r="B8" s="793" t="s">
        <v>108</v>
      </c>
      <c r="C8" s="793" t="s">
        <v>47</v>
      </c>
      <c r="D8" s="417" t="s">
        <v>186</v>
      </c>
      <c r="E8" s="775"/>
      <c r="F8" s="750">
        <v>813000</v>
      </c>
      <c r="G8" s="775">
        <f t="shared" ref="G8:G142" si="0">G7-E8+F8</f>
        <v>833000</v>
      </c>
      <c r="H8" s="784" t="s">
        <v>168</v>
      </c>
      <c r="I8" s="776" t="s">
        <v>18</v>
      </c>
      <c r="J8" s="753" t="s">
        <v>194</v>
      </c>
      <c r="K8" s="793" t="s">
        <v>148</v>
      </c>
      <c r="L8" s="776" t="s">
        <v>44</v>
      </c>
      <c r="M8" s="776"/>
      <c r="N8" s="794"/>
    </row>
    <row r="9" spans="1:14" x14ac:dyDescent="0.3">
      <c r="A9" s="137">
        <v>45629</v>
      </c>
      <c r="B9" s="138" t="s">
        <v>156</v>
      </c>
      <c r="C9" s="291" t="s">
        <v>111</v>
      </c>
      <c r="D9" s="417" t="s">
        <v>186</v>
      </c>
      <c r="E9" s="124">
        <v>25000</v>
      </c>
      <c r="F9" s="742"/>
      <c r="G9" s="124">
        <f t="shared" si="0"/>
        <v>808000</v>
      </c>
      <c r="H9" s="249" t="s">
        <v>168</v>
      </c>
      <c r="I9" s="126" t="s">
        <v>18</v>
      </c>
      <c r="J9" s="303" t="s">
        <v>194</v>
      </c>
      <c r="K9" s="291" t="s">
        <v>148</v>
      </c>
      <c r="L9" s="126" t="s">
        <v>44</v>
      </c>
      <c r="M9" s="126"/>
      <c r="N9" s="352" t="s">
        <v>304</v>
      </c>
    </row>
    <row r="10" spans="1:14" x14ac:dyDescent="0.3">
      <c r="A10" s="137">
        <v>45629</v>
      </c>
      <c r="B10" s="291" t="s">
        <v>263</v>
      </c>
      <c r="C10" s="291" t="s">
        <v>111</v>
      </c>
      <c r="D10" s="417" t="s">
        <v>186</v>
      </c>
      <c r="E10" s="124">
        <v>45000</v>
      </c>
      <c r="F10" s="742"/>
      <c r="G10" s="124">
        <f t="shared" si="0"/>
        <v>763000</v>
      </c>
      <c r="H10" s="249" t="s">
        <v>168</v>
      </c>
      <c r="I10" s="126" t="s">
        <v>18</v>
      </c>
      <c r="J10" s="303" t="s">
        <v>302</v>
      </c>
      <c r="K10" s="291" t="s">
        <v>148</v>
      </c>
      <c r="L10" s="126" t="s">
        <v>44</v>
      </c>
      <c r="M10" s="744"/>
      <c r="N10" s="352" t="s">
        <v>305</v>
      </c>
    </row>
    <row r="11" spans="1:14" x14ac:dyDescent="0.3">
      <c r="A11" s="137">
        <v>45629</v>
      </c>
      <c r="B11" s="291" t="s">
        <v>156</v>
      </c>
      <c r="C11" s="291" t="s">
        <v>111</v>
      </c>
      <c r="D11" s="417" t="s">
        <v>186</v>
      </c>
      <c r="E11" s="124">
        <v>8000</v>
      </c>
      <c r="F11" s="742"/>
      <c r="G11" s="124">
        <f t="shared" si="0"/>
        <v>755000</v>
      </c>
      <c r="H11" s="249" t="s">
        <v>168</v>
      </c>
      <c r="I11" s="126" t="s">
        <v>18</v>
      </c>
      <c r="J11" s="303" t="s">
        <v>194</v>
      </c>
      <c r="K11" s="291" t="s">
        <v>148</v>
      </c>
      <c r="L11" s="126" t="s">
        <v>44</v>
      </c>
      <c r="M11" s="744"/>
      <c r="N11" s="352" t="s">
        <v>306</v>
      </c>
    </row>
    <row r="12" spans="1:14" x14ac:dyDescent="0.3">
      <c r="A12" s="137">
        <v>45629</v>
      </c>
      <c r="B12" s="291" t="s">
        <v>156</v>
      </c>
      <c r="C12" s="291" t="s">
        <v>111</v>
      </c>
      <c r="D12" s="417" t="s">
        <v>186</v>
      </c>
      <c r="E12" s="124">
        <v>7000</v>
      </c>
      <c r="F12" s="742"/>
      <c r="G12" s="124">
        <f t="shared" si="0"/>
        <v>748000</v>
      </c>
      <c r="H12" s="249" t="s">
        <v>168</v>
      </c>
      <c r="I12" s="126" t="s">
        <v>18</v>
      </c>
      <c r="J12" s="303" t="s">
        <v>194</v>
      </c>
      <c r="K12" s="291" t="s">
        <v>148</v>
      </c>
      <c r="L12" s="126" t="s">
        <v>44</v>
      </c>
      <c r="M12" s="744"/>
      <c r="N12" s="352" t="s">
        <v>307</v>
      </c>
    </row>
    <row r="13" spans="1:14" x14ac:dyDescent="0.3">
      <c r="A13" s="137">
        <v>45629</v>
      </c>
      <c r="B13" s="291" t="s">
        <v>156</v>
      </c>
      <c r="C13" s="291" t="s">
        <v>111</v>
      </c>
      <c r="D13" s="417" t="s">
        <v>186</v>
      </c>
      <c r="E13" s="124">
        <v>5000</v>
      </c>
      <c r="F13" s="742"/>
      <c r="G13" s="124">
        <f t="shared" si="0"/>
        <v>743000</v>
      </c>
      <c r="H13" s="249" t="s">
        <v>168</v>
      </c>
      <c r="I13" s="126" t="s">
        <v>18</v>
      </c>
      <c r="J13" s="303" t="s">
        <v>194</v>
      </c>
      <c r="K13" s="291" t="s">
        <v>148</v>
      </c>
      <c r="L13" s="126" t="s">
        <v>44</v>
      </c>
      <c r="M13" s="744"/>
      <c r="N13" s="352" t="s">
        <v>308</v>
      </c>
    </row>
    <row r="14" spans="1:14" x14ac:dyDescent="0.3">
      <c r="A14" s="137">
        <v>45629</v>
      </c>
      <c r="B14" s="291" t="s">
        <v>156</v>
      </c>
      <c r="C14" s="291" t="s">
        <v>111</v>
      </c>
      <c r="D14" s="417" t="s">
        <v>186</v>
      </c>
      <c r="E14" s="124">
        <v>5000</v>
      </c>
      <c r="F14" s="742"/>
      <c r="G14" s="124">
        <f t="shared" si="0"/>
        <v>738000</v>
      </c>
      <c r="H14" s="249" t="s">
        <v>168</v>
      </c>
      <c r="I14" s="126" t="s">
        <v>18</v>
      </c>
      <c r="J14" s="303" t="s">
        <v>194</v>
      </c>
      <c r="K14" s="291" t="s">
        <v>148</v>
      </c>
      <c r="L14" s="126" t="s">
        <v>44</v>
      </c>
      <c r="M14" s="744"/>
      <c r="N14" s="352" t="s">
        <v>309</v>
      </c>
    </row>
    <row r="15" spans="1:14" x14ac:dyDescent="0.3">
      <c r="A15" s="137">
        <v>45629</v>
      </c>
      <c r="B15" s="291" t="s">
        <v>157</v>
      </c>
      <c r="C15" s="291" t="s">
        <v>157</v>
      </c>
      <c r="D15" s="417" t="s">
        <v>186</v>
      </c>
      <c r="E15" s="124">
        <v>20000</v>
      </c>
      <c r="F15" s="742"/>
      <c r="G15" s="124">
        <f t="shared" si="0"/>
        <v>718000</v>
      </c>
      <c r="H15" s="249" t="s">
        <v>168</v>
      </c>
      <c r="I15" s="126" t="s">
        <v>18</v>
      </c>
      <c r="J15" s="303" t="s">
        <v>194</v>
      </c>
      <c r="K15" s="291" t="s">
        <v>148</v>
      </c>
      <c r="L15" s="126" t="s">
        <v>44</v>
      </c>
      <c r="M15" s="744"/>
      <c r="N15" s="352"/>
    </row>
    <row r="16" spans="1:14" x14ac:dyDescent="0.3">
      <c r="A16" s="137">
        <v>45629</v>
      </c>
      <c r="B16" s="291" t="s">
        <v>265</v>
      </c>
      <c r="C16" s="291" t="s">
        <v>162</v>
      </c>
      <c r="D16" s="417" t="s">
        <v>186</v>
      </c>
      <c r="E16" s="124">
        <v>55000</v>
      </c>
      <c r="F16" s="742"/>
      <c r="G16" s="124">
        <f t="shared" si="0"/>
        <v>663000</v>
      </c>
      <c r="H16" s="249" t="s">
        <v>168</v>
      </c>
      <c r="I16" s="126" t="s">
        <v>18</v>
      </c>
      <c r="J16" s="303" t="s">
        <v>194</v>
      </c>
      <c r="K16" s="291" t="s">
        <v>148</v>
      </c>
      <c r="L16" s="126" t="s">
        <v>44</v>
      </c>
      <c r="M16" s="744"/>
      <c r="N16" s="352"/>
    </row>
    <row r="17" spans="1:14" x14ac:dyDescent="0.3">
      <c r="A17" s="137">
        <v>45629</v>
      </c>
      <c r="B17" s="291" t="s">
        <v>361</v>
      </c>
      <c r="C17" s="291" t="s">
        <v>162</v>
      </c>
      <c r="D17" s="417" t="s">
        <v>186</v>
      </c>
      <c r="E17" s="124">
        <v>15000</v>
      </c>
      <c r="F17" s="742"/>
      <c r="G17" s="124">
        <f t="shared" si="0"/>
        <v>648000</v>
      </c>
      <c r="H17" s="249" t="s">
        <v>168</v>
      </c>
      <c r="I17" s="126" t="s">
        <v>18</v>
      </c>
      <c r="J17" s="303" t="s">
        <v>303</v>
      </c>
      <c r="K17" s="291" t="s">
        <v>148</v>
      </c>
      <c r="L17" s="126" t="s">
        <v>44</v>
      </c>
      <c r="M17" s="744"/>
      <c r="N17" s="352"/>
    </row>
    <row r="18" spans="1:14" x14ac:dyDescent="0.3">
      <c r="A18" s="137">
        <v>45629</v>
      </c>
      <c r="B18" s="291" t="s">
        <v>345</v>
      </c>
      <c r="C18" s="291" t="s">
        <v>162</v>
      </c>
      <c r="D18" s="417" t="s">
        <v>186</v>
      </c>
      <c r="E18" s="124">
        <v>25000</v>
      </c>
      <c r="F18" s="742"/>
      <c r="G18" s="124">
        <f t="shared" si="0"/>
        <v>623000</v>
      </c>
      <c r="H18" s="249" t="s">
        <v>168</v>
      </c>
      <c r="I18" s="126" t="s">
        <v>18</v>
      </c>
      <c r="J18" s="303" t="s">
        <v>303</v>
      </c>
      <c r="K18" s="291" t="s">
        <v>148</v>
      </c>
      <c r="L18" s="126" t="s">
        <v>44</v>
      </c>
      <c r="M18" s="744"/>
      <c r="N18" s="352"/>
    </row>
    <row r="19" spans="1:14" x14ac:dyDescent="0.3">
      <c r="A19" s="137">
        <v>45629</v>
      </c>
      <c r="B19" s="291" t="s">
        <v>348</v>
      </c>
      <c r="C19" s="291" t="s">
        <v>162</v>
      </c>
      <c r="D19" s="417" t="s">
        <v>186</v>
      </c>
      <c r="E19" s="124">
        <v>10000</v>
      </c>
      <c r="F19" s="742"/>
      <c r="G19" s="124">
        <f t="shared" si="0"/>
        <v>613000</v>
      </c>
      <c r="H19" s="249" t="s">
        <v>168</v>
      </c>
      <c r="I19" s="126" t="s">
        <v>18</v>
      </c>
      <c r="J19" s="303" t="s">
        <v>303</v>
      </c>
      <c r="K19" s="291" t="s">
        <v>148</v>
      </c>
      <c r="L19" s="126" t="s">
        <v>44</v>
      </c>
      <c r="M19" s="744"/>
      <c r="N19" s="352"/>
    </row>
    <row r="20" spans="1:14" x14ac:dyDescent="0.3">
      <c r="A20" s="137">
        <v>45630</v>
      </c>
      <c r="B20" s="291" t="s">
        <v>156</v>
      </c>
      <c r="C20" s="291" t="s">
        <v>111</v>
      </c>
      <c r="D20" s="417" t="s">
        <v>186</v>
      </c>
      <c r="E20" s="124">
        <v>5000</v>
      </c>
      <c r="F20" s="742"/>
      <c r="G20" s="124">
        <f t="shared" si="0"/>
        <v>608000</v>
      </c>
      <c r="H20" s="249" t="s">
        <v>168</v>
      </c>
      <c r="I20" s="126" t="s">
        <v>18</v>
      </c>
      <c r="J20" s="303" t="s">
        <v>194</v>
      </c>
      <c r="K20" s="291" t="s">
        <v>148</v>
      </c>
      <c r="L20" s="126" t="s">
        <v>44</v>
      </c>
      <c r="M20" s="744"/>
      <c r="N20" s="352" t="s">
        <v>311</v>
      </c>
    </row>
    <row r="21" spans="1:14" x14ac:dyDescent="0.3">
      <c r="A21" s="137">
        <v>45630</v>
      </c>
      <c r="B21" s="291" t="s">
        <v>156</v>
      </c>
      <c r="C21" s="291" t="s">
        <v>111</v>
      </c>
      <c r="D21" s="417" t="s">
        <v>186</v>
      </c>
      <c r="E21" s="124">
        <v>25000</v>
      </c>
      <c r="F21" s="742"/>
      <c r="G21" s="124">
        <f t="shared" si="0"/>
        <v>583000</v>
      </c>
      <c r="H21" s="249" t="s">
        <v>168</v>
      </c>
      <c r="I21" s="126" t="s">
        <v>18</v>
      </c>
      <c r="J21" s="303" t="s">
        <v>194</v>
      </c>
      <c r="K21" s="291" t="s">
        <v>148</v>
      </c>
      <c r="L21" s="126" t="s">
        <v>44</v>
      </c>
      <c r="M21" s="744"/>
      <c r="N21" s="352" t="s">
        <v>312</v>
      </c>
    </row>
    <row r="22" spans="1:14" x14ac:dyDescent="0.3">
      <c r="A22" s="137">
        <v>45630</v>
      </c>
      <c r="B22" s="291" t="s">
        <v>156</v>
      </c>
      <c r="C22" s="291" t="s">
        <v>111</v>
      </c>
      <c r="D22" s="417" t="s">
        <v>186</v>
      </c>
      <c r="E22" s="124">
        <v>6000</v>
      </c>
      <c r="F22" s="742"/>
      <c r="G22" s="124">
        <f t="shared" si="0"/>
        <v>577000</v>
      </c>
      <c r="H22" s="249" t="s">
        <v>168</v>
      </c>
      <c r="I22" s="126" t="s">
        <v>18</v>
      </c>
      <c r="J22" s="303" t="s">
        <v>194</v>
      </c>
      <c r="K22" s="291" t="s">
        <v>148</v>
      </c>
      <c r="L22" s="126" t="s">
        <v>44</v>
      </c>
      <c r="M22" s="744"/>
      <c r="N22" s="352" t="s">
        <v>313</v>
      </c>
    </row>
    <row r="23" spans="1:14" x14ac:dyDescent="0.3">
      <c r="A23" s="137">
        <v>45630</v>
      </c>
      <c r="B23" s="291" t="s">
        <v>156</v>
      </c>
      <c r="C23" s="291" t="s">
        <v>111</v>
      </c>
      <c r="D23" s="417" t="s">
        <v>186</v>
      </c>
      <c r="E23" s="124">
        <v>10000</v>
      </c>
      <c r="F23" s="742"/>
      <c r="G23" s="124">
        <f t="shared" si="0"/>
        <v>567000</v>
      </c>
      <c r="H23" s="249" t="s">
        <v>168</v>
      </c>
      <c r="I23" s="126" t="s">
        <v>18</v>
      </c>
      <c r="J23" s="303" t="s">
        <v>194</v>
      </c>
      <c r="K23" s="291" t="s">
        <v>148</v>
      </c>
      <c r="L23" s="126" t="s">
        <v>44</v>
      </c>
      <c r="M23" s="744"/>
      <c r="N23" s="352" t="s">
        <v>314</v>
      </c>
    </row>
    <row r="24" spans="1:14" x14ac:dyDescent="0.3">
      <c r="A24" s="137">
        <v>45630</v>
      </c>
      <c r="B24" s="291" t="s">
        <v>156</v>
      </c>
      <c r="C24" s="291" t="s">
        <v>111</v>
      </c>
      <c r="D24" s="417" t="s">
        <v>186</v>
      </c>
      <c r="E24" s="124">
        <v>6000</v>
      </c>
      <c r="F24" s="742"/>
      <c r="G24" s="124">
        <f t="shared" si="0"/>
        <v>561000</v>
      </c>
      <c r="H24" s="249" t="s">
        <v>168</v>
      </c>
      <c r="I24" s="126" t="s">
        <v>18</v>
      </c>
      <c r="J24" s="303" t="s">
        <v>194</v>
      </c>
      <c r="K24" s="291" t="s">
        <v>148</v>
      </c>
      <c r="L24" s="126" t="s">
        <v>44</v>
      </c>
      <c r="M24" s="744"/>
      <c r="N24" s="352" t="s">
        <v>315</v>
      </c>
    </row>
    <row r="25" spans="1:14" x14ac:dyDescent="0.3">
      <c r="A25" s="137">
        <v>45630</v>
      </c>
      <c r="B25" s="291" t="s">
        <v>156</v>
      </c>
      <c r="C25" s="291" t="s">
        <v>111</v>
      </c>
      <c r="D25" s="417" t="s">
        <v>186</v>
      </c>
      <c r="E25" s="124">
        <v>20000</v>
      </c>
      <c r="F25" s="742"/>
      <c r="G25" s="124">
        <f t="shared" si="0"/>
        <v>541000</v>
      </c>
      <c r="H25" s="249" t="s">
        <v>168</v>
      </c>
      <c r="I25" s="126" t="s">
        <v>18</v>
      </c>
      <c r="J25" s="303" t="s">
        <v>194</v>
      </c>
      <c r="K25" s="291" t="s">
        <v>148</v>
      </c>
      <c r="L25" s="126" t="s">
        <v>44</v>
      </c>
      <c r="M25" s="744"/>
      <c r="N25" s="352" t="s">
        <v>316</v>
      </c>
    </row>
    <row r="26" spans="1:14" x14ac:dyDescent="0.3">
      <c r="A26" s="137">
        <v>45630</v>
      </c>
      <c r="B26" s="291" t="s">
        <v>156</v>
      </c>
      <c r="C26" s="291" t="s">
        <v>111</v>
      </c>
      <c r="D26" s="417" t="s">
        <v>186</v>
      </c>
      <c r="E26" s="124">
        <v>20000</v>
      </c>
      <c r="F26" s="742"/>
      <c r="G26" s="124">
        <f t="shared" si="0"/>
        <v>521000</v>
      </c>
      <c r="H26" s="249" t="s">
        <v>168</v>
      </c>
      <c r="I26" s="126" t="s">
        <v>18</v>
      </c>
      <c r="J26" s="303" t="s">
        <v>194</v>
      </c>
      <c r="K26" s="291" t="s">
        <v>148</v>
      </c>
      <c r="L26" s="126" t="s">
        <v>44</v>
      </c>
      <c r="M26" s="744"/>
      <c r="N26" s="352"/>
    </row>
    <row r="27" spans="1:14" x14ac:dyDescent="0.3">
      <c r="A27" s="137">
        <v>45630</v>
      </c>
      <c r="B27" s="291" t="s">
        <v>157</v>
      </c>
      <c r="C27" s="291" t="s">
        <v>157</v>
      </c>
      <c r="D27" s="417" t="s">
        <v>186</v>
      </c>
      <c r="E27" s="124">
        <v>5000</v>
      </c>
      <c r="F27" s="742"/>
      <c r="G27" s="124">
        <f t="shared" si="0"/>
        <v>516000</v>
      </c>
      <c r="H27" s="249" t="s">
        <v>168</v>
      </c>
      <c r="I27" s="126" t="s">
        <v>18</v>
      </c>
      <c r="J27" s="303" t="s">
        <v>194</v>
      </c>
      <c r="K27" s="291" t="s">
        <v>148</v>
      </c>
      <c r="L27" s="126" t="s">
        <v>44</v>
      </c>
      <c r="M27" s="744"/>
      <c r="N27" s="352" t="s">
        <v>317</v>
      </c>
    </row>
    <row r="28" spans="1:14" x14ac:dyDescent="0.3">
      <c r="A28" s="137">
        <v>45630</v>
      </c>
      <c r="B28" s="291" t="s">
        <v>156</v>
      </c>
      <c r="C28" s="291" t="s">
        <v>111</v>
      </c>
      <c r="D28" s="417" t="s">
        <v>186</v>
      </c>
      <c r="E28" s="124">
        <v>8000</v>
      </c>
      <c r="F28" s="742"/>
      <c r="G28" s="124">
        <f t="shared" si="0"/>
        <v>508000</v>
      </c>
      <c r="H28" s="249" t="s">
        <v>168</v>
      </c>
      <c r="I28" s="126" t="s">
        <v>18</v>
      </c>
      <c r="J28" s="303" t="s">
        <v>194</v>
      </c>
      <c r="K28" s="291" t="s">
        <v>148</v>
      </c>
      <c r="L28" s="126" t="s">
        <v>44</v>
      </c>
      <c r="M28" s="744"/>
      <c r="N28" s="352" t="s">
        <v>275</v>
      </c>
    </row>
    <row r="29" spans="1:14" x14ac:dyDescent="0.3">
      <c r="A29" s="137">
        <v>45630</v>
      </c>
      <c r="B29" s="291" t="s">
        <v>156</v>
      </c>
      <c r="C29" s="291" t="s">
        <v>111</v>
      </c>
      <c r="D29" s="417" t="s">
        <v>186</v>
      </c>
      <c r="E29" s="124">
        <v>7000</v>
      </c>
      <c r="F29" s="742"/>
      <c r="G29" s="124">
        <f t="shared" si="0"/>
        <v>501000</v>
      </c>
      <c r="H29" s="249" t="s">
        <v>168</v>
      </c>
      <c r="I29" s="126" t="s">
        <v>18</v>
      </c>
      <c r="J29" s="303" t="s">
        <v>194</v>
      </c>
      <c r="K29" s="291" t="s">
        <v>148</v>
      </c>
      <c r="L29" s="126" t="s">
        <v>44</v>
      </c>
      <c r="M29" s="744"/>
      <c r="N29" s="352" t="s">
        <v>318</v>
      </c>
    </row>
    <row r="30" spans="1:14" x14ac:dyDescent="0.3">
      <c r="A30" s="137">
        <v>45630</v>
      </c>
      <c r="B30" s="291" t="s">
        <v>156</v>
      </c>
      <c r="C30" s="291" t="s">
        <v>111</v>
      </c>
      <c r="D30" s="417" t="s">
        <v>186</v>
      </c>
      <c r="E30" s="124">
        <v>7000</v>
      </c>
      <c r="F30" s="742"/>
      <c r="G30" s="124">
        <f t="shared" si="0"/>
        <v>494000</v>
      </c>
      <c r="H30" s="249" t="s">
        <v>168</v>
      </c>
      <c r="I30" s="126" t="s">
        <v>18</v>
      </c>
      <c r="J30" s="303" t="s">
        <v>194</v>
      </c>
      <c r="K30" s="291" t="s">
        <v>148</v>
      </c>
      <c r="L30" s="126" t="s">
        <v>44</v>
      </c>
      <c r="M30" s="744"/>
      <c r="N30" s="352" t="s">
        <v>319</v>
      </c>
    </row>
    <row r="31" spans="1:14" x14ac:dyDescent="0.3">
      <c r="A31" s="137">
        <v>45630</v>
      </c>
      <c r="B31" s="291" t="s">
        <v>156</v>
      </c>
      <c r="C31" s="291" t="s">
        <v>111</v>
      </c>
      <c r="D31" s="417" t="s">
        <v>186</v>
      </c>
      <c r="E31" s="124">
        <v>8000</v>
      </c>
      <c r="F31" s="742"/>
      <c r="G31" s="124">
        <f t="shared" si="0"/>
        <v>486000</v>
      </c>
      <c r="H31" s="249" t="s">
        <v>168</v>
      </c>
      <c r="I31" s="126" t="s">
        <v>18</v>
      </c>
      <c r="J31" s="303" t="s">
        <v>194</v>
      </c>
      <c r="K31" s="291" t="s">
        <v>148</v>
      </c>
      <c r="L31" s="126" t="s">
        <v>44</v>
      </c>
      <c r="M31" s="744"/>
      <c r="N31" s="352" t="s">
        <v>307</v>
      </c>
    </row>
    <row r="32" spans="1:14" x14ac:dyDescent="0.3">
      <c r="A32" s="137">
        <v>45630</v>
      </c>
      <c r="B32" s="291" t="s">
        <v>157</v>
      </c>
      <c r="C32" s="291" t="s">
        <v>157</v>
      </c>
      <c r="D32" s="417" t="s">
        <v>186</v>
      </c>
      <c r="E32" s="124">
        <v>25000</v>
      </c>
      <c r="F32" s="742"/>
      <c r="G32" s="124">
        <f t="shared" si="0"/>
        <v>461000</v>
      </c>
      <c r="H32" s="249" t="s">
        <v>168</v>
      </c>
      <c r="I32" s="126" t="s">
        <v>18</v>
      </c>
      <c r="J32" s="303" t="s">
        <v>194</v>
      </c>
      <c r="K32" s="291" t="s">
        <v>148</v>
      </c>
      <c r="L32" s="126" t="s">
        <v>44</v>
      </c>
      <c r="M32" s="744"/>
      <c r="N32" s="352"/>
    </row>
    <row r="33" spans="1:14" x14ac:dyDescent="0.3">
      <c r="A33" s="137">
        <v>45630</v>
      </c>
      <c r="B33" s="291" t="s">
        <v>156</v>
      </c>
      <c r="C33" s="291" t="s">
        <v>111</v>
      </c>
      <c r="D33" s="417" t="s">
        <v>186</v>
      </c>
      <c r="E33" s="124">
        <v>7000</v>
      </c>
      <c r="F33" s="742"/>
      <c r="G33" s="124">
        <f t="shared" si="0"/>
        <v>454000</v>
      </c>
      <c r="H33" s="249" t="s">
        <v>168</v>
      </c>
      <c r="I33" s="126" t="s">
        <v>18</v>
      </c>
      <c r="J33" s="303" t="s">
        <v>194</v>
      </c>
      <c r="K33" s="291" t="s">
        <v>148</v>
      </c>
      <c r="L33" s="126" t="s">
        <v>44</v>
      </c>
      <c r="M33" s="744"/>
      <c r="N33" s="352" t="s">
        <v>320</v>
      </c>
    </row>
    <row r="34" spans="1:14" x14ac:dyDescent="0.3">
      <c r="A34" s="137">
        <v>45630</v>
      </c>
      <c r="B34" s="291" t="s">
        <v>345</v>
      </c>
      <c r="C34" s="291" t="s">
        <v>162</v>
      </c>
      <c r="D34" s="417" t="s">
        <v>186</v>
      </c>
      <c r="E34" s="124">
        <v>20000</v>
      </c>
      <c r="F34" s="742"/>
      <c r="G34" s="124">
        <f t="shared" si="0"/>
        <v>434000</v>
      </c>
      <c r="H34" s="249" t="s">
        <v>168</v>
      </c>
      <c r="I34" s="126" t="s">
        <v>18</v>
      </c>
      <c r="J34" s="303" t="s">
        <v>194</v>
      </c>
      <c r="K34" s="291" t="s">
        <v>148</v>
      </c>
      <c r="L34" s="126" t="s">
        <v>44</v>
      </c>
      <c r="M34" s="744"/>
      <c r="N34" s="352"/>
    </row>
    <row r="35" spans="1:14" x14ac:dyDescent="0.3">
      <c r="A35" s="137">
        <v>45630</v>
      </c>
      <c r="B35" s="291" t="s">
        <v>348</v>
      </c>
      <c r="C35" s="291" t="s">
        <v>162</v>
      </c>
      <c r="D35" s="417" t="s">
        <v>186</v>
      </c>
      <c r="E35" s="124">
        <v>20000</v>
      </c>
      <c r="F35" s="742"/>
      <c r="G35" s="124">
        <f t="shared" si="0"/>
        <v>414000</v>
      </c>
      <c r="H35" s="249" t="s">
        <v>168</v>
      </c>
      <c r="I35" s="126" t="s">
        <v>18</v>
      </c>
      <c r="J35" s="303" t="s">
        <v>194</v>
      </c>
      <c r="K35" s="291" t="s">
        <v>148</v>
      </c>
      <c r="L35" s="126" t="s">
        <v>44</v>
      </c>
      <c r="M35" s="744"/>
      <c r="N35" s="352"/>
    </row>
    <row r="36" spans="1:14" x14ac:dyDescent="0.3">
      <c r="A36" s="137">
        <v>45630</v>
      </c>
      <c r="B36" s="291" t="s">
        <v>265</v>
      </c>
      <c r="C36" s="291" t="s">
        <v>162</v>
      </c>
      <c r="D36" s="417" t="s">
        <v>186</v>
      </c>
      <c r="E36" s="124">
        <v>55000</v>
      </c>
      <c r="F36" s="742"/>
      <c r="G36" s="124">
        <f t="shared" si="0"/>
        <v>359000</v>
      </c>
      <c r="H36" s="249" t="s">
        <v>168</v>
      </c>
      <c r="I36" s="126" t="s">
        <v>18</v>
      </c>
      <c r="J36" s="303" t="s">
        <v>310</v>
      </c>
      <c r="K36" s="291" t="s">
        <v>148</v>
      </c>
      <c r="L36" s="126" t="s">
        <v>44</v>
      </c>
      <c r="M36" s="744"/>
      <c r="N36" s="352"/>
    </row>
    <row r="37" spans="1:14" x14ac:dyDescent="0.3">
      <c r="A37" s="137">
        <v>45630</v>
      </c>
      <c r="B37" s="291" t="s">
        <v>156</v>
      </c>
      <c r="C37" s="291" t="s">
        <v>111</v>
      </c>
      <c r="D37" s="417" t="s">
        <v>186</v>
      </c>
      <c r="E37" s="124">
        <v>5000</v>
      </c>
      <c r="F37" s="742"/>
      <c r="G37" s="124">
        <f t="shared" si="0"/>
        <v>354000</v>
      </c>
      <c r="H37" s="249" t="s">
        <v>168</v>
      </c>
      <c r="I37" s="126" t="s">
        <v>18</v>
      </c>
      <c r="J37" s="303" t="s">
        <v>194</v>
      </c>
      <c r="K37" s="291" t="s">
        <v>148</v>
      </c>
      <c r="L37" s="126" t="s">
        <v>44</v>
      </c>
      <c r="M37" s="744"/>
      <c r="N37" s="352" t="s">
        <v>323</v>
      </c>
    </row>
    <row r="38" spans="1:14" x14ac:dyDescent="0.3">
      <c r="A38" s="137">
        <v>45631</v>
      </c>
      <c r="B38" s="291" t="s">
        <v>156</v>
      </c>
      <c r="C38" s="291" t="s">
        <v>111</v>
      </c>
      <c r="D38" s="417" t="s">
        <v>186</v>
      </c>
      <c r="E38" s="124">
        <v>15000</v>
      </c>
      <c r="F38" s="742"/>
      <c r="G38" s="124">
        <f t="shared" si="0"/>
        <v>339000</v>
      </c>
      <c r="H38" s="249" t="s">
        <v>168</v>
      </c>
      <c r="I38" s="126" t="s">
        <v>18</v>
      </c>
      <c r="J38" s="303" t="s">
        <v>194</v>
      </c>
      <c r="K38" s="291" t="s">
        <v>148</v>
      </c>
      <c r="L38" s="126" t="s">
        <v>44</v>
      </c>
      <c r="M38" s="744"/>
      <c r="N38" s="352" t="s">
        <v>324</v>
      </c>
    </row>
    <row r="39" spans="1:14" x14ac:dyDescent="0.3">
      <c r="A39" s="137">
        <v>45631</v>
      </c>
      <c r="B39" s="291" t="s">
        <v>156</v>
      </c>
      <c r="C39" s="291" t="s">
        <v>111</v>
      </c>
      <c r="D39" s="417" t="s">
        <v>186</v>
      </c>
      <c r="E39" s="124">
        <v>13000</v>
      </c>
      <c r="F39" s="742"/>
      <c r="G39" s="124">
        <f t="shared" si="0"/>
        <v>326000</v>
      </c>
      <c r="H39" s="249" t="s">
        <v>168</v>
      </c>
      <c r="I39" s="126" t="s">
        <v>18</v>
      </c>
      <c r="J39" s="303" t="s">
        <v>194</v>
      </c>
      <c r="K39" s="291" t="s">
        <v>148</v>
      </c>
      <c r="L39" s="126" t="s">
        <v>44</v>
      </c>
      <c r="M39" s="744"/>
      <c r="N39" s="352" t="s">
        <v>325</v>
      </c>
    </row>
    <row r="40" spans="1:14" x14ac:dyDescent="0.3">
      <c r="A40" s="137">
        <v>45631</v>
      </c>
      <c r="B40" s="291" t="s">
        <v>156</v>
      </c>
      <c r="C40" s="291" t="s">
        <v>111</v>
      </c>
      <c r="D40" s="417" t="s">
        <v>186</v>
      </c>
      <c r="E40" s="124">
        <v>6000</v>
      </c>
      <c r="F40" s="742"/>
      <c r="G40" s="124">
        <f t="shared" si="0"/>
        <v>320000</v>
      </c>
      <c r="H40" s="249" t="s">
        <v>168</v>
      </c>
      <c r="I40" s="126" t="s">
        <v>18</v>
      </c>
      <c r="J40" s="303" t="s">
        <v>194</v>
      </c>
      <c r="K40" s="291" t="s">
        <v>148</v>
      </c>
      <c r="L40" s="126" t="s">
        <v>44</v>
      </c>
      <c r="M40" s="744"/>
      <c r="N40" s="352" t="s">
        <v>326</v>
      </c>
    </row>
    <row r="41" spans="1:14" x14ac:dyDescent="0.3">
      <c r="A41" s="137">
        <v>45631</v>
      </c>
      <c r="B41" s="291" t="s">
        <v>156</v>
      </c>
      <c r="C41" s="291" t="s">
        <v>111</v>
      </c>
      <c r="D41" s="417" t="s">
        <v>186</v>
      </c>
      <c r="E41" s="124">
        <v>20000</v>
      </c>
      <c r="F41" s="742"/>
      <c r="G41" s="124">
        <f t="shared" si="0"/>
        <v>300000</v>
      </c>
      <c r="H41" s="249" t="s">
        <v>168</v>
      </c>
      <c r="I41" s="126" t="s">
        <v>18</v>
      </c>
      <c r="J41" s="303" t="s">
        <v>194</v>
      </c>
      <c r="K41" s="291" t="s">
        <v>148</v>
      </c>
      <c r="L41" s="126" t="s">
        <v>44</v>
      </c>
      <c r="M41" s="744"/>
      <c r="N41" s="352" t="s">
        <v>327</v>
      </c>
    </row>
    <row r="42" spans="1:14" x14ac:dyDescent="0.3">
      <c r="A42" s="137">
        <v>45631</v>
      </c>
      <c r="B42" s="291" t="s">
        <v>156</v>
      </c>
      <c r="C42" s="291" t="s">
        <v>111</v>
      </c>
      <c r="D42" s="417" t="s">
        <v>186</v>
      </c>
      <c r="E42" s="124">
        <v>5000</v>
      </c>
      <c r="F42" s="742"/>
      <c r="G42" s="124">
        <f t="shared" si="0"/>
        <v>295000</v>
      </c>
      <c r="H42" s="249" t="s">
        <v>168</v>
      </c>
      <c r="I42" s="126" t="s">
        <v>18</v>
      </c>
      <c r="J42" s="303" t="s">
        <v>194</v>
      </c>
      <c r="K42" s="291" t="s">
        <v>148</v>
      </c>
      <c r="L42" s="126" t="s">
        <v>44</v>
      </c>
      <c r="M42" s="744"/>
      <c r="N42" s="352" t="s">
        <v>328</v>
      </c>
    </row>
    <row r="43" spans="1:14" x14ac:dyDescent="0.3">
      <c r="A43" s="137">
        <v>45631</v>
      </c>
      <c r="B43" s="291" t="s">
        <v>156</v>
      </c>
      <c r="C43" s="291" t="s">
        <v>111</v>
      </c>
      <c r="D43" s="417" t="s">
        <v>186</v>
      </c>
      <c r="E43" s="124">
        <v>5000</v>
      </c>
      <c r="F43" s="742"/>
      <c r="G43" s="124">
        <f t="shared" si="0"/>
        <v>290000</v>
      </c>
      <c r="H43" s="249" t="s">
        <v>168</v>
      </c>
      <c r="I43" s="126" t="s">
        <v>18</v>
      </c>
      <c r="J43" s="303" t="s">
        <v>194</v>
      </c>
      <c r="K43" s="291" t="s">
        <v>148</v>
      </c>
      <c r="L43" s="126" t="s">
        <v>44</v>
      </c>
      <c r="M43" s="744"/>
      <c r="N43" s="352" t="s">
        <v>329</v>
      </c>
    </row>
    <row r="44" spans="1:14" x14ac:dyDescent="0.3">
      <c r="A44" s="137">
        <v>45631</v>
      </c>
      <c r="B44" s="291" t="s">
        <v>156</v>
      </c>
      <c r="C44" s="291" t="s">
        <v>111</v>
      </c>
      <c r="D44" s="417" t="s">
        <v>186</v>
      </c>
      <c r="E44" s="124">
        <v>6000</v>
      </c>
      <c r="F44" s="742"/>
      <c r="G44" s="124">
        <f t="shared" si="0"/>
        <v>284000</v>
      </c>
      <c r="H44" s="249" t="s">
        <v>168</v>
      </c>
      <c r="I44" s="126" t="s">
        <v>18</v>
      </c>
      <c r="J44" s="303" t="s">
        <v>194</v>
      </c>
      <c r="K44" s="291" t="s">
        <v>148</v>
      </c>
      <c r="L44" s="126" t="s">
        <v>44</v>
      </c>
      <c r="M44" s="744"/>
      <c r="N44" s="352" t="s">
        <v>330</v>
      </c>
    </row>
    <row r="45" spans="1:14" x14ac:dyDescent="0.3">
      <c r="A45" s="137">
        <v>45631</v>
      </c>
      <c r="B45" s="291" t="s">
        <v>156</v>
      </c>
      <c r="C45" s="291" t="s">
        <v>111</v>
      </c>
      <c r="D45" s="417" t="s">
        <v>186</v>
      </c>
      <c r="E45" s="124">
        <v>5000</v>
      </c>
      <c r="F45" s="742"/>
      <c r="G45" s="124">
        <f t="shared" si="0"/>
        <v>279000</v>
      </c>
      <c r="H45" s="249" t="s">
        <v>168</v>
      </c>
      <c r="I45" s="126" t="s">
        <v>18</v>
      </c>
      <c r="J45" s="303" t="s">
        <v>194</v>
      </c>
      <c r="K45" s="291" t="s">
        <v>148</v>
      </c>
      <c r="L45" s="126" t="s">
        <v>44</v>
      </c>
      <c r="M45" s="744"/>
      <c r="N45" s="352" t="s">
        <v>331</v>
      </c>
    </row>
    <row r="46" spans="1:14" x14ac:dyDescent="0.3">
      <c r="A46" s="137">
        <v>45631</v>
      </c>
      <c r="B46" s="291" t="s">
        <v>157</v>
      </c>
      <c r="C46" s="291" t="s">
        <v>157</v>
      </c>
      <c r="D46" s="417" t="s">
        <v>186</v>
      </c>
      <c r="E46" s="124">
        <v>20000</v>
      </c>
      <c r="F46" s="742"/>
      <c r="G46" s="124">
        <f t="shared" si="0"/>
        <v>259000</v>
      </c>
      <c r="H46" s="249" t="s">
        <v>168</v>
      </c>
      <c r="I46" s="126" t="s">
        <v>18</v>
      </c>
      <c r="J46" s="303" t="s">
        <v>194</v>
      </c>
      <c r="K46" s="291" t="s">
        <v>148</v>
      </c>
      <c r="L46" s="126" t="s">
        <v>44</v>
      </c>
      <c r="M46" s="744"/>
      <c r="N46" s="352"/>
    </row>
    <row r="47" spans="1:14" x14ac:dyDescent="0.3">
      <c r="A47" s="137">
        <v>45631</v>
      </c>
      <c r="B47" s="291" t="s">
        <v>265</v>
      </c>
      <c r="C47" s="291" t="s">
        <v>162</v>
      </c>
      <c r="D47" s="417" t="s">
        <v>186</v>
      </c>
      <c r="E47" s="124">
        <v>60000</v>
      </c>
      <c r="F47" s="742"/>
      <c r="G47" s="124">
        <f t="shared" si="0"/>
        <v>199000</v>
      </c>
      <c r="H47" s="249" t="s">
        <v>168</v>
      </c>
      <c r="I47" s="126" t="s">
        <v>18</v>
      </c>
      <c r="J47" s="303" t="s">
        <v>321</v>
      </c>
      <c r="K47" s="291" t="s">
        <v>148</v>
      </c>
      <c r="L47" s="126" t="s">
        <v>44</v>
      </c>
      <c r="M47" s="744"/>
      <c r="N47" s="352"/>
    </row>
    <row r="48" spans="1:14" x14ac:dyDescent="0.3">
      <c r="A48" s="137">
        <v>45631</v>
      </c>
      <c r="B48" s="291" t="s">
        <v>361</v>
      </c>
      <c r="C48" s="291" t="s">
        <v>162</v>
      </c>
      <c r="D48" s="417" t="s">
        <v>186</v>
      </c>
      <c r="E48" s="124">
        <v>20000</v>
      </c>
      <c r="F48" s="742"/>
      <c r="G48" s="124">
        <f t="shared" si="0"/>
        <v>179000</v>
      </c>
      <c r="H48" s="249" t="s">
        <v>168</v>
      </c>
      <c r="I48" s="126" t="s">
        <v>18</v>
      </c>
      <c r="J48" s="303" t="s">
        <v>322</v>
      </c>
      <c r="K48" s="291" t="s">
        <v>148</v>
      </c>
      <c r="L48" s="126" t="s">
        <v>44</v>
      </c>
      <c r="M48" s="744"/>
      <c r="N48" s="352"/>
    </row>
    <row r="49" spans="1:14" x14ac:dyDescent="0.3">
      <c r="A49" s="137">
        <v>45631</v>
      </c>
      <c r="B49" s="291" t="s">
        <v>345</v>
      </c>
      <c r="C49" s="291" t="s">
        <v>162</v>
      </c>
      <c r="D49" s="417" t="s">
        <v>186</v>
      </c>
      <c r="E49" s="124">
        <v>10000</v>
      </c>
      <c r="F49" s="742"/>
      <c r="G49" s="124">
        <f t="shared" si="0"/>
        <v>169000</v>
      </c>
      <c r="H49" s="249" t="s">
        <v>168</v>
      </c>
      <c r="I49" s="126" t="s">
        <v>18</v>
      </c>
      <c r="J49" s="303" t="s">
        <v>322</v>
      </c>
      <c r="K49" s="291" t="s">
        <v>148</v>
      </c>
      <c r="L49" s="126" t="s">
        <v>44</v>
      </c>
      <c r="M49" s="744"/>
      <c r="N49" s="352"/>
    </row>
    <row r="50" spans="1:14" x14ac:dyDescent="0.3">
      <c r="A50" s="137">
        <v>45631</v>
      </c>
      <c r="B50" s="291" t="s">
        <v>348</v>
      </c>
      <c r="C50" s="291" t="s">
        <v>162</v>
      </c>
      <c r="D50" s="417" t="s">
        <v>186</v>
      </c>
      <c r="E50" s="124">
        <v>20000</v>
      </c>
      <c r="F50" s="742"/>
      <c r="G50" s="124">
        <f t="shared" si="0"/>
        <v>149000</v>
      </c>
      <c r="H50" s="249" t="s">
        <v>168</v>
      </c>
      <c r="I50" s="126" t="s">
        <v>18</v>
      </c>
      <c r="J50" s="303" t="s">
        <v>322</v>
      </c>
      <c r="K50" s="291" t="s">
        <v>148</v>
      </c>
      <c r="L50" s="126" t="s">
        <v>44</v>
      </c>
      <c r="M50" s="744"/>
      <c r="N50" s="352" t="s">
        <v>333</v>
      </c>
    </row>
    <row r="51" spans="1:14" x14ac:dyDescent="0.3">
      <c r="A51" s="137">
        <v>45632</v>
      </c>
      <c r="B51" s="291" t="s">
        <v>156</v>
      </c>
      <c r="C51" s="291" t="s">
        <v>111</v>
      </c>
      <c r="D51" s="417" t="s">
        <v>186</v>
      </c>
      <c r="E51" s="124">
        <v>8000</v>
      </c>
      <c r="F51" s="742"/>
      <c r="G51" s="124">
        <f t="shared" si="0"/>
        <v>141000</v>
      </c>
      <c r="H51" s="249" t="s">
        <v>168</v>
      </c>
      <c r="I51" s="126" t="s">
        <v>18</v>
      </c>
      <c r="J51" s="303" t="s">
        <v>194</v>
      </c>
      <c r="K51" s="291" t="s">
        <v>148</v>
      </c>
      <c r="L51" s="126" t="s">
        <v>44</v>
      </c>
      <c r="M51" s="744"/>
      <c r="N51" s="352" t="s">
        <v>334</v>
      </c>
    </row>
    <row r="52" spans="1:14" x14ac:dyDescent="0.3">
      <c r="A52" s="137">
        <v>45632</v>
      </c>
      <c r="B52" s="291" t="s">
        <v>156</v>
      </c>
      <c r="C52" s="291" t="s">
        <v>111</v>
      </c>
      <c r="D52" s="417" t="s">
        <v>186</v>
      </c>
      <c r="E52" s="124">
        <v>5000</v>
      </c>
      <c r="F52" s="742"/>
      <c r="G52" s="124">
        <f t="shared" si="0"/>
        <v>136000</v>
      </c>
      <c r="H52" s="249" t="s">
        <v>168</v>
      </c>
      <c r="I52" s="126" t="s">
        <v>18</v>
      </c>
      <c r="J52" s="303" t="s">
        <v>194</v>
      </c>
      <c r="K52" s="291" t="s">
        <v>148</v>
      </c>
      <c r="L52" s="126" t="s">
        <v>44</v>
      </c>
      <c r="M52" s="744"/>
      <c r="N52" s="352" t="s">
        <v>335</v>
      </c>
    </row>
    <row r="53" spans="1:14" x14ac:dyDescent="0.3">
      <c r="A53" s="137">
        <v>45632</v>
      </c>
      <c r="B53" s="291" t="s">
        <v>156</v>
      </c>
      <c r="C53" s="291" t="s">
        <v>111</v>
      </c>
      <c r="D53" s="417" t="s">
        <v>186</v>
      </c>
      <c r="E53" s="124">
        <v>5000</v>
      </c>
      <c r="F53" s="742"/>
      <c r="G53" s="124">
        <f t="shared" si="0"/>
        <v>131000</v>
      </c>
      <c r="H53" s="249" t="s">
        <v>168</v>
      </c>
      <c r="I53" s="126" t="s">
        <v>18</v>
      </c>
      <c r="J53" s="303" t="s">
        <v>194</v>
      </c>
      <c r="K53" s="291" t="s">
        <v>148</v>
      </c>
      <c r="L53" s="126" t="s">
        <v>44</v>
      </c>
      <c r="M53" s="744"/>
      <c r="N53" s="352" t="s">
        <v>336</v>
      </c>
    </row>
    <row r="54" spans="1:14" x14ac:dyDescent="0.3">
      <c r="A54" s="137">
        <v>45632</v>
      </c>
      <c r="B54" s="291" t="s">
        <v>156</v>
      </c>
      <c r="C54" s="291" t="s">
        <v>111</v>
      </c>
      <c r="D54" s="417" t="s">
        <v>186</v>
      </c>
      <c r="E54" s="124">
        <v>10000</v>
      </c>
      <c r="F54" s="742"/>
      <c r="G54" s="124">
        <f t="shared" si="0"/>
        <v>121000</v>
      </c>
      <c r="H54" s="249" t="s">
        <v>168</v>
      </c>
      <c r="I54" s="126" t="s">
        <v>18</v>
      </c>
      <c r="J54" s="303" t="s">
        <v>194</v>
      </c>
      <c r="K54" s="291" t="s">
        <v>148</v>
      </c>
      <c r="L54" s="126" t="s">
        <v>44</v>
      </c>
      <c r="M54" s="744"/>
      <c r="N54" s="352" t="s">
        <v>337</v>
      </c>
    </row>
    <row r="55" spans="1:14" x14ac:dyDescent="0.3">
      <c r="A55" s="137">
        <v>45632</v>
      </c>
      <c r="B55" s="291" t="s">
        <v>156</v>
      </c>
      <c r="C55" s="291" t="s">
        <v>111</v>
      </c>
      <c r="D55" s="417" t="s">
        <v>186</v>
      </c>
      <c r="E55" s="124">
        <v>20000</v>
      </c>
      <c r="F55" s="742"/>
      <c r="G55" s="124">
        <f t="shared" si="0"/>
        <v>101000</v>
      </c>
      <c r="H55" s="249" t="s">
        <v>168</v>
      </c>
      <c r="I55" s="126" t="s">
        <v>18</v>
      </c>
      <c r="J55" s="303" t="s">
        <v>194</v>
      </c>
      <c r="K55" s="291" t="s">
        <v>148</v>
      </c>
      <c r="L55" s="126" t="s">
        <v>44</v>
      </c>
      <c r="M55" s="744"/>
      <c r="N55" s="352" t="s">
        <v>338</v>
      </c>
    </row>
    <row r="56" spans="1:14" x14ac:dyDescent="0.3">
      <c r="A56" s="137">
        <v>45632</v>
      </c>
      <c r="B56" s="291" t="s">
        <v>156</v>
      </c>
      <c r="C56" s="291" t="s">
        <v>111</v>
      </c>
      <c r="D56" s="417" t="s">
        <v>186</v>
      </c>
      <c r="E56" s="124">
        <v>25000</v>
      </c>
      <c r="F56" s="742"/>
      <c r="G56" s="124">
        <f t="shared" si="0"/>
        <v>76000</v>
      </c>
      <c r="H56" s="249" t="s">
        <v>168</v>
      </c>
      <c r="I56" s="126" t="s">
        <v>18</v>
      </c>
      <c r="J56" s="303" t="s">
        <v>194</v>
      </c>
      <c r="K56" s="291" t="s">
        <v>148</v>
      </c>
      <c r="L56" s="126" t="s">
        <v>44</v>
      </c>
      <c r="M56" s="744"/>
      <c r="N56" s="352"/>
    </row>
    <row r="57" spans="1:14" x14ac:dyDescent="0.3">
      <c r="A57" s="137">
        <v>45632</v>
      </c>
      <c r="B57" s="291" t="s">
        <v>156</v>
      </c>
      <c r="C57" s="291" t="s">
        <v>111</v>
      </c>
      <c r="D57" s="417" t="s">
        <v>186</v>
      </c>
      <c r="E57" s="124">
        <v>20000</v>
      </c>
      <c r="F57" s="742"/>
      <c r="G57" s="124">
        <f t="shared" si="0"/>
        <v>56000</v>
      </c>
      <c r="H57" s="249" t="s">
        <v>168</v>
      </c>
      <c r="I57" s="126" t="s">
        <v>18</v>
      </c>
      <c r="J57" s="303" t="s">
        <v>332</v>
      </c>
      <c r="K57" s="291" t="s">
        <v>148</v>
      </c>
      <c r="L57" s="126" t="s">
        <v>44</v>
      </c>
      <c r="M57" s="744"/>
      <c r="N57" s="352"/>
    </row>
    <row r="58" spans="1:14" x14ac:dyDescent="0.3">
      <c r="A58" s="137">
        <v>45632</v>
      </c>
      <c r="B58" s="291" t="s">
        <v>265</v>
      </c>
      <c r="C58" s="291" t="s">
        <v>162</v>
      </c>
      <c r="D58" s="417" t="s">
        <v>186</v>
      </c>
      <c r="E58" s="124">
        <v>50000</v>
      </c>
      <c r="F58" s="742"/>
      <c r="G58" s="124">
        <f t="shared" si="0"/>
        <v>6000</v>
      </c>
      <c r="H58" s="249" t="s">
        <v>168</v>
      </c>
      <c r="I58" s="126" t="s">
        <v>18</v>
      </c>
      <c r="J58" s="303" t="s">
        <v>322</v>
      </c>
      <c r="K58" s="291" t="s">
        <v>148</v>
      </c>
      <c r="L58" s="126" t="s">
        <v>44</v>
      </c>
      <c r="M58" s="744"/>
      <c r="N58" s="352"/>
    </row>
    <row r="59" spans="1:14" s="769" customFormat="1" x14ac:dyDescent="0.3">
      <c r="A59" s="755">
        <v>45635</v>
      </c>
      <c r="B59" s="761" t="s">
        <v>108</v>
      </c>
      <c r="C59" s="761" t="s">
        <v>47</v>
      </c>
      <c r="D59" s="762" t="s">
        <v>186</v>
      </c>
      <c r="E59" s="750"/>
      <c r="F59" s="750">
        <v>45000</v>
      </c>
      <c r="G59" s="750">
        <f t="shared" si="0"/>
        <v>51000</v>
      </c>
      <c r="H59" s="751" t="s">
        <v>168</v>
      </c>
      <c r="I59" s="752" t="s">
        <v>18</v>
      </c>
      <c r="J59" s="753" t="s">
        <v>407</v>
      </c>
      <c r="K59" s="761" t="s">
        <v>148</v>
      </c>
      <c r="L59" s="752" t="s">
        <v>44</v>
      </c>
      <c r="M59" s="752"/>
      <c r="N59" s="754"/>
    </row>
    <row r="60" spans="1:14" x14ac:dyDescent="0.3">
      <c r="A60" s="137">
        <v>45635</v>
      </c>
      <c r="B60" s="291" t="s">
        <v>156</v>
      </c>
      <c r="C60" s="291" t="s">
        <v>111</v>
      </c>
      <c r="D60" s="417" t="s">
        <v>186</v>
      </c>
      <c r="E60" s="124">
        <v>23000</v>
      </c>
      <c r="F60" s="742"/>
      <c r="G60" s="124">
        <f t="shared" si="0"/>
        <v>28000</v>
      </c>
      <c r="H60" s="249" t="s">
        <v>168</v>
      </c>
      <c r="I60" s="126" t="s">
        <v>18</v>
      </c>
      <c r="J60" s="303" t="s">
        <v>407</v>
      </c>
      <c r="K60" s="291" t="s">
        <v>148</v>
      </c>
      <c r="L60" s="126" t="s">
        <v>44</v>
      </c>
      <c r="M60" s="744"/>
      <c r="N60" s="352" t="s">
        <v>160</v>
      </c>
    </row>
    <row r="61" spans="1:14" x14ac:dyDescent="0.3">
      <c r="A61" s="137">
        <v>45635</v>
      </c>
      <c r="B61" s="291" t="s">
        <v>156</v>
      </c>
      <c r="C61" s="291" t="s">
        <v>111</v>
      </c>
      <c r="D61" s="417" t="s">
        <v>186</v>
      </c>
      <c r="E61" s="124">
        <v>25000</v>
      </c>
      <c r="F61" s="742"/>
      <c r="G61" s="124">
        <f t="shared" si="0"/>
        <v>3000</v>
      </c>
      <c r="H61" s="249" t="s">
        <v>168</v>
      </c>
      <c r="I61" s="126" t="s">
        <v>18</v>
      </c>
      <c r="J61" s="303" t="s">
        <v>407</v>
      </c>
      <c r="K61" s="291" t="s">
        <v>148</v>
      </c>
      <c r="L61" s="126" t="s">
        <v>44</v>
      </c>
      <c r="M61" s="744"/>
      <c r="N61" s="352" t="s">
        <v>161</v>
      </c>
    </row>
    <row r="62" spans="1:14" s="769" customFormat="1" x14ac:dyDescent="0.3">
      <c r="A62" s="755">
        <v>45636</v>
      </c>
      <c r="B62" s="761" t="s">
        <v>108</v>
      </c>
      <c r="C62" s="761" t="s">
        <v>47</v>
      </c>
      <c r="D62" s="762" t="s">
        <v>186</v>
      </c>
      <c r="E62" s="750"/>
      <c r="F62" s="750">
        <v>103000</v>
      </c>
      <c r="G62" s="750">
        <f t="shared" si="0"/>
        <v>106000</v>
      </c>
      <c r="H62" s="751" t="s">
        <v>168</v>
      </c>
      <c r="I62" s="752" t="s">
        <v>18</v>
      </c>
      <c r="J62" s="753" t="s">
        <v>430</v>
      </c>
      <c r="K62" s="761" t="s">
        <v>148</v>
      </c>
      <c r="L62" s="752" t="s">
        <v>44</v>
      </c>
      <c r="M62" s="752"/>
      <c r="N62" s="754"/>
    </row>
    <row r="63" spans="1:14" x14ac:dyDescent="0.3">
      <c r="A63" s="137">
        <v>45636</v>
      </c>
      <c r="B63" s="291" t="s">
        <v>156</v>
      </c>
      <c r="C63" s="291" t="s">
        <v>111</v>
      </c>
      <c r="D63" s="417" t="s">
        <v>186</v>
      </c>
      <c r="E63" s="124">
        <v>23000</v>
      </c>
      <c r="F63" s="742"/>
      <c r="G63" s="124">
        <f t="shared" si="0"/>
        <v>83000</v>
      </c>
      <c r="H63" s="249" t="s">
        <v>168</v>
      </c>
      <c r="I63" s="126" t="s">
        <v>18</v>
      </c>
      <c r="J63" s="303" t="s">
        <v>430</v>
      </c>
      <c r="K63" s="291" t="s">
        <v>148</v>
      </c>
      <c r="L63" s="126" t="s">
        <v>44</v>
      </c>
      <c r="M63" s="744"/>
      <c r="N63" s="352" t="s">
        <v>160</v>
      </c>
    </row>
    <row r="64" spans="1:14" x14ac:dyDescent="0.3">
      <c r="A64" s="137">
        <v>45636</v>
      </c>
      <c r="B64" s="291" t="s">
        <v>156</v>
      </c>
      <c r="C64" s="291" t="s">
        <v>111</v>
      </c>
      <c r="D64" s="417" t="s">
        <v>186</v>
      </c>
      <c r="E64" s="124">
        <v>7000</v>
      </c>
      <c r="F64" s="742"/>
      <c r="G64" s="124">
        <f t="shared" si="0"/>
        <v>76000</v>
      </c>
      <c r="H64" s="249" t="s">
        <v>168</v>
      </c>
      <c r="I64" s="126" t="s">
        <v>18</v>
      </c>
      <c r="J64" s="303" t="s">
        <v>430</v>
      </c>
      <c r="K64" s="291" t="s">
        <v>148</v>
      </c>
      <c r="L64" s="126" t="s">
        <v>44</v>
      </c>
      <c r="M64" s="744"/>
      <c r="N64" s="352" t="s">
        <v>439</v>
      </c>
    </row>
    <row r="65" spans="1:14" x14ac:dyDescent="0.3">
      <c r="A65" s="137">
        <v>45636</v>
      </c>
      <c r="B65" s="291" t="s">
        <v>156</v>
      </c>
      <c r="C65" s="291" t="s">
        <v>111</v>
      </c>
      <c r="D65" s="417" t="s">
        <v>186</v>
      </c>
      <c r="E65" s="124">
        <v>10000</v>
      </c>
      <c r="F65" s="742"/>
      <c r="G65" s="124">
        <f t="shared" si="0"/>
        <v>66000</v>
      </c>
      <c r="H65" s="249" t="s">
        <v>168</v>
      </c>
      <c r="I65" s="126" t="s">
        <v>18</v>
      </c>
      <c r="J65" s="303" t="s">
        <v>430</v>
      </c>
      <c r="K65" s="291" t="s">
        <v>148</v>
      </c>
      <c r="L65" s="126" t="s">
        <v>44</v>
      </c>
      <c r="M65" s="744"/>
      <c r="N65" s="352" t="s">
        <v>440</v>
      </c>
    </row>
    <row r="66" spans="1:14" x14ac:dyDescent="0.3">
      <c r="A66" s="137">
        <v>45636</v>
      </c>
      <c r="B66" s="291" t="s">
        <v>156</v>
      </c>
      <c r="C66" s="291" t="s">
        <v>111</v>
      </c>
      <c r="D66" s="417" t="s">
        <v>186</v>
      </c>
      <c r="E66" s="124">
        <v>18000</v>
      </c>
      <c r="F66" s="742"/>
      <c r="G66" s="124">
        <f t="shared" si="0"/>
        <v>48000</v>
      </c>
      <c r="H66" s="249" t="s">
        <v>168</v>
      </c>
      <c r="I66" s="126" t="s">
        <v>18</v>
      </c>
      <c r="J66" s="303" t="s">
        <v>430</v>
      </c>
      <c r="K66" s="291" t="s">
        <v>148</v>
      </c>
      <c r="L66" s="126" t="s">
        <v>44</v>
      </c>
      <c r="M66" s="744"/>
      <c r="N66" s="352" t="s">
        <v>441</v>
      </c>
    </row>
    <row r="67" spans="1:14" x14ac:dyDescent="0.3">
      <c r="A67" s="137">
        <v>45636</v>
      </c>
      <c r="B67" s="291" t="s">
        <v>156</v>
      </c>
      <c r="C67" s="291" t="s">
        <v>111</v>
      </c>
      <c r="D67" s="417" t="s">
        <v>186</v>
      </c>
      <c r="E67" s="124">
        <v>25000</v>
      </c>
      <c r="F67" s="742"/>
      <c r="G67" s="124">
        <f t="shared" si="0"/>
        <v>23000</v>
      </c>
      <c r="H67" s="249" t="s">
        <v>168</v>
      </c>
      <c r="I67" s="126" t="s">
        <v>18</v>
      </c>
      <c r="J67" s="303" t="s">
        <v>430</v>
      </c>
      <c r="K67" s="291" t="s">
        <v>148</v>
      </c>
      <c r="L67" s="126" t="s">
        <v>44</v>
      </c>
      <c r="M67" s="744"/>
      <c r="N67" s="352" t="s">
        <v>442</v>
      </c>
    </row>
    <row r="68" spans="1:14" x14ac:dyDescent="0.3">
      <c r="A68" s="137">
        <v>45636</v>
      </c>
      <c r="B68" s="291" t="s">
        <v>157</v>
      </c>
      <c r="C68" s="291" t="s">
        <v>157</v>
      </c>
      <c r="D68" s="417" t="s">
        <v>186</v>
      </c>
      <c r="E68" s="124">
        <v>20000</v>
      </c>
      <c r="F68" s="742"/>
      <c r="G68" s="124">
        <f t="shared" si="0"/>
        <v>3000</v>
      </c>
      <c r="H68" s="249" t="s">
        <v>168</v>
      </c>
      <c r="I68" s="126" t="s">
        <v>18</v>
      </c>
      <c r="J68" s="303" t="s">
        <v>430</v>
      </c>
      <c r="K68" s="291" t="s">
        <v>148</v>
      </c>
      <c r="L68" s="126" t="s">
        <v>44</v>
      </c>
      <c r="M68" s="744"/>
      <c r="N68" s="352"/>
    </row>
    <row r="69" spans="1:14" s="769" customFormat="1" x14ac:dyDescent="0.3">
      <c r="A69" s="755">
        <v>45638</v>
      </c>
      <c r="B69" s="761" t="s">
        <v>108</v>
      </c>
      <c r="C69" s="761" t="s">
        <v>47</v>
      </c>
      <c r="D69" s="762" t="s">
        <v>186</v>
      </c>
      <c r="E69" s="750"/>
      <c r="F69" s="750">
        <v>136000</v>
      </c>
      <c r="G69" s="750">
        <f t="shared" si="0"/>
        <v>139000</v>
      </c>
      <c r="H69" s="751" t="s">
        <v>168</v>
      </c>
      <c r="I69" s="752" t="s">
        <v>18</v>
      </c>
      <c r="J69" s="753" t="s">
        <v>438</v>
      </c>
      <c r="K69" s="761" t="s">
        <v>148</v>
      </c>
      <c r="L69" s="752" t="s">
        <v>44</v>
      </c>
      <c r="M69" s="752"/>
      <c r="N69" s="754"/>
    </row>
    <row r="70" spans="1:14" x14ac:dyDescent="0.3">
      <c r="A70" s="137">
        <v>45638</v>
      </c>
      <c r="B70" s="291" t="s">
        <v>156</v>
      </c>
      <c r="C70" s="291" t="s">
        <v>111</v>
      </c>
      <c r="D70" s="417" t="s">
        <v>186</v>
      </c>
      <c r="E70" s="124">
        <v>25000</v>
      </c>
      <c r="F70" s="742"/>
      <c r="G70" s="124">
        <f t="shared" si="0"/>
        <v>114000</v>
      </c>
      <c r="H70" s="249" t="s">
        <v>168</v>
      </c>
      <c r="I70" s="126" t="s">
        <v>18</v>
      </c>
      <c r="J70" s="303" t="s">
        <v>438</v>
      </c>
      <c r="K70" s="291" t="s">
        <v>148</v>
      </c>
      <c r="L70" s="126" t="s">
        <v>44</v>
      </c>
      <c r="M70" s="744"/>
      <c r="N70" s="352" t="s">
        <v>160</v>
      </c>
    </row>
    <row r="71" spans="1:14" x14ac:dyDescent="0.3">
      <c r="A71" s="137">
        <v>45638</v>
      </c>
      <c r="B71" s="291" t="s">
        <v>156</v>
      </c>
      <c r="C71" s="291" t="s">
        <v>111</v>
      </c>
      <c r="D71" s="417" t="s">
        <v>186</v>
      </c>
      <c r="E71" s="124">
        <v>10000</v>
      </c>
      <c r="F71" s="742"/>
      <c r="G71" s="124">
        <f t="shared" si="0"/>
        <v>104000</v>
      </c>
      <c r="H71" s="249" t="s">
        <v>168</v>
      </c>
      <c r="I71" s="126" t="s">
        <v>18</v>
      </c>
      <c r="J71" s="303" t="s">
        <v>438</v>
      </c>
      <c r="K71" s="291" t="s">
        <v>148</v>
      </c>
      <c r="L71" s="126" t="s">
        <v>44</v>
      </c>
      <c r="M71" s="744"/>
      <c r="N71" s="352" t="s">
        <v>467</v>
      </c>
    </row>
    <row r="72" spans="1:14" x14ac:dyDescent="0.3">
      <c r="A72" s="137">
        <v>45638</v>
      </c>
      <c r="B72" s="291" t="s">
        <v>156</v>
      </c>
      <c r="C72" s="291" t="s">
        <v>111</v>
      </c>
      <c r="D72" s="417" t="s">
        <v>186</v>
      </c>
      <c r="E72" s="124">
        <v>7000</v>
      </c>
      <c r="F72" s="742"/>
      <c r="G72" s="124">
        <f t="shared" si="0"/>
        <v>97000</v>
      </c>
      <c r="H72" s="249" t="s">
        <v>168</v>
      </c>
      <c r="I72" s="126" t="s">
        <v>18</v>
      </c>
      <c r="J72" s="303" t="s">
        <v>438</v>
      </c>
      <c r="K72" s="291" t="s">
        <v>148</v>
      </c>
      <c r="L72" s="126" t="s">
        <v>44</v>
      </c>
      <c r="M72" s="744"/>
      <c r="N72" s="352" t="s">
        <v>468</v>
      </c>
    </row>
    <row r="73" spans="1:14" x14ac:dyDescent="0.3">
      <c r="A73" s="137">
        <v>45638</v>
      </c>
      <c r="B73" s="291" t="s">
        <v>156</v>
      </c>
      <c r="C73" s="291" t="s">
        <v>111</v>
      </c>
      <c r="D73" s="417" t="s">
        <v>186</v>
      </c>
      <c r="E73" s="124">
        <v>18000</v>
      </c>
      <c r="F73" s="742"/>
      <c r="G73" s="124">
        <f t="shared" si="0"/>
        <v>79000</v>
      </c>
      <c r="H73" s="249" t="s">
        <v>168</v>
      </c>
      <c r="I73" s="126" t="s">
        <v>18</v>
      </c>
      <c r="J73" s="303" t="s">
        <v>438</v>
      </c>
      <c r="K73" s="291" t="s">
        <v>148</v>
      </c>
      <c r="L73" s="126" t="s">
        <v>44</v>
      </c>
      <c r="M73" s="744"/>
      <c r="N73" s="352" t="s">
        <v>469</v>
      </c>
    </row>
    <row r="74" spans="1:14" x14ac:dyDescent="0.3">
      <c r="A74" s="137">
        <v>45638</v>
      </c>
      <c r="B74" s="291" t="s">
        <v>156</v>
      </c>
      <c r="C74" s="291" t="s">
        <v>111</v>
      </c>
      <c r="D74" s="417" t="s">
        <v>186</v>
      </c>
      <c r="E74" s="124">
        <v>15000</v>
      </c>
      <c r="F74" s="742"/>
      <c r="G74" s="124">
        <f t="shared" si="0"/>
        <v>64000</v>
      </c>
      <c r="H74" s="249" t="s">
        <v>168</v>
      </c>
      <c r="I74" s="126" t="s">
        <v>18</v>
      </c>
      <c r="J74" s="303" t="s">
        <v>438</v>
      </c>
      <c r="K74" s="291" t="s">
        <v>148</v>
      </c>
      <c r="L74" s="126" t="s">
        <v>44</v>
      </c>
      <c r="M74" s="744"/>
      <c r="N74" s="352" t="s">
        <v>470</v>
      </c>
    </row>
    <row r="75" spans="1:14" x14ac:dyDescent="0.3">
      <c r="A75" s="137">
        <v>45638</v>
      </c>
      <c r="B75" s="291" t="s">
        <v>156</v>
      </c>
      <c r="C75" s="291" t="s">
        <v>111</v>
      </c>
      <c r="D75" s="417" t="s">
        <v>186</v>
      </c>
      <c r="E75" s="124">
        <v>23000</v>
      </c>
      <c r="F75" s="742"/>
      <c r="G75" s="124">
        <f t="shared" si="0"/>
        <v>41000</v>
      </c>
      <c r="H75" s="249" t="s">
        <v>168</v>
      </c>
      <c r="I75" s="126" t="s">
        <v>18</v>
      </c>
      <c r="J75" s="303" t="s">
        <v>438</v>
      </c>
      <c r="K75" s="291" t="s">
        <v>148</v>
      </c>
      <c r="L75" s="126" t="s">
        <v>44</v>
      </c>
      <c r="M75" s="744"/>
      <c r="N75" s="352"/>
    </row>
    <row r="76" spans="1:14" x14ac:dyDescent="0.3">
      <c r="A76" s="137">
        <v>45638</v>
      </c>
      <c r="B76" s="291" t="s">
        <v>156</v>
      </c>
      <c r="C76" s="291" t="s">
        <v>111</v>
      </c>
      <c r="D76" s="417" t="s">
        <v>186</v>
      </c>
      <c r="E76" s="124">
        <v>10000</v>
      </c>
      <c r="F76" s="742"/>
      <c r="G76" s="124">
        <f t="shared" si="0"/>
        <v>31000</v>
      </c>
      <c r="H76" s="249" t="s">
        <v>168</v>
      </c>
      <c r="I76" s="126" t="s">
        <v>18</v>
      </c>
      <c r="J76" s="303" t="s">
        <v>438</v>
      </c>
      <c r="K76" s="291" t="s">
        <v>148</v>
      </c>
      <c r="L76" s="126" t="s">
        <v>44</v>
      </c>
      <c r="M76" s="744"/>
      <c r="N76" s="352" t="s">
        <v>160</v>
      </c>
    </row>
    <row r="77" spans="1:14" x14ac:dyDescent="0.3">
      <c r="A77" s="137">
        <v>45638</v>
      </c>
      <c r="B77" s="291" t="s">
        <v>156</v>
      </c>
      <c r="C77" s="291" t="s">
        <v>111</v>
      </c>
      <c r="D77" s="417" t="s">
        <v>186</v>
      </c>
      <c r="E77" s="124">
        <v>25000</v>
      </c>
      <c r="F77" s="742"/>
      <c r="G77" s="124">
        <f t="shared" si="0"/>
        <v>6000</v>
      </c>
      <c r="H77" s="249" t="s">
        <v>168</v>
      </c>
      <c r="I77" s="126" t="s">
        <v>18</v>
      </c>
      <c r="J77" s="303" t="s">
        <v>438</v>
      </c>
      <c r="K77" s="291" t="s">
        <v>148</v>
      </c>
      <c r="L77" s="126" t="s">
        <v>44</v>
      </c>
      <c r="M77" s="744"/>
      <c r="N77" s="352" t="s">
        <v>471</v>
      </c>
    </row>
    <row r="78" spans="1:14" x14ac:dyDescent="0.3">
      <c r="A78" s="137">
        <v>45638</v>
      </c>
      <c r="B78" s="291" t="s">
        <v>156</v>
      </c>
      <c r="C78" s="291" t="s">
        <v>111</v>
      </c>
      <c r="D78" s="417" t="s">
        <v>186</v>
      </c>
      <c r="E78" s="124">
        <v>15000</v>
      </c>
      <c r="F78" s="742"/>
      <c r="G78" s="124">
        <f t="shared" si="0"/>
        <v>-9000</v>
      </c>
      <c r="H78" s="249" t="s">
        <v>168</v>
      </c>
      <c r="I78" s="126" t="s">
        <v>18</v>
      </c>
      <c r="J78" s="303" t="s">
        <v>438</v>
      </c>
      <c r="K78" s="291" t="s">
        <v>148</v>
      </c>
      <c r="L78" s="126" t="s">
        <v>44</v>
      </c>
      <c r="M78" s="744"/>
      <c r="N78" s="352"/>
    </row>
    <row r="79" spans="1:14" s="769" customFormat="1" x14ac:dyDescent="0.3">
      <c r="A79" s="755">
        <v>45639</v>
      </c>
      <c r="B79" s="761" t="s">
        <v>108</v>
      </c>
      <c r="C79" s="761" t="s">
        <v>47</v>
      </c>
      <c r="D79" s="762" t="s">
        <v>186</v>
      </c>
      <c r="E79" s="750"/>
      <c r="F79" s="750">
        <v>100000</v>
      </c>
      <c r="G79" s="750">
        <f t="shared" si="0"/>
        <v>91000</v>
      </c>
      <c r="H79" s="751" t="s">
        <v>168</v>
      </c>
      <c r="I79" s="752" t="s">
        <v>18</v>
      </c>
      <c r="J79" s="753" t="s">
        <v>481</v>
      </c>
      <c r="K79" s="761" t="s">
        <v>148</v>
      </c>
      <c r="L79" s="752" t="s">
        <v>44</v>
      </c>
      <c r="M79" s="752"/>
      <c r="N79" s="754"/>
    </row>
    <row r="80" spans="1:14" x14ac:dyDescent="0.3">
      <c r="A80" s="137">
        <v>45639</v>
      </c>
      <c r="B80" s="291" t="s">
        <v>156</v>
      </c>
      <c r="C80" s="291" t="s">
        <v>111</v>
      </c>
      <c r="D80" s="417" t="s">
        <v>186</v>
      </c>
      <c r="E80" s="124">
        <v>25000</v>
      </c>
      <c r="F80" s="742"/>
      <c r="G80" s="124">
        <f t="shared" si="0"/>
        <v>66000</v>
      </c>
      <c r="H80" s="249" t="s">
        <v>168</v>
      </c>
      <c r="I80" s="126" t="s">
        <v>18</v>
      </c>
      <c r="J80" s="303" t="s">
        <v>481</v>
      </c>
      <c r="K80" s="291" t="s">
        <v>148</v>
      </c>
      <c r="L80" s="126" t="s">
        <v>44</v>
      </c>
      <c r="M80" s="744"/>
      <c r="N80" s="352" t="s">
        <v>160</v>
      </c>
    </row>
    <row r="81" spans="1:14" x14ac:dyDescent="0.3">
      <c r="A81" s="137">
        <v>45639</v>
      </c>
      <c r="B81" s="291" t="s">
        <v>156</v>
      </c>
      <c r="C81" s="291" t="s">
        <v>111</v>
      </c>
      <c r="D81" s="417" t="s">
        <v>186</v>
      </c>
      <c r="E81" s="124">
        <v>15000</v>
      </c>
      <c r="F81" s="742"/>
      <c r="G81" s="124">
        <f t="shared" si="0"/>
        <v>51000</v>
      </c>
      <c r="H81" s="249" t="s">
        <v>168</v>
      </c>
      <c r="I81" s="126" t="s">
        <v>18</v>
      </c>
      <c r="J81" s="303" t="s">
        <v>481</v>
      </c>
      <c r="K81" s="291" t="s">
        <v>148</v>
      </c>
      <c r="L81" s="126" t="s">
        <v>44</v>
      </c>
      <c r="M81" s="744"/>
      <c r="N81" s="352" t="s">
        <v>528</v>
      </c>
    </row>
    <row r="82" spans="1:14" x14ac:dyDescent="0.3">
      <c r="A82" s="137">
        <v>45639</v>
      </c>
      <c r="B82" s="291" t="s">
        <v>156</v>
      </c>
      <c r="C82" s="291" t="s">
        <v>111</v>
      </c>
      <c r="D82" s="417" t="s">
        <v>186</v>
      </c>
      <c r="E82" s="124">
        <v>7000</v>
      </c>
      <c r="F82" s="742"/>
      <c r="G82" s="124">
        <f t="shared" si="0"/>
        <v>44000</v>
      </c>
      <c r="H82" s="249" t="s">
        <v>168</v>
      </c>
      <c r="I82" s="126" t="s">
        <v>18</v>
      </c>
      <c r="J82" s="303" t="s">
        <v>481</v>
      </c>
      <c r="K82" s="291" t="s">
        <v>148</v>
      </c>
      <c r="L82" s="126" t="s">
        <v>44</v>
      </c>
      <c r="M82" s="744"/>
      <c r="N82" s="352" t="s">
        <v>529</v>
      </c>
    </row>
    <row r="83" spans="1:14" x14ac:dyDescent="0.3">
      <c r="A83" s="137">
        <v>45639</v>
      </c>
      <c r="B83" s="291" t="s">
        <v>156</v>
      </c>
      <c r="C83" s="291" t="s">
        <v>111</v>
      </c>
      <c r="D83" s="417" t="s">
        <v>186</v>
      </c>
      <c r="E83" s="124">
        <v>10000</v>
      </c>
      <c r="F83" s="742"/>
      <c r="G83" s="124">
        <f t="shared" si="0"/>
        <v>34000</v>
      </c>
      <c r="H83" s="249" t="s">
        <v>168</v>
      </c>
      <c r="I83" s="126" t="s">
        <v>18</v>
      </c>
      <c r="J83" s="303" t="s">
        <v>481</v>
      </c>
      <c r="K83" s="291" t="s">
        <v>148</v>
      </c>
      <c r="L83" s="126" t="s">
        <v>44</v>
      </c>
      <c r="M83" s="744"/>
      <c r="N83" s="352" t="s">
        <v>530</v>
      </c>
    </row>
    <row r="84" spans="1:14" s="80" customFormat="1" x14ac:dyDescent="0.3">
      <c r="A84" s="137">
        <v>45639</v>
      </c>
      <c r="B84" s="291" t="s">
        <v>156</v>
      </c>
      <c r="C84" s="291" t="s">
        <v>111</v>
      </c>
      <c r="D84" s="417" t="s">
        <v>186</v>
      </c>
      <c r="E84" s="124">
        <v>23000</v>
      </c>
      <c r="F84" s="124"/>
      <c r="G84" s="124">
        <f t="shared" si="0"/>
        <v>11000</v>
      </c>
      <c r="H84" s="249" t="s">
        <v>168</v>
      </c>
      <c r="I84" s="126" t="s">
        <v>18</v>
      </c>
      <c r="J84" s="303" t="s">
        <v>481</v>
      </c>
      <c r="K84" s="291" t="s">
        <v>148</v>
      </c>
      <c r="L84" s="126" t="s">
        <v>44</v>
      </c>
      <c r="M84" s="126"/>
      <c r="N84" s="352" t="s">
        <v>531</v>
      </c>
    </row>
    <row r="85" spans="1:14" x14ac:dyDescent="0.3">
      <c r="A85" s="137">
        <v>45639</v>
      </c>
      <c r="B85" s="291" t="s">
        <v>157</v>
      </c>
      <c r="C85" s="138" t="s">
        <v>157</v>
      </c>
      <c r="D85" s="417" t="s">
        <v>186</v>
      </c>
      <c r="E85" s="124">
        <v>20000</v>
      </c>
      <c r="F85" s="124"/>
      <c r="G85" s="124">
        <f t="shared" si="0"/>
        <v>-9000</v>
      </c>
      <c r="H85" s="249" t="s">
        <v>168</v>
      </c>
      <c r="I85" s="126" t="s">
        <v>18</v>
      </c>
      <c r="J85" s="303" t="s">
        <v>481</v>
      </c>
      <c r="K85" s="291" t="s">
        <v>148</v>
      </c>
      <c r="L85" s="126" t="s">
        <v>44</v>
      </c>
      <c r="M85" s="126"/>
      <c r="N85" s="352"/>
    </row>
    <row r="86" spans="1:14" s="769" customFormat="1" x14ac:dyDescent="0.3">
      <c r="A86" s="755">
        <v>45640</v>
      </c>
      <c r="B86" s="761" t="s">
        <v>108</v>
      </c>
      <c r="C86" s="761" t="s">
        <v>47</v>
      </c>
      <c r="D86" s="762" t="s">
        <v>186</v>
      </c>
      <c r="E86" s="750"/>
      <c r="F86" s="750">
        <v>50000</v>
      </c>
      <c r="G86" s="750">
        <f t="shared" si="0"/>
        <v>41000</v>
      </c>
      <c r="H86" s="751" t="s">
        <v>168</v>
      </c>
      <c r="I86" s="752" t="s">
        <v>18</v>
      </c>
      <c r="J86" s="753" t="s">
        <v>546</v>
      </c>
      <c r="K86" s="761" t="s">
        <v>148</v>
      </c>
      <c r="L86" s="752" t="s">
        <v>44</v>
      </c>
      <c r="M86" s="752"/>
      <c r="N86" s="754"/>
    </row>
    <row r="87" spans="1:14" s="80" customFormat="1" x14ac:dyDescent="0.3">
      <c r="A87" s="137">
        <v>45640</v>
      </c>
      <c r="B87" s="291" t="s">
        <v>156</v>
      </c>
      <c r="C87" s="291" t="s">
        <v>111</v>
      </c>
      <c r="D87" s="417" t="s">
        <v>186</v>
      </c>
      <c r="E87" s="124">
        <v>25000</v>
      </c>
      <c r="F87" s="742"/>
      <c r="G87" s="124">
        <f t="shared" si="0"/>
        <v>16000</v>
      </c>
      <c r="H87" s="249" t="s">
        <v>168</v>
      </c>
      <c r="I87" s="126" t="s">
        <v>18</v>
      </c>
      <c r="J87" s="303" t="s">
        <v>546</v>
      </c>
      <c r="K87" s="291" t="s">
        <v>148</v>
      </c>
      <c r="L87" s="126" t="s">
        <v>44</v>
      </c>
      <c r="M87" s="744"/>
      <c r="N87" s="352" t="s">
        <v>160</v>
      </c>
    </row>
    <row r="88" spans="1:14" x14ac:dyDescent="0.3">
      <c r="A88" s="137">
        <v>45640</v>
      </c>
      <c r="B88" s="138" t="s">
        <v>156</v>
      </c>
      <c r="C88" s="138" t="s">
        <v>111</v>
      </c>
      <c r="D88" s="417" t="s">
        <v>186</v>
      </c>
      <c r="E88" s="124">
        <v>25000</v>
      </c>
      <c r="F88" s="124"/>
      <c r="G88" s="124">
        <f t="shared" si="0"/>
        <v>-9000</v>
      </c>
      <c r="H88" s="249" t="s">
        <v>168</v>
      </c>
      <c r="I88" s="126" t="s">
        <v>18</v>
      </c>
      <c r="J88" s="303" t="s">
        <v>546</v>
      </c>
      <c r="K88" s="291" t="s">
        <v>148</v>
      </c>
      <c r="L88" s="126" t="s">
        <v>44</v>
      </c>
      <c r="M88" s="126"/>
      <c r="N88" s="352" t="s">
        <v>161</v>
      </c>
    </row>
    <row r="89" spans="1:14" s="769" customFormat="1" x14ac:dyDescent="0.3">
      <c r="A89" s="755">
        <v>45641</v>
      </c>
      <c r="B89" s="761" t="s">
        <v>108</v>
      </c>
      <c r="C89" s="761" t="s">
        <v>47</v>
      </c>
      <c r="D89" s="762" t="s">
        <v>186</v>
      </c>
      <c r="E89" s="750"/>
      <c r="F89" s="750">
        <v>955000</v>
      </c>
      <c r="G89" s="750">
        <f t="shared" si="0"/>
        <v>946000</v>
      </c>
      <c r="H89" s="751" t="s">
        <v>168</v>
      </c>
      <c r="I89" s="752" t="s">
        <v>18</v>
      </c>
      <c r="J89" s="753" t="s">
        <v>550</v>
      </c>
      <c r="K89" s="761" t="s">
        <v>148</v>
      </c>
      <c r="L89" s="752" t="s">
        <v>44</v>
      </c>
      <c r="M89" s="752"/>
      <c r="N89" s="754"/>
    </row>
    <row r="90" spans="1:14" x14ac:dyDescent="0.3">
      <c r="A90" s="137">
        <v>45642</v>
      </c>
      <c r="B90" s="138" t="s">
        <v>156</v>
      </c>
      <c r="C90" s="138" t="s">
        <v>111</v>
      </c>
      <c r="D90" s="417" t="s">
        <v>186</v>
      </c>
      <c r="E90" s="124">
        <v>25000</v>
      </c>
      <c r="F90" s="124"/>
      <c r="G90" s="124">
        <f t="shared" si="0"/>
        <v>921000</v>
      </c>
      <c r="H90" s="249" t="s">
        <v>168</v>
      </c>
      <c r="I90" s="126" t="s">
        <v>18</v>
      </c>
      <c r="J90" s="303" t="s">
        <v>550</v>
      </c>
      <c r="K90" s="291" t="s">
        <v>148</v>
      </c>
      <c r="L90" s="126" t="s">
        <v>44</v>
      </c>
      <c r="M90" s="126"/>
      <c r="N90" s="352"/>
    </row>
    <row r="91" spans="1:14" x14ac:dyDescent="0.3">
      <c r="A91" s="137">
        <v>45642</v>
      </c>
      <c r="B91" s="138" t="s">
        <v>263</v>
      </c>
      <c r="C91" s="138" t="s">
        <v>111</v>
      </c>
      <c r="D91" s="417" t="s">
        <v>186</v>
      </c>
      <c r="E91" s="124">
        <v>70000</v>
      </c>
      <c r="F91" s="124"/>
      <c r="G91" s="124">
        <f t="shared" si="0"/>
        <v>851000</v>
      </c>
      <c r="H91" s="249" t="s">
        <v>168</v>
      </c>
      <c r="I91" s="126" t="s">
        <v>18</v>
      </c>
      <c r="J91" s="303" t="s">
        <v>577</v>
      </c>
      <c r="K91" s="291" t="s">
        <v>148</v>
      </c>
      <c r="L91" s="126" t="s">
        <v>44</v>
      </c>
      <c r="M91" s="126"/>
      <c r="N91" s="352"/>
    </row>
    <row r="92" spans="1:14" x14ac:dyDescent="0.3">
      <c r="A92" s="137">
        <v>45642</v>
      </c>
      <c r="B92" s="138" t="s">
        <v>156</v>
      </c>
      <c r="C92" s="138" t="s">
        <v>111</v>
      </c>
      <c r="D92" s="417" t="s">
        <v>186</v>
      </c>
      <c r="E92" s="124">
        <v>5000</v>
      </c>
      <c r="F92" s="124"/>
      <c r="G92" s="124">
        <f t="shared" si="0"/>
        <v>846000</v>
      </c>
      <c r="H92" s="249" t="s">
        <v>168</v>
      </c>
      <c r="I92" s="126" t="s">
        <v>18</v>
      </c>
      <c r="J92" s="303" t="s">
        <v>550</v>
      </c>
      <c r="K92" s="291" t="s">
        <v>148</v>
      </c>
      <c r="L92" s="126" t="s">
        <v>44</v>
      </c>
      <c r="M92" s="126"/>
      <c r="N92" s="352"/>
    </row>
    <row r="93" spans="1:14" x14ac:dyDescent="0.3">
      <c r="A93" s="137">
        <v>45642</v>
      </c>
      <c r="B93" s="138" t="s">
        <v>156</v>
      </c>
      <c r="C93" s="138" t="s">
        <v>111</v>
      </c>
      <c r="D93" s="417" t="s">
        <v>186</v>
      </c>
      <c r="E93" s="124">
        <v>5000</v>
      </c>
      <c r="F93" s="124"/>
      <c r="G93" s="124">
        <f t="shared" si="0"/>
        <v>841000</v>
      </c>
      <c r="H93" s="249" t="s">
        <v>168</v>
      </c>
      <c r="I93" s="126" t="s">
        <v>18</v>
      </c>
      <c r="J93" s="303" t="s">
        <v>550</v>
      </c>
      <c r="K93" s="291" t="s">
        <v>148</v>
      </c>
      <c r="L93" s="126" t="s">
        <v>44</v>
      </c>
      <c r="M93" s="126"/>
      <c r="N93" s="352"/>
    </row>
    <row r="94" spans="1:14" x14ac:dyDescent="0.3">
      <c r="A94" s="137">
        <v>45642</v>
      </c>
      <c r="B94" s="138" t="s">
        <v>156</v>
      </c>
      <c r="C94" s="138" t="s">
        <v>111</v>
      </c>
      <c r="D94" s="417" t="s">
        <v>186</v>
      </c>
      <c r="E94" s="124">
        <v>5000</v>
      </c>
      <c r="F94" s="124"/>
      <c r="G94" s="124">
        <f t="shared" si="0"/>
        <v>836000</v>
      </c>
      <c r="H94" s="249" t="s">
        <v>168</v>
      </c>
      <c r="I94" s="126" t="s">
        <v>18</v>
      </c>
      <c r="J94" s="303" t="s">
        <v>550</v>
      </c>
      <c r="K94" s="291" t="s">
        <v>148</v>
      </c>
      <c r="L94" s="126" t="s">
        <v>44</v>
      </c>
      <c r="M94" s="126"/>
      <c r="N94" s="352"/>
    </row>
    <row r="95" spans="1:14" x14ac:dyDescent="0.3">
      <c r="A95" s="137">
        <v>45642</v>
      </c>
      <c r="B95" s="138" t="s">
        <v>157</v>
      </c>
      <c r="C95" s="138" t="s">
        <v>157</v>
      </c>
      <c r="D95" s="417" t="s">
        <v>186</v>
      </c>
      <c r="E95" s="124">
        <v>15000</v>
      </c>
      <c r="F95" s="124"/>
      <c r="G95" s="124">
        <f t="shared" si="0"/>
        <v>821000</v>
      </c>
      <c r="H95" s="249" t="s">
        <v>168</v>
      </c>
      <c r="I95" s="126" t="s">
        <v>18</v>
      </c>
      <c r="J95" s="303" t="s">
        <v>550</v>
      </c>
      <c r="K95" s="291" t="s">
        <v>148</v>
      </c>
      <c r="L95" s="126" t="s">
        <v>44</v>
      </c>
      <c r="M95" s="126"/>
      <c r="N95" s="352"/>
    </row>
    <row r="96" spans="1:14" x14ac:dyDescent="0.3">
      <c r="A96" s="137">
        <v>45642</v>
      </c>
      <c r="B96" s="138" t="s">
        <v>265</v>
      </c>
      <c r="C96" s="138" t="s">
        <v>162</v>
      </c>
      <c r="D96" s="417" t="s">
        <v>186</v>
      </c>
      <c r="E96" s="124">
        <v>50000</v>
      </c>
      <c r="F96" s="124"/>
      <c r="G96" s="124">
        <f t="shared" si="0"/>
        <v>771000</v>
      </c>
      <c r="H96" s="249" t="s">
        <v>168</v>
      </c>
      <c r="I96" s="126" t="s">
        <v>18</v>
      </c>
      <c r="J96" s="303" t="s">
        <v>578</v>
      </c>
      <c r="K96" s="291" t="s">
        <v>148</v>
      </c>
      <c r="L96" s="126" t="s">
        <v>44</v>
      </c>
      <c r="M96" s="126"/>
      <c r="N96" s="352"/>
    </row>
    <row r="97" spans="1:14" x14ac:dyDescent="0.3">
      <c r="A97" s="137">
        <v>45642</v>
      </c>
      <c r="B97" s="138" t="s">
        <v>361</v>
      </c>
      <c r="C97" s="138" t="s">
        <v>162</v>
      </c>
      <c r="D97" s="417" t="s">
        <v>186</v>
      </c>
      <c r="E97" s="124">
        <v>10000</v>
      </c>
      <c r="F97" s="124"/>
      <c r="G97" s="124">
        <f t="shared" si="0"/>
        <v>761000</v>
      </c>
      <c r="H97" s="249" t="s">
        <v>168</v>
      </c>
      <c r="I97" s="126" t="s">
        <v>18</v>
      </c>
      <c r="J97" s="303" t="s">
        <v>550</v>
      </c>
      <c r="K97" s="291" t="s">
        <v>148</v>
      </c>
      <c r="L97" s="126" t="s">
        <v>44</v>
      </c>
      <c r="M97" s="126"/>
      <c r="N97" s="352"/>
    </row>
    <row r="98" spans="1:14" x14ac:dyDescent="0.3">
      <c r="A98" s="137">
        <v>45642</v>
      </c>
      <c r="B98" s="138" t="s">
        <v>345</v>
      </c>
      <c r="C98" s="138" t="s">
        <v>162</v>
      </c>
      <c r="D98" s="417" t="s">
        <v>186</v>
      </c>
      <c r="E98" s="124">
        <v>20000</v>
      </c>
      <c r="F98" s="124"/>
      <c r="G98" s="124">
        <f t="shared" si="0"/>
        <v>741000</v>
      </c>
      <c r="H98" s="249" t="s">
        <v>168</v>
      </c>
      <c r="I98" s="126" t="s">
        <v>18</v>
      </c>
      <c r="J98" s="303" t="s">
        <v>550</v>
      </c>
      <c r="K98" s="291" t="s">
        <v>148</v>
      </c>
      <c r="L98" s="126" t="s">
        <v>44</v>
      </c>
      <c r="M98" s="126"/>
      <c r="N98" s="352"/>
    </row>
    <row r="99" spans="1:14" x14ac:dyDescent="0.3">
      <c r="A99" s="137">
        <v>45642</v>
      </c>
      <c r="B99" s="138" t="s">
        <v>348</v>
      </c>
      <c r="C99" s="138" t="s">
        <v>162</v>
      </c>
      <c r="D99" s="417" t="s">
        <v>186</v>
      </c>
      <c r="E99" s="124">
        <v>10000</v>
      </c>
      <c r="F99" s="124"/>
      <c r="G99" s="124">
        <f t="shared" si="0"/>
        <v>731000</v>
      </c>
      <c r="H99" s="249" t="s">
        <v>168</v>
      </c>
      <c r="I99" s="126" t="s">
        <v>18</v>
      </c>
      <c r="J99" s="303" t="s">
        <v>550</v>
      </c>
      <c r="K99" s="291" t="s">
        <v>148</v>
      </c>
      <c r="L99" s="126" t="s">
        <v>44</v>
      </c>
      <c r="M99" s="126"/>
      <c r="N99" s="352"/>
    </row>
    <row r="100" spans="1:14" x14ac:dyDescent="0.3">
      <c r="A100" s="137">
        <v>45643</v>
      </c>
      <c r="B100" s="138" t="s">
        <v>156</v>
      </c>
      <c r="C100" s="138" t="s">
        <v>111</v>
      </c>
      <c r="D100" s="417" t="s">
        <v>186</v>
      </c>
      <c r="E100" s="124">
        <v>3000</v>
      </c>
      <c r="F100" s="124"/>
      <c r="G100" s="124">
        <f t="shared" si="0"/>
        <v>728000</v>
      </c>
      <c r="H100" s="249" t="s">
        <v>168</v>
      </c>
      <c r="I100" s="126" t="s">
        <v>18</v>
      </c>
      <c r="J100" s="303" t="s">
        <v>550</v>
      </c>
      <c r="K100" s="291" t="s">
        <v>148</v>
      </c>
      <c r="L100" s="126" t="s">
        <v>44</v>
      </c>
      <c r="M100" s="126"/>
      <c r="N100" s="352"/>
    </row>
    <row r="101" spans="1:14" x14ac:dyDescent="0.3">
      <c r="A101" s="137">
        <v>45643</v>
      </c>
      <c r="B101" s="138" t="s">
        <v>156</v>
      </c>
      <c r="C101" s="138" t="s">
        <v>111</v>
      </c>
      <c r="D101" s="417" t="s">
        <v>186</v>
      </c>
      <c r="E101" s="124">
        <v>5000</v>
      </c>
      <c r="F101" s="124"/>
      <c r="G101" s="124">
        <f t="shared" si="0"/>
        <v>723000</v>
      </c>
      <c r="H101" s="249" t="s">
        <v>168</v>
      </c>
      <c r="I101" s="126" t="s">
        <v>18</v>
      </c>
      <c r="J101" s="303" t="s">
        <v>550</v>
      </c>
      <c r="K101" s="291" t="s">
        <v>148</v>
      </c>
      <c r="L101" s="126" t="s">
        <v>44</v>
      </c>
      <c r="M101" s="126"/>
      <c r="N101" s="352"/>
    </row>
    <row r="102" spans="1:14" x14ac:dyDescent="0.3">
      <c r="A102" s="137">
        <v>45643</v>
      </c>
      <c r="B102" s="138" t="s">
        <v>156</v>
      </c>
      <c r="C102" s="138" t="s">
        <v>111</v>
      </c>
      <c r="D102" s="417" t="s">
        <v>186</v>
      </c>
      <c r="E102" s="124">
        <v>5000</v>
      </c>
      <c r="F102" s="124"/>
      <c r="G102" s="124">
        <f t="shared" si="0"/>
        <v>718000</v>
      </c>
      <c r="H102" s="249" t="s">
        <v>168</v>
      </c>
      <c r="I102" s="126" t="s">
        <v>18</v>
      </c>
      <c r="J102" s="303" t="s">
        <v>550</v>
      </c>
      <c r="K102" s="291" t="s">
        <v>148</v>
      </c>
      <c r="L102" s="126" t="s">
        <v>44</v>
      </c>
      <c r="M102" s="126"/>
      <c r="N102" s="352"/>
    </row>
    <row r="103" spans="1:14" x14ac:dyDescent="0.3">
      <c r="A103" s="137">
        <v>45643</v>
      </c>
      <c r="B103" s="138" t="s">
        <v>156</v>
      </c>
      <c r="C103" s="138" t="s">
        <v>111</v>
      </c>
      <c r="D103" s="417" t="s">
        <v>186</v>
      </c>
      <c r="E103" s="124">
        <v>3000</v>
      </c>
      <c r="F103" s="124"/>
      <c r="G103" s="124">
        <f t="shared" si="0"/>
        <v>715000</v>
      </c>
      <c r="H103" s="249" t="s">
        <v>168</v>
      </c>
      <c r="I103" s="126" t="s">
        <v>18</v>
      </c>
      <c r="J103" s="303" t="s">
        <v>550</v>
      </c>
      <c r="K103" s="291" t="s">
        <v>148</v>
      </c>
      <c r="L103" s="126" t="s">
        <v>44</v>
      </c>
      <c r="M103" s="126"/>
      <c r="N103" s="352"/>
    </row>
    <row r="104" spans="1:14" x14ac:dyDescent="0.3">
      <c r="A104" s="137">
        <v>45643</v>
      </c>
      <c r="B104" s="138" t="s">
        <v>156</v>
      </c>
      <c r="C104" s="138" t="s">
        <v>111</v>
      </c>
      <c r="D104" s="417" t="s">
        <v>186</v>
      </c>
      <c r="E104" s="124">
        <v>4000</v>
      </c>
      <c r="F104" s="124"/>
      <c r="G104" s="124">
        <f t="shared" si="0"/>
        <v>711000</v>
      </c>
      <c r="H104" s="249" t="s">
        <v>168</v>
      </c>
      <c r="I104" s="126" t="s">
        <v>18</v>
      </c>
      <c r="J104" s="303" t="s">
        <v>550</v>
      </c>
      <c r="K104" s="291" t="s">
        <v>148</v>
      </c>
      <c r="L104" s="126" t="s">
        <v>44</v>
      </c>
      <c r="M104" s="126"/>
      <c r="N104" s="352"/>
    </row>
    <row r="105" spans="1:14" x14ac:dyDescent="0.3">
      <c r="A105" s="137">
        <v>45643</v>
      </c>
      <c r="B105" s="138" t="s">
        <v>156</v>
      </c>
      <c r="C105" s="138" t="s">
        <v>111</v>
      </c>
      <c r="D105" s="417" t="s">
        <v>186</v>
      </c>
      <c r="E105" s="124">
        <v>8000</v>
      </c>
      <c r="F105" s="124"/>
      <c r="G105" s="124">
        <f t="shared" si="0"/>
        <v>703000</v>
      </c>
      <c r="H105" s="249" t="s">
        <v>168</v>
      </c>
      <c r="I105" s="126" t="s">
        <v>18</v>
      </c>
      <c r="J105" s="303" t="s">
        <v>550</v>
      </c>
      <c r="K105" s="291" t="s">
        <v>148</v>
      </c>
      <c r="L105" s="126" t="s">
        <v>44</v>
      </c>
      <c r="M105" s="126"/>
      <c r="N105" s="352"/>
    </row>
    <row r="106" spans="1:14" x14ac:dyDescent="0.3">
      <c r="A106" s="137">
        <v>45643</v>
      </c>
      <c r="B106" s="138" t="s">
        <v>156</v>
      </c>
      <c r="C106" s="138" t="s">
        <v>111</v>
      </c>
      <c r="D106" s="417" t="s">
        <v>186</v>
      </c>
      <c r="E106" s="124">
        <v>6000</v>
      </c>
      <c r="F106" s="124"/>
      <c r="G106" s="124">
        <f t="shared" si="0"/>
        <v>697000</v>
      </c>
      <c r="H106" s="249" t="s">
        <v>168</v>
      </c>
      <c r="I106" s="126" t="s">
        <v>18</v>
      </c>
      <c r="J106" s="303" t="s">
        <v>550</v>
      </c>
      <c r="K106" s="291" t="s">
        <v>148</v>
      </c>
      <c r="L106" s="126" t="s">
        <v>44</v>
      </c>
      <c r="M106" s="126"/>
      <c r="N106" s="352"/>
    </row>
    <row r="107" spans="1:14" x14ac:dyDescent="0.3">
      <c r="A107" s="137">
        <v>45643</v>
      </c>
      <c r="B107" s="138" t="s">
        <v>156</v>
      </c>
      <c r="C107" s="138" t="s">
        <v>111</v>
      </c>
      <c r="D107" s="417" t="s">
        <v>186</v>
      </c>
      <c r="E107" s="124">
        <v>7000</v>
      </c>
      <c r="F107" s="124"/>
      <c r="G107" s="124">
        <f t="shared" si="0"/>
        <v>690000</v>
      </c>
      <c r="H107" s="249" t="s">
        <v>168</v>
      </c>
      <c r="I107" s="126" t="s">
        <v>18</v>
      </c>
      <c r="J107" s="303" t="s">
        <v>550</v>
      </c>
      <c r="K107" s="291" t="s">
        <v>148</v>
      </c>
      <c r="L107" s="126" t="s">
        <v>44</v>
      </c>
      <c r="M107" s="126"/>
      <c r="N107" s="352"/>
    </row>
    <row r="108" spans="1:14" x14ac:dyDescent="0.3">
      <c r="A108" s="137">
        <v>45643</v>
      </c>
      <c r="B108" s="138" t="s">
        <v>156</v>
      </c>
      <c r="C108" s="138" t="s">
        <v>111</v>
      </c>
      <c r="D108" s="417" t="s">
        <v>186</v>
      </c>
      <c r="E108" s="124">
        <v>5000</v>
      </c>
      <c r="F108" s="124"/>
      <c r="G108" s="124">
        <f t="shared" si="0"/>
        <v>685000</v>
      </c>
      <c r="H108" s="249" t="s">
        <v>168</v>
      </c>
      <c r="I108" s="126" t="s">
        <v>18</v>
      </c>
      <c r="J108" s="303" t="s">
        <v>550</v>
      </c>
      <c r="K108" s="291" t="s">
        <v>148</v>
      </c>
      <c r="L108" s="126" t="s">
        <v>44</v>
      </c>
      <c r="M108" s="126"/>
      <c r="N108" s="352"/>
    </row>
    <row r="109" spans="1:14" x14ac:dyDescent="0.3">
      <c r="A109" s="137">
        <v>45643</v>
      </c>
      <c r="B109" s="138" t="s">
        <v>156</v>
      </c>
      <c r="C109" s="138" t="s">
        <v>111</v>
      </c>
      <c r="D109" s="417" t="s">
        <v>186</v>
      </c>
      <c r="E109" s="124">
        <v>7000</v>
      </c>
      <c r="F109" s="124"/>
      <c r="G109" s="124">
        <f t="shared" si="0"/>
        <v>678000</v>
      </c>
      <c r="H109" s="249" t="s">
        <v>168</v>
      </c>
      <c r="I109" s="126" t="s">
        <v>18</v>
      </c>
      <c r="J109" s="303" t="s">
        <v>550</v>
      </c>
      <c r="K109" s="291" t="s">
        <v>148</v>
      </c>
      <c r="L109" s="126" t="s">
        <v>44</v>
      </c>
      <c r="M109" s="126"/>
      <c r="N109" s="352"/>
    </row>
    <row r="110" spans="1:14" x14ac:dyDescent="0.3">
      <c r="A110" s="137">
        <v>45643</v>
      </c>
      <c r="B110" s="138" t="s">
        <v>156</v>
      </c>
      <c r="C110" s="138" t="s">
        <v>111</v>
      </c>
      <c r="D110" s="417" t="s">
        <v>186</v>
      </c>
      <c r="E110" s="124">
        <v>7000</v>
      </c>
      <c r="F110" s="124"/>
      <c r="G110" s="124">
        <f t="shared" si="0"/>
        <v>671000</v>
      </c>
      <c r="H110" s="249" t="s">
        <v>168</v>
      </c>
      <c r="I110" s="126" t="s">
        <v>18</v>
      </c>
      <c r="J110" s="303" t="s">
        <v>550</v>
      </c>
      <c r="K110" s="291" t="s">
        <v>148</v>
      </c>
      <c r="L110" s="126" t="s">
        <v>44</v>
      </c>
      <c r="M110" s="126"/>
      <c r="N110" s="352"/>
    </row>
    <row r="111" spans="1:14" x14ac:dyDescent="0.3">
      <c r="A111" s="137">
        <v>45643</v>
      </c>
      <c r="B111" s="138" t="s">
        <v>157</v>
      </c>
      <c r="C111" s="138" t="s">
        <v>157</v>
      </c>
      <c r="D111" s="417" t="s">
        <v>186</v>
      </c>
      <c r="E111" s="124">
        <v>10000</v>
      </c>
      <c r="F111" s="124"/>
      <c r="G111" s="124">
        <f t="shared" si="0"/>
        <v>661000</v>
      </c>
      <c r="H111" s="249" t="s">
        <v>168</v>
      </c>
      <c r="I111" s="126" t="s">
        <v>18</v>
      </c>
      <c r="J111" s="303" t="s">
        <v>550</v>
      </c>
      <c r="K111" s="291" t="s">
        <v>148</v>
      </c>
      <c r="L111" s="126" t="s">
        <v>44</v>
      </c>
      <c r="M111" s="126"/>
      <c r="N111" s="352"/>
    </row>
    <row r="112" spans="1:14" x14ac:dyDescent="0.3">
      <c r="A112" s="137">
        <v>45643</v>
      </c>
      <c r="B112" s="138" t="s">
        <v>265</v>
      </c>
      <c r="C112" s="138" t="s">
        <v>162</v>
      </c>
      <c r="D112" s="417" t="s">
        <v>186</v>
      </c>
      <c r="E112" s="124">
        <v>60000</v>
      </c>
      <c r="F112" s="124"/>
      <c r="G112" s="124">
        <f t="shared" si="0"/>
        <v>601000</v>
      </c>
      <c r="H112" s="249" t="s">
        <v>168</v>
      </c>
      <c r="I112" s="126" t="s">
        <v>18</v>
      </c>
      <c r="J112" s="303" t="s">
        <v>550</v>
      </c>
      <c r="K112" s="291" t="s">
        <v>148</v>
      </c>
      <c r="L112" s="126" t="s">
        <v>44</v>
      </c>
      <c r="M112" s="126"/>
      <c r="N112" s="352"/>
    </row>
    <row r="113" spans="1:14" x14ac:dyDescent="0.3">
      <c r="A113" s="137">
        <v>45643</v>
      </c>
      <c r="B113" s="138" t="s">
        <v>361</v>
      </c>
      <c r="C113" s="138" t="s">
        <v>162</v>
      </c>
      <c r="D113" s="417" t="s">
        <v>186</v>
      </c>
      <c r="E113" s="124">
        <v>10000</v>
      </c>
      <c r="F113" s="124"/>
      <c r="G113" s="124">
        <f t="shared" si="0"/>
        <v>591000</v>
      </c>
      <c r="H113" s="249" t="s">
        <v>168</v>
      </c>
      <c r="I113" s="126" t="s">
        <v>18</v>
      </c>
      <c r="J113" s="303" t="s">
        <v>550</v>
      </c>
      <c r="K113" s="291" t="s">
        <v>148</v>
      </c>
      <c r="L113" s="126" t="s">
        <v>44</v>
      </c>
      <c r="M113" s="126"/>
      <c r="N113" s="352"/>
    </row>
    <row r="114" spans="1:14" x14ac:dyDescent="0.3">
      <c r="A114" s="137">
        <v>45643</v>
      </c>
      <c r="B114" s="138" t="s">
        <v>345</v>
      </c>
      <c r="C114" s="138" t="s">
        <v>162</v>
      </c>
      <c r="D114" s="417" t="s">
        <v>186</v>
      </c>
      <c r="E114" s="124">
        <v>10000</v>
      </c>
      <c r="F114" s="124"/>
      <c r="G114" s="124">
        <f t="shared" si="0"/>
        <v>581000</v>
      </c>
      <c r="H114" s="249" t="s">
        <v>168</v>
      </c>
      <c r="I114" s="126" t="s">
        <v>18</v>
      </c>
      <c r="J114" s="303" t="s">
        <v>550</v>
      </c>
      <c r="K114" s="291" t="s">
        <v>148</v>
      </c>
      <c r="L114" s="126" t="s">
        <v>44</v>
      </c>
      <c r="M114" s="126"/>
      <c r="N114" s="352"/>
    </row>
    <row r="115" spans="1:14" x14ac:dyDescent="0.3">
      <c r="A115" s="137">
        <v>45643</v>
      </c>
      <c r="B115" s="138" t="s">
        <v>348</v>
      </c>
      <c r="C115" s="138" t="s">
        <v>162</v>
      </c>
      <c r="D115" s="417" t="s">
        <v>186</v>
      </c>
      <c r="E115" s="124">
        <v>20000</v>
      </c>
      <c r="F115" s="124"/>
      <c r="G115" s="124">
        <f t="shared" si="0"/>
        <v>561000</v>
      </c>
      <c r="H115" s="249" t="s">
        <v>168</v>
      </c>
      <c r="I115" s="126" t="s">
        <v>18</v>
      </c>
      <c r="J115" s="303" t="s">
        <v>550</v>
      </c>
      <c r="K115" s="291" t="s">
        <v>148</v>
      </c>
      <c r="L115" s="126" t="s">
        <v>44</v>
      </c>
      <c r="M115" s="126"/>
      <c r="N115" s="352"/>
    </row>
    <row r="116" spans="1:14" x14ac:dyDescent="0.3">
      <c r="A116" s="137">
        <v>45644</v>
      </c>
      <c r="B116" s="138" t="s">
        <v>156</v>
      </c>
      <c r="C116" s="138" t="s">
        <v>111</v>
      </c>
      <c r="D116" s="417" t="s">
        <v>186</v>
      </c>
      <c r="E116" s="124">
        <v>5000</v>
      </c>
      <c r="F116" s="124"/>
      <c r="G116" s="124">
        <f t="shared" si="0"/>
        <v>556000</v>
      </c>
      <c r="H116" s="249" t="s">
        <v>168</v>
      </c>
      <c r="I116" s="126" t="s">
        <v>18</v>
      </c>
      <c r="J116" s="303" t="s">
        <v>550</v>
      </c>
      <c r="K116" s="291" t="s">
        <v>148</v>
      </c>
      <c r="L116" s="126" t="s">
        <v>44</v>
      </c>
      <c r="M116" s="126"/>
      <c r="N116" s="352"/>
    </row>
    <row r="117" spans="1:14" x14ac:dyDescent="0.3">
      <c r="A117" s="137">
        <v>45644</v>
      </c>
      <c r="B117" s="138" t="s">
        <v>263</v>
      </c>
      <c r="C117" s="138" t="s">
        <v>111</v>
      </c>
      <c r="D117" s="417" t="s">
        <v>186</v>
      </c>
      <c r="E117" s="124">
        <v>40000</v>
      </c>
      <c r="F117" s="124"/>
      <c r="G117" s="124">
        <f t="shared" si="0"/>
        <v>516000</v>
      </c>
      <c r="H117" s="249" t="s">
        <v>168</v>
      </c>
      <c r="I117" s="126" t="s">
        <v>18</v>
      </c>
      <c r="J117" s="303" t="s">
        <v>550</v>
      </c>
      <c r="K117" s="291" t="s">
        <v>148</v>
      </c>
      <c r="L117" s="126" t="s">
        <v>44</v>
      </c>
      <c r="M117" s="126"/>
      <c r="N117" s="352"/>
    </row>
    <row r="118" spans="1:14" x14ac:dyDescent="0.3">
      <c r="A118" s="137">
        <v>45644</v>
      </c>
      <c r="B118" s="138" t="s">
        <v>263</v>
      </c>
      <c r="C118" s="138" t="s">
        <v>111</v>
      </c>
      <c r="D118" s="417" t="s">
        <v>186</v>
      </c>
      <c r="E118" s="124">
        <v>40000</v>
      </c>
      <c r="F118" s="124"/>
      <c r="G118" s="124">
        <f t="shared" si="0"/>
        <v>476000</v>
      </c>
      <c r="H118" s="249" t="s">
        <v>168</v>
      </c>
      <c r="I118" s="126" t="s">
        <v>18</v>
      </c>
      <c r="J118" s="303" t="s">
        <v>550</v>
      </c>
      <c r="K118" s="291" t="s">
        <v>148</v>
      </c>
      <c r="L118" s="126" t="s">
        <v>44</v>
      </c>
      <c r="M118" s="126"/>
      <c r="N118" s="352"/>
    </row>
    <row r="119" spans="1:14" x14ac:dyDescent="0.3">
      <c r="A119" s="137">
        <v>45644</v>
      </c>
      <c r="B119" s="138" t="s">
        <v>156</v>
      </c>
      <c r="C119" s="138" t="s">
        <v>111</v>
      </c>
      <c r="D119" s="417" t="s">
        <v>186</v>
      </c>
      <c r="E119" s="124">
        <v>5000</v>
      </c>
      <c r="F119" s="124"/>
      <c r="G119" s="124">
        <f t="shared" si="0"/>
        <v>471000</v>
      </c>
      <c r="H119" s="249" t="s">
        <v>168</v>
      </c>
      <c r="I119" s="126" t="s">
        <v>18</v>
      </c>
      <c r="J119" s="303" t="s">
        <v>550</v>
      </c>
      <c r="K119" s="291" t="s">
        <v>148</v>
      </c>
      <c r="L119" s="126" t="s">
        <v>44</v>
      </c>
      <c r="M119" s="126"/>
      <c r="N119" s="352"/>
    </row>
    <row r="120" spans="1:14" x14ac:dyDescent="0.3">
      <c r="A120" s="137">
        <v>45644</v>
      </c>
      <c r="B120" s="138" t="s">
        <v>265</v>
      </c>
      <c r="C120" s="138" t="s">
        <v>162</v>
      </c>
      <c r="D120" s="417" t="s">
        <v>186</v>
      </c>
      <c r="E120" s="124">
        <v>60000</v>
      </c>
      <c r="F120" s="124"/>
      <c r="G120" s="124">
        <f t="shared" si="0"/>
        <v>411000</v>
      </c>
      <c r="H120" s="249" t="s">
        <v>168</v>
      </c>
      <c r="I120" s="126" t="s">
        <v>18</v>
      </c>
      <c r="J120" s="303" t="s">
        <v>550</v>
      </c>
      <c r="K120" s="291" t="s">
        <v>148</v>
      </c>
      <c r="L120" s="126" t="s">
        <v>44</v>
      </c>
      <c r="M120" s="126"/>
      <c r="N120" s="352"/>
    </row>
    <row r="121" spans="1:14" x14ac:dyDescent="0.3">
      <c r="A121" s="137">
        <v>45644</v>
      </c>
      <c r="B121" s="138" t="s">
        <v>361</v>
      </c>
      <c r="C121" s="138" t="s">
        <v>162</v>
      </c>
      <c r="D121" s="417" t="s">
        <v>186</v>
      </c>
      <c r="E121" s="124">
        <v>10000</v>
      </c>
      <c r="F121" s="124"/>
      <c r="G121" s="124">
        <f t="shared" si="0"/>
        <v>401000</v>
      </c>
      <c r="H121" s="249" t="s">
        <v>168</v>
      </c>
      <c r="I121" s="126" t="s">
        <v>18</v>
      </c>
      <c r="J121" s="303" t="s">
        <v>550</v>
      </c>
      <c r="K121" s="291" t="s">
        <v>148</v>
      </c>
      <c r="L121" s="126" t="s">
        <v>44</v>
      </c>
      <c r="M121" s="126"/>
      <c r="N121" s="352"/>
    </row>
    <row r="122" spans="1:14" x14ac:dyDescent="0.3">
      <c r="A122" s="137">
        <v>45644</v>
      </c>
      <c r="B122" s="138" t="s">
        <v>345</v>
      </c>
      <c r="C122" s="138" t="s">
        <v>162</v>
      </c>
      <c r="D122" s="417" t="s">
        <v>186</v>
      </c>
      <c r="E122" s="124">
        <v>20000</v>
      </c>
      <c r="F122" s="124"/>
      <c r="G122" s="124">
        <f t="shared" si="0"/>
        <v>381000</v>
      </c>
      <c r="H122" s="249" t="s">
        <v>168</v>
      </c>
      <c r="I122" s="126" t="s">
        <v>18</v>
      </c>
      <c r="J122" s="303" t="s">
        <v>550</v>
      </c>
      <c r="K122" s="291" t="s">
        <v>148</v>
      </c>
      <c r="L122" s="126" t="s">
        <v>44</v>
      </c>
      <c r="M122" s="126"/>
      <c r="N122" s="352"/>
    </row>
    <row r="123" spans="1:14" x14ac:dyDescent="0.3">
      <c r="A123" s="137">
        <v>45644</v>
      </c>
      <c r="B123" s="138" t="s">
        <v>348</v>
      </c>
      <c r="C123" s="138" t="s">
        <v>162</v>
      </c>
      <c r="D123" s="417" t="s">
        <v>186</v>
      </c>
      <c r="E123" s="124">
        <v>20000</v>
      </c>
      <c r="F123" s="124"/>
      <c r="G123" s="124">
        <f t="shared" si="0"/>
        <v>361000</v>
      </c>
      <c r="H123" s="249" t="s">
        <v>168</v>
      </c>
      <c r="I123" s="126" t="s">
        <v>18</v>
      </c>
      <c r="J123" s="303" t="s">
        <v>550</v>
      </c>
      <c r="K123" s="291" t="s">
        <v>148</v>
      </c>
      <c r="L123" s="126" t="s">
        <v>44</v>
      </c>
      <c r="M123" s="126"/>
      <c r="N123" s="352"/>
    </row>
    <row r="124" spans="1:14" x14ac:dyDescent="0.3">
      <c r="A124" s="137">
        <v>45645</v>
      </c>
      <c r="B124" s="138" t="s">
        <v>156</v>
      </c>
      <c r="C124" s="138" t="s">
        <v>111</v>
      </c>
      <c r="D124" s="417" t="s">
        <v>186</v>
      </c>
      <c r="E124" s="124">
        <v>20000</v>
      </c>
      <c r="F124" s="124"/>
      <c r="G124" s="124">
        <f t="shared" si="0"/>
        <v>341000</v>
      </c>
      <c r="H124" s="249" t="s">
        <v>168</v>
      </c>
      <c r="I124" s="126" t="s">
        <v>18</v>
      </c>
      <c r="J124" s="303" t="s">
        <v>550</v>
      </c>
      <c r="K124" s="291" t="s">
        <v>148</v>
      </c>
      <c r="L124" s="126" t="s">
        <v>44</v>
      </c>
      <c r="M124" s="126"/>
      <c r="N124" s="352"/>
    </row>
    <row r="125" spans="1:14" x14ac:dyDescent="0.3">
      <c r="A125" s="137">
        <v>45645</v>
      </c>
      <c r="B125" s="138" t="s">
        <v>156</v>
      </c>
      <c r="C125" s="138" t="s">
        <v>111</v>
      </c>
      <c r="D125" s="417" t="s">
        <v>186</v>
      </c>
      <c r="E125" s="124">
        <v>10000</v>
      </c>
      <c r="F125" s="124"/>
      <c r="G125" s="124">
        <f t="shared" si="0"/>
        <v>331000</v>
      </c>
      <c r="H125" s="249" t="s">
        <v>168</v>
      </c>
      <c r="I125" s="126" t="s">
        <v>18</v>
      </c>
      <c r="J125" s="303" t="s">
        <v>550</v>
      </c>
      <c r="K125" s="291" t="s">
        <v>148</v>
      </c>
      <c r="L125" s="126" t="s">
        <v>44</v>
      </c>
      <c r="M125" s="126"/>
      <c r="N125" s="352"/>
    </row>
    <row r="126" spans="1:14" x14ac:dyDescent="0.3">
      <c r="A126" s="137">
        <v>45645</v>
      </c>
      <c r="B126" s="138" t="s">
        <v>156</v>
      </c>
      <c r="C126" s="138" t="s">
        <v>111</v>
      </c>
      <c r="D126" s="417" t="s">
        <v>186</v>
      </c>
      <c r="E126" s="124">
        <v>10000</v>
      </c>
      <c r="F126" s="124"/>
      <c r="G126" s="124">
        <f t="shared" si="0"/>
        <v>321000</v>
      </c>
      <c r="H126" s="249" t="s">
        <v>168</v>
      </c>
      <c r="I126" s="126" t="s">
        <v>18</v>
      </c>
      <c r="J126" s="303" t="s">
        <v>550</v>
      </c>
      <c r="K126" s="291" t="s">
        <v>148</v>
      </c>
      <c r="L126" s="126" t="s">
        <v>44</v>
      </c>
      <c r="M126" s="126"/>
      <c r="N126" s="352"/>
    </row>
    <row r="127" spans="1:14" x14ac:dyDescent="0.3">
      <c r="A127" s="137">
        <v>45645</v>
      </c>
      <c r="B127" s="138" t="s">
        <v>156</v>
      </c>
      <c r="C127" s="138" t="s">
        <v>111</v>
      </c>
      <c r="D127" s="417" t="s">
        <v>186</v>
      </c>
      <c r="E127" s="124">
        <v>15000</v>
      </c>
      <c r="F127" s="124"/>
      <c r="G127" s="124">
        <f t="shared" si="0"/>
        <v>306000</v>
      </c>
      <c r="H127" s="249" t="s">
        <v>168</v>
      </c>
      <c r="I127" s="126" t="s">
        <v>18</v>
      </c>
      <c r="J127" s="303" t="s">
        <v>550</v>
      </c>
      <c r="K127" s="291" t="s">
        <v>148</v>
      </c>
      <c r="L127" s="126" t="s">
        <v>44</v>
      </c>
      <c r="M127" s="126"/>
      <c r="N127" s="352"/>
    </row>
    <row r="128" spans="1:14" x14ac:dyDescent="0.3">
      <c r="A128" s="137">
        <v>45645</v>
      </c>
      <c r="B128" s="138" t="s">
        <v>156</v>
      </c>
      <c r="C128" s="138" t="s">
        <v>111</v>
      </c>
      <c r="D128" s="417" t="s">
        <v>186</v>
      </c>
      <c r="E128" s="124">
        <v>10000</v>
      </c>
      <c r="F128" s="124"/>
      <c r="G128" s="124">
        <f t="shared" si="0"/>
        <v>296000</v>
      </c>
      <c r="H128" s="249" t="s">
        <v>168</v>
      </c>
      <c r="I128" s="126" t="s">
        <v>18</v>
      </c>
      <c r="J128" s="303" t="s">
        <v>550</v>
      </c>
      <c r="K128" s="291" t="s">
        <v>148</v>
      </c>
      <c r="L128" s="126" t="s">
        <v>44</v>
      </c>
      <c r="M128" s="126"/>
      <c r="N128" s="352"/>
    </row>
    <row r="129" spans="1:14" x14ac:dyDescent="0.3">
      <c r="A129" s="137">
        <v>45645</v>
      </c>
      <c r="B129" s="138" t="s">
        <v>157</v>
      </c>
      <c r="C129" s="138" t="s">
        <v>157</v>
      </c>
      <c r="D129" s="417" t="s">
        <v>186</v>
      </c>
      <c r="E129" s="124">
        <v>10000</v>
      </c>
      <c r="F129" s="124"/>
      <c r="G129" s="124">
        <f t="shared" si="0"/>
        <v>286000</v>
      </c>
      <c r="H129" s="249" t="s">
        <v>168</v>
      </c>
      <c r="I129" s="126" t="s">
        <v>18</v>
      </c>
      <c r="J129" s="303" t="s">
        <v>550</v>
      </c>
      <c r="K129" s="291" t="s">
        <v>148</v>
      </c>
      <c r="L129" s="126" t="s">
        <v>44</v>
      </c>
      <c r="M129" s="126"/>
      <c r="N129" s="352"/>
    </row>
    <row r="130" spans="1:14" x14ac:dyDescent="0.3">
      <c r="A130" s="137">
        <v>45645</v>
      </c>
      <c r="B130" s="138" t="s">
        <v>265</v>
      </c>
      <c r="C130" s="138" t="s">
        <v>162</v>
      </c>
      <c r="D130" s="417" t="s">
        <v>186</v>
      </c>
      <c r="E130" s="124">
        <v>50000</v>
      </c>
      <c r="F130" s="124"/>
      <c r="G130" s="124">
        <f t="shared" si="0"/>
        <v>236000</v>
      </c>
      <c r="H130" s="249" t="s">
        <v>168</v>
      </c>
      <c r="I130" s="126" t="s">
        <v>18</v>
      </c>
      <c r="J130" s="303" t="s">
        <v>550</v>
      </c>
      <c r="K130" s="291" t="s">
        <v>148</v>
      </c>
      <c r="L130" s="126" t="s">
        <v>44</v>
      </c>
      <c r="M130" s="126"/>
      <c r="N130" s="352"/>
    </row>
    <row r="131" spans="1:14" x14ac:dyDescent="0.3">
      <c r="A131" s="137">
        <v>45645</v>
      </c>
      <c r="B131" s="138" t="s">
        <v>361</v>
      </c>
      <c r="C131" s="138" t="s">
        <v>162</v>
      </c>
      <c r="D131" s="417" t="s">
        <v>186</v>
      </c>
      <c r="E131" s="124">
        <v>15000</v>
      </c>
      <c r="F131" s="124"/>
      <c r="G131" s="124">
        <f t="shared" si="0"/>
        <v>221000</v>
      </c>
      <c r="H131" s="249" t="s">
        <v>168</v>
      </c>
      <c r="I131" s="126" t="s">
        <v>18</v>
      </c>
      <c r="J131" s="303" t="s">
        <v>550</v>
      </c>
      <c r="K131" s="291" t="s">
        <v>148</v>
      </c>
      <c r="L131" s="126" t="s">
        <v>44</v>
      </c>
      <c r="M131" s="126"/>
      <c r="N131" s="352"/>
    </row>
    <row r="132" spans="1:14" x14ac:dyDescent="0.3">
      <c r="A132" s="137">
        <v>45645</v>
      </c>
      <c r="B132" s="138" t="s">
        <v>345</v>
      </c>
      <c r="C132" s="138" t="s">
        <v>162</v>
      </c>
      <c r="D132" s="417" t="s">
        <v>186</v>
      </c>
      <c r="E132" s="124">
        <v>25000</v>
      </c>
      <c r="F132" s="124"/>
      <c r="G132" s="124">
        <f t="shared" si="0"/>
        <v>196000</v>
      </c>
      <c r="H132" s="249" t="s">
        <v>168</v>
      </c>
      <c r="I132" s="126" t="s">
        <v>18</v>
      </c>
      <c r="J132" s="303" t="s">
        <v>550</v>
      </c>
      <c r="K132" s="291" t="s">
        <v>148</v>
      </c>
      <c r="L132" s="126" t="s">
        <v>44</v>
      </c>
      <c r="M132" s="126"/>
      <c r="N132" s="352"/>
    </row>
    <row r="133" spans="1:14" x14ac:dyDescent="0.3">
      <c r="A133" s="137">
        <v>45645</v>
      </c>
      <c r="B133" s="138" t="s">
        <v>348</v>
      </c>
      <c r="C133" s="138" t="s">
        <v>162</v>
      </c>
      <c r="D133" s="417" t="s">
        <v>186</v>
      </c>
      <c r="E133" s="124">
        <v>10000</v>
      </c>
      <c r="F133" s="124"/>
      <c r="G133" s="124">
        <f t="shared" si="0"/>
        <v>186000</v>
      </c>
      <c r="H133" s="249" t="s">
        <v>168</v>
      </c>
      <c r="I133" s="126" t="s">
        <v>18</v>
      </c>
      <c r="J133" s="303" t="s">
        <v>550</v>
      </c>
      <c r="K133" s="291" t="s">
        <v>148</v>
      </c>
      <c r="L133" s="126" t="s">
        <v>44</v>
      </c>
      <c r="M133" s="126"/>
      <c r="N133" s="352"/>
    </row>
    <row r="134" spans="1:14" x14ac:dyDescent="0.3">
      <c r="A134" s="137">
        <v>45646</v>
      </c>
      <c r="B134" s="138" t="s">
        <v>156</v>
      </c>
      <c r="C134" s="138" t="s">
        <v>111</v>
      </c>
      <c r="D134" s="417" t="s">
        <v>186</v>
      </c>
      <c r="E134" s="124">
        <v>5000</v>
      </c>
      <c r="F134" s="124"/>
      <c r="G134" s="124">
        <f t="shared" si="0"/>
        <v>181000</v>
      </c>
      <c r="H134" s="249" t="s">
        <v>168</v>
      </c>
      <c r="I134" s="126" t="s">
        <v>18</v>
      </c>
      <c r="J134" s="303" t="s">
        <v>550</v>
      </c>
      <c r="K134" s="291" t="s">
        <v>148</v>
      </c>
      <c r="L134" s="126" t="s">
        <v>44</v>
      </c>
      <c r="M134" s="126"/>
      <c r="N134" s="352"/>
    </row>
    <row r="135" spans="1:14" x14ac:dyDescent="0.3">
      <c r="A135" s="137">
        <v>45646</v>
      </c>
      <c r="B135" s="138" t="s">
        <v>156</v>
      </c>
      <c r="C135" s="138" t="s">
        <v>111</v>
      </c>
      <c r="D135" s="417" t="s">
        <v>186</v>
      </c>
      <c r="E135" s="124">
        <v>40000</v>
      </c>
      <c r="F135" s="124"/>
      <c r="G135" s="124">
        <f t="shared" si="0"/>
        <v>141000</v>
      </c>
      <c r="H135" s="249" t="s">
        <v>168</v>
      </c>
      <c r="I135" s="126" t="s">
        <v>18</v>
      </c>
      <c r="J135" s="303" t="s">
        <v>550</v>
      </c>
      <c r="K135" s="291" t="s">
        <v>148</v>
      </c>
      <c r="L135" s="126" t="s">
        <v>44</v>
      </c>
      <c r="M135" s="126"/>
      <c r="N135" s="352"/>
    </row>
    <row r="136" spans="1:14" x14ac:dyDescent="0.3">
      <c r="A136" s="137">
        <v>45646</v>
      </c>
      <c r="B136" s="138" t="s">
        <v>263</v>
      </c>
      <c r="C136" s="138" t="s">
        <v>111</v>
      </c>
      <c r="D136" s="417" t="s">
        <v>186</v>
      </c>
      <c r="E136" s="124">
        <v>30000</v>
      </c>
      <c r="F136" s="124"/>
      <c r="G136" s="124">
        <f t="shared" si="0"/>
        <v>111000</v>
      </c>
      <c r="H136" s="249" t="s">
        <v>168</v>
      </c>
      <c r="I136" s="126" t="s">
        <v>18</v>
      </c>
      <c r="J136" s="303" t="s">
        <v>550</v>
      </c>
      <c r="K136" s="291" t="s">
        <v>148</v>
      </c>
      <c r="L136" s="126" t="s">
        <v>44</v>
      </c>
      <c r="M136" s="126"/>
      <c r="N136" s="352"/>
    </row>
    <row r="137" spans="1:14" x14ac:dyDescent="0.3">
      <c r="A137" s="137">
        <v>45646</v>
      </c>
      <c r="B137" s="138" t="s">
        <v>263</v>
      </c>
      <c r="C137" s="138" t="s">
        <v>111</v>
      </c>
      <c r="D137" s="417" t="s">
        <v>186</v>
      </c>
      <c r="E137" s="124">
        <v>30000</v>
      </c>
      <c r="F137" s="124"/>
      <c r="G137" s="124">
        <f t="shared" si="0"/>
        <v>81000</v>
      </c>
      <c r="H137" s="249" t="s">
        <v>168</v>
      </c>
      <c r="I137" s="126" t="s">
        <v>18</v>
      </c>
      <c r="J137" s="303" t="s">
        <v>550</v>
      </c>
      <c r="K137" s="291" t="s">
        <v>148</v>
      </c>
      <c r="L137" s="126" t="s">
        <v>44</v>
      </c>
      <c r="M137" s="126"/>
      <c r="N137" s="352"/>
    </row>
    <row r="138" spans="1:14" x14ac:dyDescent="0.3">
      <c r="A138" s="137">
        <v>45646</v>
      </c>
      <c r="B138" s="138" t="s">
        <v>156</v>
      </c>
      <c r="C138" s="138" t="s">
        <v>111</v>
      </c>
      <c r="D138" s="417" t="s">
        <v>186</v>
      </c>
      <c r="E138" s="124">
        <v>25000</v>
      </c>
      <c r="F138" s="124"/>
      <c r="G138" s="124">
        <f t="shared" si="0"/>
        <v>56000</v>
      </c>
      <c r="H138" s="249" t="s">
        <v>168</v>
      </c>
      <c r="I138" s="126" t="s">
        <v>18</v>
      </c>
      <c r="J138" s="303" t="s">
        <v>550</v>
      </c>
      <c r="K138" s="291" t="s">
        <v>148</v>
      </c>
      <c r="L138" s="126" t="s">
        <v>44</v>
      </c>
      <c r="M138" s="126"/>
      <c r="N138" s="352"/>
    </row>
    <row r="139" spans="1:14" x14ac:dyDescent="0.3">
      <c r="A139" s="137">
        <v>45646</v>
      </c>
      <c r="B139" s="138" t="s">
        <v>361</v>
      </c>
      <c r="C139" s="138" t="s">
        <v>162</v>
      </c>
      <c r="D139" s="417" t="s">
        <v>186</v>
      </c>
      <c r="E139" s="124">
        <v>15000</v>
      </c>
      <c r="F139" s="124"/>
      <c r="G139" s="124">
        <f t="shared" si="0"/>
        <v>41000</v>
      </c>
      <c r="H139" s="249" t="s">
        <v>168</v>
      </c>
      <c r="I139" s="126" t="s">
        <v>18</v>
      </c>
      <c r="J139" s="303" t="s">
        <v>550</v>
      </c>
      <c r="K139" s="291" t="s">
        <v>148</v>
      </c>
      <c r="L139" s="126" t="s">
        <v>44</v>
      </c>
      <c r="M139" s="126"/>
      <c r="N139" s="352"/>
    </row>
    <row r="140" spans="1:14" x14ac:dyDescent="0.3">
      <c r="A140" s="137">
        <v>45646</v>
      </c>
      <c r="B140" s="138" t="s">
        <v>345</v>
      </c>
      <c r="C140" s="138" t="s">
        <v>162</v>
      </c>
      <c r="D140" s="417" t="s">
        <v>186</v>
      </c>
      <c r="E140" s="124">
        <v>25000</v>
      </c>
      <c r="F140" s="124"/>
      <c r="G140" s="124">
        <f t="shared" si="0"/>
        <v>16000</v>
      </c>
      <c r="H140" s="249" t="s">
        <v>168</v>
      </c>
      <c r="I140" s="126" t="s">
        <v>18</v>
      </c>
      <c r="J140" s="303" t="s">
        <v>550</v>
      </c>
      <c r="K140" s="291" t="s">
        <v>148</v>
      </c>
      <c r="L140" s="126" t="s">
        <v>44</v>
      </c>
      <c r="M140" s="126"/>
      <c r="N140" s="352"/>
    </row>
    <row r="141" spans="1:14" x14ac:dyDescent="0.3">
      <c r="A141" s="137">
        <v>45646</v>
      </c>
      <c r="B141" s="138" t="s">
        <v>348</v>
      </c>
      <c r="C141" s="138" t="s">
        <v>162</v>
      </c>
      <c r="D141" s="417" t="s">
        <v>186</v>
      </c>
      <c r="E141" s="124">
        <v>10000</v>
      </c>
      <c r="F141" s="124"/>
      <c r="G141" s="124">
        <f t="shared" si="0"/>
        <v>6000</v>
      </c>
      <c r="H141" s="249" t="s">
        <v>168</v>
      </c>
      <c r="I141" s="126" t="s">
        <v>18</v>
      </c>
      <c r="J141" s="303" t="s">
        <v>550</v>
      </c>
      <c r="K141" s="291" t="s">
        <v>148</v>
      </c>
      <c r="L141" s="126" t="s">
        <v>44</v>
      </c>
      <c r="M141" s="126"/>
      <c r="N141" s="352"/>
    </row>
    <row r="142" spans="1:14" ht="15" thickBot="1" x14ac:dyDescent="0.35">
      <c r="A142" s="137">
        <v>45646</v>
      </c>
      <c r="B142" s="138" t="s">
        <v>576</v>
      </c>
      <c r="C142" s="138" t="s">
        <v>174</v>
      </c>
      <c r="D142" s="417" t="s">
        <v>14</v>
      </c>
      <c r="E142" s="124">
        <v>15000</v>
      </c>
      <c r="F142" s="124"/>
      <c r="G142" s="124">
        <f t="shared" si="0"/>
        <v>-9000</v>
      </c>
      <c r="H142" s="249" t="s">
        <v>168</v>
      </c>
      <c r="I142" s="126" t="s">
        <v>18</v>
      </c>
      <c r="J142" s="303" t="s">
        <v>550</v>
      </c>
      <c r="K142" s="291" t="s">
        <v>148</v>
      </c>
      <c r="L142" s="126" t="s">
        <v>44</v>
      </c>
      <c r="M142" s="126"/>
      <c r="N142" s="352"/>
    </row>
    <row r="143" spans="1:14" ht="15" thickBot="1" x14ac:dyDescent="0.35">
      <c r="A143" s="419"/>
      <c r="B143" s="419"/>
      <c r="C143" s="419"/>
      <c r="D143" s="431"/>
      <c r="E143" s="432">
        <f>SUM(E4:E142)</f>
        <v>2281000</v>
      </c>
      <c r="F143" s="433">
        <f>SUM(F4:F142)+G4</f>
        <v>2272000</v>
      </c>
      <c r="G143" s="434">
        <f>F143-E143</f>
        <v>-9000</v>
      </c>
      <c r="H143" s="616"/>
      <c r="I143" s="126"/>
      <c r="J143" s="419"/>
      <c r="K143" s="419"/>
      <c r="L143" s="126"/>
      <c r="M143" s="419"/>
      <c r="N143" s="119"/>
    </row>
    <row r="309" spans="8:8" x14ac:dyDescent="0.3">
      <c r="H309" s="15" t="s">
        <v>119</v>
      </c>
    </row>
    <row r="310" spans="8:8" x14ac:dyDescent="0.3">
      <c r="H310" s="15" t="s">
        <v>119</v>
      </c>
    </row>
    <row r="311" spans="8:8" x14ac:dyDescent="0.3">
      <c r="H311" s="15" t="s">
        <v>119</v>
      </c>
    </row>
    <row r="312" spans="8:8" x14ac:dyDescent="0.3">
      <c r="H312" s="15" t="s">
        <v>119</v>
      </c>
    </row>
    <row r="313" spans="8:8" x14ac:dyDescent="0.3">
      <c r="H313" s="15" t="s">
        <v>119</v>
      </c>
    </row>
  </sheetData>
  <autoFilter ref="A1:N142" xr:uid="{00000000-0009-0000-0000-000011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scale="7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76"/>
  <sheetViews>
    <sheetView topLeftCell="A17" zoomScale="85" zoomScaleNormal="85" workbookViewId="0">
      <selection activeCell="G35" sqref="G35"/>
    </sheetView>
  </sheetViews>
  <sheetFormatPr defaultColWidth="10.88671875" defaultRowHeight="14.4" x14ac:dyDescent="0.3"/>
  <cols>
    <col min="1" max="1" width="13.44140625" style="15" bestFit="1" customWidth="1"/>
    <col min="2" max="2" width="38.44140625" style="15" bestFit="1" customWidth="1"/>
    <col min="3" max="3" width="18" style="15" customWidth="1"/>
    <col min="4" max="4" width="14.6640625" style="15" customWidth="1"/>
    <col min="5" max="5" width="14.6640625" style="15" bestFit="1" customWidth="1"/>
    <col min="6" max="6" width="13.6640625" style="15" customWidth="1"/>
    <col min="7" max="9" width="18.6640625" style="15" customWidth="1"/>
    <col min="10" max="10" width="21.5546875" style="15" customWidth="1"/>
    <col min="11" max="11" width="14.6640625" style="15" customWidth="1"/>
    <col min="12" max="12" width="14.44140625" style="15" customWidth="1"/>
    <col min="13" max="13" width="10.88671875" style="15"/>
    <col min="14" max="14" width="29.88671875" style="51" customWidth="1"/>
    <col min="15" max="15" width="41.109375" style="15" customWidth="1"/>
    <col min="16" max="16384" width="10.88671875" style="15"/>
  </cols>
  <sheetData>
    <row r="1" spans="1:16" s="64" customFormat="1" ht="31.2" x14ac:dyDescent="0.3">
      <c r="A1" s="902" t="s">
        <v>43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6" s="64" customFormat="1" ht="18" x14ac:dyDescent="0.3">
      <c r="A2" s="903" t="s">
        <v>59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6" s="64" customFormat="1" ht="43.2" x14ac:dyDescent="0.3">
      <c r="A3" s="292" t="s">
        <v>0</v>
      </c>
      <c r="B3" s="293" t="s">
        <v>5</v>
      </c>
      <c r="C3" s="293" t="s">
        <v>10</v>
      </c>
      <c r="D3" s="294" t="s">
        <v>8</v>
      </c>
      <c r="E3" s="294" t="s">
        <v>13</v>
      </c>
      <c r="F3" s="295" t="s">
        <v>34</v>
      </c>
      <c r="G3" s="294" t="s">
        <v>40</v>
      </c>
      <c r="H3" s="294" t="s">
        <v>2</v>
      </c>
      <c r="I3" s="294" t="s">
        <v>3</v>
      </c>
      <c r="J3" s="293" t="s">
        <v>9</v>
      </c>
      <c r="K3" s="293" t="s">
        <v>1</v>
      </c>
      <c r="L3" s="293" t="s">
        <v>4</v>
      </c>
      <c r="M3" s="293" t="s">
        <v>12</v>
      </c>
      <c r="N3" s="295" t="s">
        <v>11</v>
      </c>
    </row>
    <row r="4" spans="1:16" s="64" customFormat="1" x14ac:dyDescent="0.3">
      <c r="A4" s="146">
        <v>45627</v>
      </c>
      <c r="B4" s="135" t="s">
        <v>185</v>
      </c>
      <c r="C4" s="135"/>
      <c r="D4" s="136"/>
      <c r="E4" s="290"/>
      <c r="F4" s="327"/>
      <c r="G4" s="387"/>
      <c r="H4" s="328"/>
      <c r="I4" s="328"/>
      <c r="J4" s="329"/>
      <c r="K4" s="330"/>
      <c r="L4" s="330"/>
      <c r="M4" s="330"/>
      <c r="N4" s="331"/>
    </row>
    <row r="5" spans="1:16" s="797" customFormat="1" ht="18.75" customHeight="1" x14ac:dyDescent="0.3">
      <c r="A5" s="755">
        <v>45630</v>
      </c>
      <c r="B5" s="759" t="s">
        <v>108</v>
      </c>
      <c r="C5" s="759" t="s">
        <v>47</v>
      </c>
      <c r="D5" s="782" t="s">
        <v>14</v>
      </c>
      <c r="E5" s="767"/>
      <c r="F5" s="774">
        <v>250000</v>
      </c>
      <c r="G5" s="783">
        <f>G4-E5+F5</f>
        <v>250000</v>
      </c>
      <c r="H5" s="784"/>
      <c r="I5" s="785" t="s">
        <v>18</v>
      </c>
      <c r="J5" s="752" t="s">
        <v>220</v>
      </c>
      <c r="K5" s="787" t="s">
        <v>148</v>
      </c>
      <c r="L5" s="787" t="s">
        <v>56</v>
      </c>
      <c r="M5" s="796"/>
      <c r="N5" s="794"/>
    </row>
    <row r="6" spans="1:16" s="72" customFormat="1" x14ac:dyDescent="0.3">
      <c r="A6" s="137">
        <v>45630</v>
      </c>
      <c r="B6" s="81" t="s">
        <v>149</v>
      </c>
      <c r="C6" s="81" t="s">
        <v>112</v>
      </c>
      <c r="D6" s="144" t="s">
        <v>14</v>
      </c>
      <c r="E6" s="134">
        <v>50000</v>
      </c>
      <c r="F6" s="129"/>
      <c r="G6" s="129">
        <f t="shared" ref="G6:G11" si="0">G5-E6+F6</f>
        <v>200000</v>
      </c>
      <c r="H6" s="148" t="s">
        <v>41</v>
      </c>
      <c r="I6" s="390" t="s">
        <v>18</v>
      </c>
      <c r="J6" s="126" t="s">
        <v>383</v>
      </c>
      <c r="K6" s="619" t="s">
        <v>148</v>
      </c>
      <c r="L6" s="81" t="s">
        <v>56</v>
      </c>
      <c r="M6" s="418"/>
      <c r="N6" s="399"/>
      <c r="O6" s="411"/>
      <c r="P6" s="411"/>
    </row>
    <row r="7" spans="1:16" x14ac:dyDescent="0.3">
      <c r="A7" s="137">
        <v>45630</v>
      </c>
      <c r="B7" s="81" t="s">
        <v>166</v>
      </c>
      <c r="C7" s="81" t="s">
        <v>112</v>
      </c>
      <c r="D7" s="144" t="s">
        <v>14</v>
      </c>
      <c r="E7" s="142">
        <v>30000</v>
      </c>
      <c r="F7" s="129"/>
      <c r="G7" s="129">
        <f t="shared" si="0"/>
        <v>170000</v>
      </c>
      <c r="H7" s="148" t="s">
        <v>158</v>
      </c>
      <c r="I7" s="390" t="s">
        <v>18</v>
      </c>
      <c r="J7" s="126" t="s">
        <v>383</v>
      </c>
      <c r="K7" s="619" t="s">
        <v>148</v>
      </c>
      <c r="L7" s="126" t="s">
        <v>56</v>
      </c>
      <c r="M7" s="126"/>
      <c r="N7" s="81"/>
      <c r="O7" s="80"/>
      <c r="P7" s="80"/>
    </row>
    <row r="8" spans="1:16" x14ac:dyDescent="0.3">
      <c r="A8" s="137">
        <v>45630</v>
      </c>
      <c r="B8" s="81" t="s">
        <v>380</v>
      </c>
      <c r="C8" s="81" t="s">
        <v>112</v>
      </c>
      <c r="D8" s="144" t="s">
        <v>109</v>
      </c>
      <c r="E8" s="349">
        <v>20000</v>
      </c>
      <c r="F8" s="128"/>
      <c r="G8" s="129">
        <f t="shared" si="0"/>
        <v>150000</v>
      </c>
      <c r="H8" s="148" t="s">
        <v>159</v>
      </c>
      <c r="I8" s="390" t="s">
        <v>18</v>
      </c>
      <c r="J8" s="126" t="s">
        <v>383</v>
      </c>
      <c r="K8" s="619" t="s">
        <v>148</v>
      </c>
      <c r="L8" s="126" t="s">
        <v>56</v>
      </c>
      <c r="M8" s="126"/>
      <c r="N8" s="81"/>
      <c r="O8" s="80"/>
      <c r="P8" s="80"/>
    </row>
    <row r="9" spans="1:16" x14ac:dyDescent="0.3">
      <c r="A9" s="137">
        <v>45630</v>
      </c>
      <c r="B9" s="81" t="s">
        <v>171</v>
      </c>
      <c r="C9" s="81" t="s">
        <v>112</v>
      </c>
      <c r="D9" s="144" t="s">
        <v>186</v>
      </c>
      <c r="E9" s="134">
        <v>25000</v>
      </c>
      <c r="F9" s="129"/>
      <c r="G9" s="129">
        <f t="shared" si="0"/>
        <v>125000</v>
      </c>
      <c r="H9" s="420" t="s">
        <v>168</v>
      </c>
      <c r="I9" s="390" t="s">
        <v>18</v>
      </c>
      <c r="J9" s="126" t="s">
        <v>383</v>
      </c>
      <c r="K9" s="619" t="s">
        <v>148</v>
      </c>
      <c r="L9" s="126" t="s">
        <v>56</v>
      </c>
      <c r="M9" s="126"/>
      <c r="N9" s="81"/>
      <c r="O9" s="80"/>
      <c r="P9" s="80"/>
    </row>
    <row r="10" spans="1:16" x14ac:dyDescent="0.3">
      <c r="A10" s="137">
        <v>45630</v>
      </c>
      <c r="B10" s="81" t="s">
        <v>170</v>
      </c>
      <c r="C10" s="81" t="s">
        <v>112</v>
      </c>
      <c r="D10" s="144" t="s">
        <v>186</v>
      </c>
      <c r="E10" s="134">
        <v>25000</v>
      </c>
      <c r="F10" s="129"/>
      <c r="G10" s="129">
        <f t="shared" si="0"/>
        <v>100000</v>
      </c>
      <c r="H10" s="811" t="s">
        <v>169</v>
      </c>
      <c r="I10" s="390" t="s">
        <v>18</v>
      </c>
      <c r="J10" s="126" t="s">
        <v>383</v>
      </c>
      <c r="K10" s="619" t="s">
        <v>148</v>
      </c>
      <c r="L10" s="126" t="s">
        <v>56</v>
      </c>
      <c r="M10" s="126"/>
      <c r="N10" s="81"/>
      <c r="O10" s="80"/>
      <c r="P10" s="80"/>
    </row>
    <row r="11" spans="1:16" x14ac:dyDescent="0.3">
      <c r="A11" s="137">
        <v>45630</v>
      </c>
      <c r="B11" s="81" t="s">
        <v>381</v>
      </c>
      <c r="C11" s="81" t="s">
        <v>112</v>
      </c>
      <c r="D11" s="144" t="s">
        <v>186</v>
      </c>
      <c r="E11" s="134">
        <v>25000</v>
      </c>
      <c r="F11" s="129"/>
      <c r="G11" s="129">
        <f t="shared" si="0"/>
        <v>75000</v>
      </c>
      <c r="H11" s="148" t="s">
        <v>188</v>
      </c>
      <c r="I11" s="390" t="s">
        <v>18</v>
      </c>
      <c r="J11" s="126" t="s">
        <v>383</v>
      </c>
      <c r="K11" s="619" t="s">
        <v>148</v>
      </c>
      <c r="L11" s="126" t="s">
        <v>56</v>
      </c>
      <c r="M11" s="126"/>
      <c r="N11" s="81"/>
      <c r="O11" s="80"/>
      <c r="P11" s="80"/>
    </row>
    <row r="12" spans="1:16" x14ac:dyDescent="0.3">
      <c r="A12" s="137">
        <v>45630</v>
      </c>
      <c r="B12" s="81" t="s">
        <v>382</v>
      </c>
      <c r="C12" s="81" t="s">
        <v>112</v>
      </c>
      <c r="D12" s="144" t="s">
        <v>186</v>
      </c>
      <c r="E12" s="142">
        <v>25000</v>
      </c>
      <c r="F12" s="129"/>
      <c r="G12" s="128">
        <f>G11-E12+F12</f>
        <v>50000</v>
      </c>
      <c r="H12" s="148" t="s">
        <v>187</v>
      </c>
      <c r="I12" s="390" t="s">
        <v>18</v>
      </c>
      <c r="J12" s="126" t="s">
        <v>383</v>
      </c>
      <c r="K12" s="619" t="s">
        <v>148</v>
      </c>
      <c r="L12" s="126" t="s">
        <v>56</v>
      </c>
      <c r="M12" s="126"/>
      <c r="N12" s="81"/>
      <c r="O12" s="80"/>
      <c r="P12" s="80"/>
    </row>
    <row r="13" spans="1:16" s="769" customFormat="1" x14ac:dyDescent="0.3">
      <c r="A13" s="755">
        <v>45635</v>
      </c>
      <c r="B13" s="759" t="s">
        <v>108</v>
      </c>
      <c r="C13" s="759" t="s">
        <v>47</v>
      </c>
      <c r="D13" s="782" t="s">
        <v>14</v>
      </c>
      <c r="E13" s="783"/>
      <c r="F13" s="775">
        <v>225000</v>
      </c>
      <c r="G13" s="816">
        <f t="shared" ref="G13:G30" si="1">G12-E13+F13</f>
        <v>275000</v>
      </c>
      <c r="H13" s="812"/>
      <c r="I13" s="785" t="s">
        <v>18</v>
      </c>
      <c r="J13" s="786" t="s">
        <v>399</v>
      </c>
      <c r="K13" s="787" t="s">
        <v>148</v>
      </c>
      <c r="L13" s="752" t="s">
        <v>56</v>
      </c>
      <c r="M13" s="752"/>
      <c r="N13" s="759"/>
    </row>
    <row r="14" spans="1:16" x14ac:dyDescent="0.3">
      <c r="A14" s="137">
        <v>45635</v>
      </c>
      <c r="B14" s="81" t="s">
        <v>149</v>
      </c>
      <c r="C14" s="81" t="s">
        <v>112</v>
      </c>
      <c r="D14" s="144" t="s">
        <v>14</v>
      </c>
      <c r="E14" s="134">
        <v>50000</v>
      </c>
      <c r="F14" s="129"/>
      <c r="G14" s="128">
        <f t="shared" si="1"/>
        <v>225000</v>
      </c>
      <c r="H14" s="420" t="s">
        <v>41</v>
      </c>
      <c r="I14" s="390" t="s">
        <v>18</v>
      </c>
      <c r="J14" s="640" t="s">
        <v>429</v>
      </c>
      <c r="K14" s="619" t="s">
        <v>148</v>
      </c>
      <c r="L14" s="126" t="s">
        <v>56</v>
      </c>
      <c r="M14" s="126"/>
      <c r="N14" s="81"/>
      <c r="O14" s="80"/>
      <c r="P14" s="80"/>
    </row>
    <row r="15" spans="1:16" x14ac:dyDescent="0.3">
      <c r="A15" s="137">
        <v>45635</v>
      </c>
      <c r="B15" s="81" t="s">
        <v>166</v>
      </c>
      <c r="C15" s="81" t="s">
        <v>112</v>
      </c>
      <c r="D15" s="144" t="s">
        <v>14</v>
      </c>
      <c r="E15" s="129">
        <v>30000</v>
      </c>
      <c r="F15" s="129"/>
      <c r="G15" s="128">
        <f t="shared" si="1"/>
        <v>195000</v>
      </c>
      <c r="H15" s="420" t="s">
        <v>158</v>
      </c>
      <c r="I15" s="390" t="s">
        <v>18</v>
      </c>
      <c r="J15" s="640" t="s">
        <v>429</v>
      </c>
      <c r="K15" s="619" t="s">
        <v>148</v>
      </c>
      <c r="L15" s="126" t="s">
        <v>56</v>
      </c>
      <c r="M15" s="126"/>
      <c r="N15" s="81"/>
      <c r="O15" s="80"/>
      <c r="P15" s="80"/>
    </row>
    <row r="16" spans="1:16" x14ac:dyDescent="0.3">
      <c r="A16" s="137">
        <v>45635</v>
      </c>
      <c r="B16" s="81" t="s">
        <v>427</v>
      </c>
      <c r="C16" s="81" t="s">
        <v>112</v>
      </c>
      <c r="D16" s="144" t="s">
        <v>109</v>
      </c>
      <c r="E16" s="129">
        <v>20000</v>
      </c>
      <c r="F16" s="129"/>
      <c r="G16" s="128">
        <f t="shared" si="1"/>
        <v>175000</v>
      </c>
      <c r="H16" s="420" t="s">
        <v>159</v>
      </c>
      <c r="I16" s="390" t="s">
        <v>18</v>
      </c>
      <c r="J16" s="640" t="s">
        <v>429</v>
      </c>
      <c r="K16" s="619" t="s">
        <v>148</v>
      </c>
      <c r="L16" s="126" t="s">
        <v>56</v>
      </c>
      <c r="M16" s="126"/>
      <c r="N16" s="81"/>
      <c r="O16" s="80"/>
      <c r="P16" s="80"/>
    </row>
    <row r="17" spans="1:16" x14ac:dyDescent="0.3">
      <c r="A17" s="137">
        <v>45635</v>
      </c>
      <c r="B17" s="81" t="s">
        <v>171</v>
      </c>
      <c r="C17" s="81" t="s">
        <v>112</v>
      </c>
      <c r="D17" s="144" t="s">
        <v>186</v>
      </c>
      <c r="E17" s="129">
        <v>25000</v>
      </c>
      <c r="F17" s="129"/>
      <c r="G17" s="128">
        <f t="shared" si="1"/>
        <v>150000</v>
      </c>
      <c r="H17" s="420" t="s">
        <v>168</v>
      </c>
      <c r="I17" s="390" t="s">
        <v>18</v>
      </c>
      <c r="J17" s="640" t="s">
        <v>429</v>
      </c>
      <c r="K17" s="619" t="s">
        <v>148</v>
      </c>
      <c r="L17" s="126" t="s">
        <v>56</v>
      </c>
      <c r="M17" s="126"/>
      <c r="N17" s="81"/>
      <c r="O17" s="80"/>
      <c r="P17" s="80"/>
    </row>
    <row r="18" spans="1:16" s="80" customFormat="1" x14ac:dyDescent="0.3">
      <c r="A18" s="137">
        <v>45635</v>
      </c>
      <c r="B18" s="81" t="s">
        <v>170</v>
      </c>
      <c r="C18" s="81" t="s">
        <v>112</v>
      </c>
      <c r="D18" s="144" t="s">
        <v>186</v>
      </c>
      <c r="E18" s="129">
        <v>25000</v>
      </c>
      <c r="F18" s="129"/>
      <c r="G18" s="128">
        <f t="shared" si="1"/>
        <v>125000</v>
      </c>
      <c r="H18" s="420" t="s">
        <v>169</v>
      </c>
      <c r="I18" s="390" t="s">
        <v>18</v>
      </c>
      <c r="J18" s="640" t="s">
        <v>429</v>
      </c>
      <c r="K18" s="619" t="s">
        <v>148</v>
      </c>
      <c r="L18" s="126" t="s">
        <v>56</v>
      </c>
      <c r="M18" s="744"/>
      <c r="N18" s="763"/>
    </row>
    <row r="19" spans="1:16" x14ac:dyDescent="0.3">
      <c r="A19" s="137">
        <v>45635</v>
      </c>
      <c r="B19" s="81" t="s">
        <v>381</v>
      </c>
      <c r="C19" s="81" t="s">
        <v>112</v>
      </c>
      <c r="D19" s="144" t="s">
        <v>186</v>
      </c>
      <c r="E19" s="129">
        <v>25000</v>
      </c>
      <c r="F19" s="129"/>
      <c r="G19" s="128">
        <f t="shared" si="1"/>
        <v>100000</v>
      </c>
      <c r="H19" s="420" t="s">
        <v>188</v>
      </c>
      <c r="I19" s="390" t="s">
        <v>18</v>
      </c>
      <c r="J19" s="640" t="s">
        <v>429</v>
      </c>
      <c r="K19" s="619" t="s">
        <v>148</v>
      </c>
      <c r="L19" s="126" t="s">
        <v>56</v>
      </c>
      <c r="M19" s="126"/>
      <c r="N19" s="81"/>
      <c r="O19" s="80"/>
      <c r="P19" s="80"/>
    </row>
    <row r="20" spans="1:16" x14ac:dyDescent="0.3">
      <c r="A20" s="137">
        <v>45635</v>
      </c>
      <c r="B20" s="81" t="s">
        <v>428</v>
      </c>
      <c r="C20" s="81" t="s">
        <v>112</v>
      </c>
      <c r="D20" s="144" t="s">
        <v>186</v>
      </c>
      <c r="E20" s="129">
        <v>25000</v>
      </c>
      <c r="F20" s="129"/>
      <c r="G20" s="128">
        <f t="shared" si="1"/>
        <v>75000</v>
      </c>
      <c r="H20" s="420" t="s">
        <v>400</v>
      </c>
      <c r="I20" s="390" t="s">
        <v>18</v>
      </c>
      <c r="J20" s="640" t="s">
        <v>429</v>
      </c>
      <c r="K20" s="619" t="s">
        <v>148</v>
      </c>
      <c r="L20" s="126" t="s">
        <v>56</v>
      </c>
      <c r="M20" s="126"/>
      <c r="N20" s="81"/>
      <c r="O20" s="80"/>
      <c r="P20" s="80"/>
    </row>
    <row r="21" spans="1:16" s="80" customFormat="1" x14ac:dyDescent="0.3">
      <c r="A21" s="137">
        <v>45635</v>
      </c>
      <c r="B21" s="81" t="s">
        <v>382</v>
      </c>
      <c r="C21" s="81" t="s">
        <v>112</v>
      </c>
      <c r="D21" s="144" t="s">
        <v>186</v>
      </c>
      <c r="E21" s="129">
        <v>25000</v>
      </c>
      <c r="F21" s="129"/>
      <c r="G21" s="128">
        <f t="shared" si="1"/>
        <v>50000</v>
      </c>
      <c r="H21" s="420" t="s">
        <v>187</v>
      </c>
      <c r="I21" s="390" t="s">
        <v>18</v>
      </c>
      <c r="J21" s="640" t="s">
        <v>429</v>
      </c>
      <c r="K21" s="619" t="s">
        <v>148</v>
      </c>
      <c r="L21" s="126" t="s">
        <v>56</v>
      </c>
      <c r="M21" s="126"/>
      <c r="N21" s="81"/>
    </row>
    <row r="22" spans="1:16" s="769" customFormat="1" x14ac:dyDescent="0.3">
      <c r="A22" s="755">
        <v>45640</v>
      </c>
      <c r="B22" s="759" t="s">
        <v>108</v>
      </c>
      <c r="C22" s="759" t="s">
        <v>47</v>
      </c>
      <c r="D22" s="782" t="s">
        <v>14</v>
      </c>
      <c r="E22" s="775"/>
      <c r="F22" s="775">
        <v>430000</v>
      </c>
      <c r="G22" s="816">
        <f t="shared" si="1"/>
        <v>480000</v>
      </c>
      <c r="H22" s="798"/>
      <c r="I22" s="785" t="s">
        <v>18</v>
      </c>
      <c r="J22" s="753" t="s">
        <v>548</v>
      </c>
      <c r="K22" s="787" t="s">
        <v>148</v>
      </c>
      <c r="L22" s="752" t="s">
        <v>56</v>
      </c>
      <c r="M22" s="752"/>
      <c r="N22" s="759"/>
    </row>
    <row r="23" spans="1:16" x14ac:dyDescent="0.3">
      <c r="A23" s="137">
        <v>45640</v>
      </c>
      <c r="B23" s="81" t="s">
        <v>149</v>
      </c>
      <c r="C23" s="81" t="s">
        <v>112</v>
      </c>
      <c r="D23" s="144" t="s">
        <v>14</v>
      </c>
      <c r="E23" s="129">
        <v>100000</v>
      </c>
      <c r="F23" s="129"/>
      <c r="G23" s="128">
        <f t="shared" si="1"/>
        <v>380000</v>
      </c>
      <c r="H23" s="420" t="s">
        <v>41</v>
      </c>
      <c r="I23" s="390" t="s">
        <v>18</v>
      </c>
      <c r="J23" s="303" t="s">
        <v>643</v>
      </c>
      <c r="K23" s="619" t="s">
        <v>148</v>
      </c>
      <c r="L23" s="126" t="s">
        <v>56</v>
      </c>
      <c r="M23" s="126"/>
      <c r="N23" s="81"/>
      <c r="O23" s="80"/>
      <c r="P23" s="80"/>
    </row>
    <row r="24" spans="1:16" s="80" customFormat="1" x14ac:dyDescent="0.3">
      <c r="A24" s="137">
        <v>45640</v>
      </c>
      <c r="B24" s="81" t="s">
        <v>166</v>
      </c>
      <c r="C24" s="81" t="s">
        <v>112</v>
      </c>
      <c r="D24" s="144" t="s">
        <v>14</v>
      </c>
      <c r="E24" s="129">
        <v>60000</v>
      </c>
      <c r="F24" s="781"/>
      <c r="G24" s="128">
        <f t="shared" si="1"/>
        <v>320000</v>
      </c>
      <c r="H24" s="420" t="s">
        <v>158</v>
      </c>
      <c r="I24" s="390" t="s">
        <v>18</v>
      </c>
      <c r="J24" s="303" t="s">
        <v>643</v>
      </c>
      <c r="K24" s="619" t="s">
        <v>148</v>
      </c>
      <c r="L24" s="126" t="s">
        <v>56</v>
      </c>
      <c r="M24" s="744"/>
      <c r="N24" s="763"/>
    </row>
    <row r="25" spans="1:16" x14ac:dyDescent="0.3">
      <c r="A25" s="137">
        <v>45640</v>
      </c>
      <c r="B25" s="81" t="s">
        <v>427</v>
      </c>
      <c r="C25" s="81" t="s">
        <v>112</v>
      </c>
      <c r="D25" s="144" t="s">
        <v>109</v>
      </c>
      <c r="E25" s="129">
        <v>40000</v>
      </c>
      <c r="F25" s="129"/>
      <c r="G25" s="128">
        <f t="shared" si="1"/>
        <v>280000</v>
      </c>
      <c r="H25" s="420" t="s">
        <v>159</v>
      </c>
      <c r="I25" s="390" t="s">
        <v>18</v>
      </c>
      <c r="J25" s="303" t="s">
        <v>643</v>
      </c>
      <c r="K25" s="619" t="s">
        <v>148</v>
      </c>
      <c r="L25" s="126" t="s">
        <v>56</v>
      </c>
      <c r="M25" s="126"/>
      <c r="N25" s="81"/>
      <c r="O25" s="80"/>
      <c r="P25" s="80"/>
    </row>
    <row r="26" spans="1:16" x14ac:dyDescent="0.3">
      <c r="A26" s="137">
        <v>45640</v>
      </c>
      <c r="B26" s="81" t="s">
        <v>171</v>
      </c>
      <c r="C26" s="81" t="s">
        <v>112</v>
      </c>
      <c r="D26" s="144" t="s">
        <v>186</v>
      </c>
      <c r="E26" s="129">
        <v>50000</v>
      </c>
      <c r="F26" s="129"/>
      <c r="G26" s="128">
        <f t="shared" si="1"/>
        <v>230000</v>
      </c>
      <c r="H26" s="420" t="s">
        <v>168</v>
      </c>
      <c r="I26" s="390" t="s">
        <v>18</v>
      </c>
      <c r="J26" s="303" t="s">
        <v>643</v>
      </c>
      <c r="K26" s="619" t="s">
        <v>148</v>
      </c>
      <c r="L26" s="126" t="s">
        <v>56</v>
      </c>
      <c r="M26" s="126"/>
      <c r="N26" s="81"/>
      <c r="O26" s="80"/>
      <c r="P26" s="80"/>
    </row>
    <row r="27" spans="1:16" x14ac:dyDescent="0.3">
      <c r="A27" s="137">
        <v>45640</v>
      </c>
      <c r="B27" s="81" t="s">
        <v>170</v>
      </c>
      <c r="C27" s="81" t="s">
        <v>112</v>
      </c>
      <c r="D27" s="144" t="s">
        <v>186</v>
      </c>
      <c r="E27" s="129">
        <v>50000</v>
      </c>
      <c r="F27" s="129"/>
      <c r="G27" s="128">
        <f t="shared" si="1"/>
        <v>180000</v>
      </c>
      <c r="H27" s="420" t="s">
        <v>169</v>
      </c>
      <c r="I27" s="390" t="s">
        <v>18</v>
      </c>
      <c r="J27" s="303" t="s">
        <v>643</v>
      </c>
      <c r="K27" s="619" t="s">
        <v>148</v>
      </c>
      <c r="L27" s="126" t="s">
        <v>56</v>
      </c>
      <c r="M27" s="126"/>
      <c r="N27" s="81"/>
      <c r="O27" s="80"/>
      <c r="P27" s="80"/>
    </row>
    <row r="28" spans="1:16" x14ac:dyDescent="0.3">
      <c r="A28" s="137">
        <v>45640</v>
      </c>
      <c r="B28" s="81" t="s">
        <v>381</v>
      </c>
      <c r="C28" s="81" t="s">
        <v>112</v>
      </c>
      <c r="D28" s="144" t="s">
        <v>186</v>
      </c>
      <c r="E28" s="129">
        <v>50000</v>
      </c>
      <c r="F28" s="129"/>
      <c r="G28" s="128">
        <f t="shared" si="1"/>
        <v>130000</v>
      </c>
      <c r="H28" s="420" t="s">
        <v>188</v>
      </c>
      <c r="I28" s="390" t="s">
        <v>18</v>
      </c>
      <c r="J28" s="303" t="s">
        <v>643</v>
      </c>
      <c r="K28" s="619" t="s">
        <v>148</v>
      </c>
      <c r="L28" s="126" t="s">
        <v>56</v>
      </c>
      <c r="M28" s="126"/>
      <c r="N28" s="81"/>
      <c r="O28" s="80"/>
      <c r="P28" s="80"/>
    </row>
    <row r="29" spans="1:16" x14ac:dyDescent="0.3">
      <c r="A29" s="137">
        <v>45640</v>
      </c>
      <c r="B29" s="81" t="s">
        <v>428</v>
      </c>
      <c r="C29" s="81" t="s">
        <v>112</v>
      </c>
      <c r="D29" s="144" t="s">
        <v>186</v>
      </c>
      <c r="E29" s="129">
        <v>25000</v>
      </c>
      <c r="F29" s="129"/>
      <c r="G29" s="128">
        <f t="shared" si="1"/>
        <v>105000</v>
      </c>
      <c r="H29" s="420" t="s">
        <v>400</v>
      </c>
      <c r="I29" s="390" t="s">
        <v>18</v>
      </c>
      <c r="J29" s="303" t="s">
        <v>643</v>
      </c>
      <c r="K29" s="619" t="s">
        <v>148</v>
      </c>
      <c r="L29" s="126" t="s">
        <v>56</v>
      </c>
      <c r="M29" s="126"/>
      <c r="N29" s="81"/>
      <c r="O29" s="80"/>
      <c r="P29" s="80"/>
    </row>
    <row r="30" spans="1:16" ht="15" thickBot="1" x14ac:dyDescent="0.35">
      <c r="A30" s="137">
        <v>45640</v>
      </c>
      <c r="B30" s="81" t="s">
        <v>382</v>
      </c>
      <c r="C30" s="81" t="s">
        <v>112</v>
      </c>
      <c r="D30" s="144" t="s">
        <v>186</v>
      </c>
      <c r="E30" s="129">
        <v>50000</v>
      </c>
      <c r="F30" s="129"/>
      <c r="G30" s="128">
        <f t="shared" si="1"/>
        <v>55000</v>
      </c>
      <c r="H30" s="420" t="s">
        <v>187</v>
      </c>
      <c r="I30" s="390" t="s">
        <v>18</v>
      </c>
      <c r="J30" s="303" t="s">
        <v>643</v>
      </c>
      <c r="K30" s="619" t="s">
        <v>148</v>
      </c>
      <c r="L30" s="126" t="s">
        <v>56</v>
      </c>
      <c r="M30" s="126"/>
      <c r="N30" s="81"/>
      <c r="O30" s="80"/>
      <c r="P30" s="80"/>
    </row>
    <row r="31" spans="1:16" ht="15" thickBot="1" x14ac:dyDescent="0.35">
      <c r="A31" s="93"/>
      <c r="B31" s="81"/>
      <c r="C31" s="345"/>
      <c r="D31" s="360"/>
      <c r="E31" s="394">
        <f>SUM(E5:E30)</f>
        <v>850000</v>
      </c>
      <c r="F31" s="395">
        <f>SUM(F5:F30)+G4</f>
        <v>905000</v>
      </c>
      <c r="G31" s="806">
        <f>F31-E31</f>
        <v>55000</v>
      </c>
      <c r="H31" s="345"/>
      <c r="I31" s="390"/>
      <c r="J31" s="149"/>
      <c r="K31" s="126"/>
      <c r="L31" s="126"/>
      <c r="M31" s="126"/>
      <c r="N31" s="81"/>
    </row>
    <row r="32" spans="1:16" x14ac:dyDescent="0.3">
      <c r="A32"/>
      <c r="B32"/>
      <c r="C32" s="126"/>
      <c r="D32" s="132"/>
      <c r="E32" s="140"/>
      <c r="F32" s="140"/>
      <c r="G32" s="350"/>
      <c r="H32" s="420"/>
      <c r="I32" s="126"/>
      <c r="J32" s="149"/>
      <c r="K32" s="126"/>
      <c r="L32" s="126"/>
      <c r="M32" s="126"/>
      <c r="N32" s="81"/>
    </row>
    <row r="33" spans="1:14" x14ac:dyDescent="0.3">
      <c r="A33" s="319" t="s">
        <v>101</v>
      </c>
      <c r="B33" t="s">
        <v>104</v>
      </c>
      <c r="C33" s="126"/>
      <c r="D33" s="332"/>
      <c r="E33" s="333"/>
      <c r="F33" s="396"/>
      <c r="G33" s="128"/>
      <c r="H33" s="420"/>
      <c r="I33" s="126"/>
      <c r="J33" s="149"/>
      <c r="K33" s="126"/>
      <c r="L33" s="126"/>
      <c r="M33" s="320"/>
      <c r="N33" s="321"/>
    </row>
    <row r="34" spans="1:14" x14ac:dyDescent="0.3">
      <c r="A34" s="143" t="s">
        <v>188</v>
      </c>
      <c r="B34" s="837">
        <v>100000</v>
      </c>
      <c r="C34" s="126"/>
      <c r="D34" s="132"/>
      <c r="E34" s="129"/>
      <c r="F34" s="396"/>
      <c r="G34" s="128"/>
      <c r="H34" s="420"/>
      <c r="I34" s="126"/>
      <c r="J34" s="149"/>
      <c r="K34" s="126"/>
      <c r="L34" s="126"/>
      <c r="M34" s="126"/>
      <c r="N34" s="81"/>
    </row>
    <row r="35" spans="1:14" x14ac:dyDescent="0.3">
      <c r="A35" s="143" t="s">
        <v>400</v>
      </c>
      <c r="B35" s="837">
        <v>50000</v>
      </c>
      <c r="C35" s="126"/>
      <c r="D35" s="132"/>
      <c r="E35" s="129"/>
      <c r="F35" s="129"/>
      <c r="G35" s="128"/>
      <c r="H35" s="420"/>
      <c r="I35" s="126"/>
      <c r="J35" s="149"/>
      <c r="K35" s="126"/>
      <c r="L35" s="126"/>
      <c r="M35" s="126"/>
      <c r="N35" s="81"/>
    </row>
    <row r="36" spans="1:14" x14ac:dyDescent="0.3">
      <c r="A36" s="143" t="s">
        <v>169</v>
      </c>
      <c r="B36" s="837">
        <v>100000</v>
      </c>
      <c r="C36" s="126"/>
      <c r="D36" s="132"/>
      <c r="E36" s="129"/>
      <c r="F36" s="129"/>
      <c r="G36" s="128"/>
      <c r="H36" s="420"/>
      <c r="I36" s="126"/>
      <c r="J36" s="149"/>
      <c r="K36" s="126"/>
      <c r="L36" s="126"/>
      <c r="M36" s="126"/>
      <c r="N36" s="81"/>
    </row>
    <row r="37" spans="1:14" x14ac:dyDescent="0.3">
      <c r="A37" s="143" t="s">
        <v>187</v>
      </c>
      <c r="B37" s="837">
        <v>100000</v>
      </c>
      <c r="C37" s="126"/>
      <c r="D37" s="132"/>
      <c r="E37" s="129"/>
      <c r="F37" s="129"/>
      <c r="G37" s="128"/>
      <c r="H37" s="420"/>
      <c r="I37" s="126"/>
      <c r="J37" s="149"/>
      <c r="K37" s="126"/>
      <c r="L37" s="126"/>
      <c r="M37" s="126"/>
      <c r="N37" s="81"/>
    </row>
    <row r="38" spans="1:14" x14ac:dyDescent="0.3">
      <c r="A38" s="143" t="s">
        <v>168</v>
      </c>
      <c r="B38" s="837">
        <v>100000</v>
      </c>
      <c r="C38" s="126"/>
      <c r="D38" s="132"/>
      <c r="E38" s="129"/>
      <c r="F38" s="129"/>
      <c r="G38" s="128"/>
      <c r="H38" s="420"/>
      <c r="I38" s="126"/>
      <c r="J38" s="149"/>
      <c r="K38" s="126"/>
      <c r="L38" s="126"/>
      <c r="M38" s="126"/>
      <c r="N38" s="81"/>
    </row>
    <row r="39" spans="1:14" x14ac:dyDescent="0.3">
      <c r="A39" s="143" t="s">
        <v>41</v>
      </c>
      <c r="B39" s="837">
        <v>200000</v>
      </c>
      <c r="C39" s="126"/>
      <c r="D39" s="132"/>
      <c r="E39" s="129"/>
      <c r="F39" s="129"/>
      <c r="G39" s="128"/>
      <c r="H39" s="420"/>
      <c r="I39" s="126"/>
      <c r="J39" s="149"/>
      <c r="K39" s="126"/>
      <c r="L39" s="126"/>
      <c r="M39" s="126"/>
      <c r="N39" s="81"/>
    </row>
    <row r="40" spans="1:14" x14ac:dyDescent="0.3">
      <c r="A40" s="143" t="s">
        <v>158</v>
      </c>
      <c r="B40" s="837">
        <v>120000</v>
      </c>
      <c r="C40" s="126"/>
      <c r="D40" s="132"/>
      <c r="E40" s="129"/>
      <c r="F40" s="129"/>
      <c r="G40" s="128"/>
      <c r="H40" s="420"/>
      <c r="I40" s="126"/>
      <c r="J40" s="291"/>
      <c r="K40" s="126"/>
      <c r="L40" s="126"/>
      <c r="M40" s="126"/>
      <c r="N40" s="81"/>
    </row>
    <row r="41" spans="1:14" x14ac:dyDescent="0.3">
      <c r="A41" s="143" t="s">
        <v>159</v>
      </c>
      <c r="B41" s="837">
        <v>80000</v>
      </c>
      <c r="C41" s="126"/>
      <c r="D41" s="126"/>
      <c r="E41" s="140"/>
      <c r="F41" s="140"/>
      <c r="G41" s="128"/>
      <c r="H41" s="148"/>
      <c r="I41" s="126"/>
      <c r="J41" s="291"/>
      <c r="K41" s="126"/>
      <c r="L41" s="126"/>
      <c r="M41" s="126"/>
      <c r="N41" s="81"/>
    </row>
    <row r="42" spans="1:14" x14ac:dyDescent="0.3">
      <c r="A42" s="143" t="s">
        <v>102</v>
      </c>
      <c r="B42" s="837"/>
      <c r="C42" s="126"/>
      <c r="D42" s="126"/>
      <c r="E42" s="129"/>
      <c r="F42" s="129"/>
      <c r="G42" s="128"/>
      <c r="H42" s="148"/>
      <c r="I42" s="126"/>
      <c r="J42" s="291"/>
      <c r="K42" s="126"/>
      <c r="L42" s="126"/>
      <c r="M42" s="126"/>
      <c r="N42" s="81"/>
    </row>
    <row r="43" spans="1:14" x14ac:dyDescent="0.3">
      <c r="A43" s="143" t="s">
        <v>103</v>
      </c>
      <c r="B43" s="837">
        <v>850000</v>
      </c>
      <c r="C43" s="126"/>
      <c r="D43" s="126"/>
      <c r="E43" s="129"/>
      <c r="F43" s="129"/>
      <c r="G43" s="128"/>
      <c r="H43" s="148"/>
      <c r="I43" s="126"/>
      <c r="J43" s="291"/>
      <c r="K43" s="126"/>
      <c r="L43" s="126"/>
      <c r="M43" s="126"/>
      <c r="N43" s="81"/>
    </row>
    <row r="44" spans="1:14" x14ac:dyDescent="0.3">
      <c r="A44"/>
      <c r="B44"/>
      <c r="C44" s="126"/>
      <c r="D44" s="126"/>
      <c r="E44" s="129"/>
      <c r="F44" s="129"/>
      <c r="G44" s="128"/>
      <c r="H44" s="126"/>
      <c r="I44" s="126"/>
      <c r="J44" s="81"/>
      <c r="K44" s="126"/>
      <c r="L44" s="126"/>
      <c r="M44" s="126"/>
      <c r="N44" s="81"/>
    </row>
    <row r="45" spans="1:14" x14ac:dyDescent="0.3">
      <c r="A45"/>
      <c r="B45"/>
      <c r="C45" s="126"/>
      <c r="D45" s="126"/>
      <c r="E45" s="128"/>
      <c r="F45" s="128"/>
      <c r="G45" s="128"/>
      <c r="H45" s="148"/>
      <c r="I45" s="126"/>
      <c r="J45" s="81"/>
      <c r="K45" s="126"/>
      <c r="L45" s="126"/>
      <c r="M45" s="126"/>
      <c r="N45" s="81"/>
    </row>
    <row r="46" spans="1:14" x14ac:dyDescent="0.3">
      <c r="A46" s="147"/>
      <c r="B46" s="126"/>
      <c r="C46" s="126"/>
      <c r="D46" s="132"/>
      <c r="E46" s="129"/>
      <c r="F46" s="129"/>
      <c r="G46" s="128"/>
      <c r="H46" s="133"/>
      <c r="I46" s="126"/>
      <c r="J46" s="81"/>
      <c r="K46" s="126"/>
      <c r="L46" s="126"/>
      <c r="M46" s="126"/>
      <c r="N46" s="81"/>
    </row>
    <row r="47" spans="1:14" x14ac:dyDescent="0.3">
      <c r="A47" s="147"/>
      <c r="B47" s="126"/>
      <c r="C47" s="126"/>
      <c r="D47" s="132"/>
      <c r="E47" s="129"/>
      <c r="F47" s="129"/>
      <c r="G47" s="128"/>
      <c r="H47" s="133"/>
      <c r="I47" s="126"/>
      <c r="J47" s="81"/>
      <c r="K47" s="126"/>
      <c r="L47" s="126"/>
      <c r="M47" s="126"/>
      <c r="N47" s="81"/>
    </row>
    <row r="48" spans="1:14" x14ac:dyDescent="0.3">
      <c r="A48" s="147"/>
      <c r="B48" s="126"/>
      <c r="C48" s="126"/>
      <c r="D48" s="132"/>
      <c r="E48" s="129"/>
      <c r="F48" s="129"/>
      <c r="G48" s="128"/>
      <c r="H48" s="133"/>
      <c r="I48" s="126"/>
      <c r="J48" s="81"/>
      <c r="K48" s="126"/>
      <c r="L48" s="126"/>
      <c r="M48" s="126"/>
      <c r="N48" s="81"/>
    </row>
    <row r="49" spans="1:14" x14ac:dyDescent="0.3">
      <c r="A49" s="147"/>
      <c r="B49" s="126"/>
      <c r="C49" s="133"/>
      <c r="D49" s="132"/>
      <c r="E49" s="128"/>
      <c r="F49" s="128"/>
      <c r="G49" s="128"/>
      <c r="H49" s="133"/>
      <c r="I49" s="126"/>
      <c r="J49" s="81"/>
      <c r="K49" s="126"/>
      <c r="L49" s="126"/>
      <c r="M49" s="126"/>
      <c r="N49" s="81"/>
    </row>
    <row r="50" spans="1:14" x14ac:dyDescent="0.3">
      <c r="A50" s="127"/>
      <c r="B50" s="81"/>
      <c r="C50" s="81"/>
      <c r="D50" s="81"/>
      <c r="E50" s="313"/>
      <c r="F50" s="129"/>
      <c r="G50" s="128"/>
      <c r="H50" s="133"/>
      <c r="I50" s="126"/>
      <c r="J50" s="126"/>
      <c r="K50" s="126"/>
      <c r="L50" s="126"/>
      <c r="M50" s="126"/>
      <c r="N50" s="81"/>
    </row>
    <row r="51" spans="1:14" x14ac:dyDescent="0.3">
      <c r="A51" s="147"/>
      <c r="B51" s="273"/>
      <c r="C51" s="126"/>
      <c r="D51" s="126"/>
      <c r="E51" s="124"/>
      <c r="F51" s="126"/>
      <c r="G51" s="129"/>
      <c r="H51" s="126"/>
      <c r="I51" s="126"/>
      <c r="J51" s="126"/>
      <c r="K51" s="126"/>
      <c r="L51" s="126"/>
      <c r="M51" s="126"/>
      <c r="N51" s="81"/>
    </row>
    <row r="52" spans="1:14" x14ac:dyDescent="0.3">
      <c r="A52" s="147"/>
      <c r="B52" s="273"/>
      <c r="C52" s="126"/>
      <c r="D52" s="126"/>
      <c r="E52" s="124"/>
      <c r="F52" s="126"/>
      <c r="G52" s="129"/>
      <c r="H52" s="126"/>
      <c r="I52" s="126"/>
      <c r="J52" s="126"/>
      <c r="K52" s="126"/>
      <c r="L52" s="126"/>
      <c r="M52" s="126"/>
      <c r="N52" s="81"/>
    </row>
    <row r="53" spans="1:14" x14ac:dyDescent="0.3">
      <c r="A53" s="147"/>
      <c r="B53" s="273"/>
      <c r="C53" s="126"/>
      <c r="D53" s="126"/>
      <c r="E53" s="124"/>
      <c r="F53" s="126"/>
      <c r="G53" s="129"/>
      <c r="H53" s="126"/>
      <c r="I53" s="126"/>
      <c r="J53" s="126"/>
      <c r="K53" s="126"/>
      <c r="L53" s="126"/>
      <c r="M53" s="126"/>
      <c r="N53" s="81"/>
    </row>
    <row r="54" spans="1:14" ht="15.6" x14ac:dyDescent="0.3">
      <c r="A54" s="147"/>
      <c r="B54" s="311"/>
      <c r="C54" s="126"/>
      <c r="D54" s="304"/>
      <c r="E54" s="124"/>
      <c r="F54" s="126"/>
      <c r="G54" s="129"/>
      <c r="H54" s="304"/>
      <c r="I54" s="304"/>
      <c r="J54" s="304"/>
      <c r="K54" s="304"/>
      <c r="L54" s="304"/>
      <c r="M54" s="304"/>
      <c r="N54" s="305"/>
    </row>
    <row r="55" spans="1:14" x14ac:dyDescent="0.3">
      <c r="A55" s="147"/>
      <c r="B55" s="273"/>
      <c r="C55" s="126"/>
      <c r="D55" s="126"/>
      <c r="E55" s="124"/>
      <c r="F55" s="126"/>
      <c r="G55" s="129"/>
      <c r="H55" s="126"/>
      <c r="I55" s="126"/>
      <c r="J55" s="126"/>
      <c r="K55" s="126"/>
      <c r="L55" s="126"/>
      <c r="M55" s="126"/>
      <c r="N55" s="81"/>
    </row>
    <row r="56" spans="1:14" x14ac:dyDescent="0.3">
      <c r="A56" s="147"/>
      <c r="B56" s="273"/>
      <c r="C56" s="126"/>
      <c r="D56" s="126"/>
      <c r="E56" s="124"/>
      <c r="F56" s="126"/>
      <c r="G56" s="129"/>
      <c r="H56" s="126"/>
      <c r="I56" s="126"/>
      <c r="J56" s="126"/>
      <c r="K56" s="126"/>
      <c r="L56" s="126"/>
      <c r="M56" s="126"/>
      <c r="N56" s="81"/>
    </row>
    <row r="57" spans="1:14" ht="15" thickBot="1" x14ac:dyDescent="0.35">
      <c r="A57" s="147"/>
      <c r="B57" s="273"/>
      <c r="C57" s="126"/>
      <c r="D57" s="126"/>
      <c r="E57" s="128"/>
      <c r="F57" s="130"/>
      <c r="G57" s="128"/>
      <c r="H57" s="126"/>
      <c r="I57" s="126"/>
      <c r="J57" s="126"/>
      <c r="K57" s="126"/>
      <c r="L57" s="126"/>
      <c r="M57" s="126"/>
      <c r="N57" s="81"/>
    </row>
    <row r="58" spans="1:14" ht="15" thickBot="1" x14ac:dyDescent="0.35">
      <c r="A58" s="312"/>
      <c r="B58" s="312"/>
      <c r="C58" s="312"/>
      <c r="D58" s="80"/>
      <c r="E58" s="314"/>
      <c r="F58" s="315"/>
      <c r="G58" s="316"/>
      <c r="H58" s="80"/>
      <c r="I58" s="80"/>
      <c r="J58" s="80"/>
      <c r="K58" s="80"/>
      <c r="L58" s="80"/>
      <c r="M58" s="80"/>
      <c r="N58" s="317"/>
    </row>
    <row r="59" spans="1:14" x14ac:dyDescent="0.3">
      <c r="A59" s="312"/>
      <c r="B59" s="312"/>
      <c r="C59" s="312"/>
      <c r="D59" s="80"/>
      <c r="E59" s="80"/>
      <c r="F59" s="80"/>
      <c r="G59" s="318"/>
      <c r="H59" s="80"/>
      <c r="I59" s="80"/>
      <c r="J59" s="80"/>
      <c r="K59" s="80"/>
      <c r="L59" s="80"/>
      <c r="M59" s="80"/>
      <c r="N59" s="317"/>
    </row>
    <row r="60" spans="1:14" x14ac:dyDescent="0.3">
      <c r="A60"/>
      <c r="B60" s="251"/>
      <c r="C60"/>
      <c r="G60" s="299"/>
    </row>
    <row r="61" spans="1:14" x14ac:dyDescent="0.3">
      <c r="G61" s="299"/>
    </row>
    <row r="62" spans="1:14" x14ac:dyDescent="0.3">
      <c r="G62" s="299"/>
    </row>
    <row r="63" spans="1:14" x14ac:dyDescent="0.3">
      <c r="G63" s="299"/>
    </row>
    <row r="64" spans="1:14" x14ac:dyDescent="0.3">
      <c r="G64" s="299"/>
    </row>
    <row r="65" spans="1:14" x14ac:dyDescent="0.3">
      <c r="G65" s="299"/>
    </row>
    <row r="66" spans="1:14" x14ac:dyDescent="0.3">
      <c r="A66"/>
      <c r="B66"/>
      <c r="C66" s="226"/>
      <c r="G66" s="299"/>
    </row>
    <row r="67" spans="1:14" x14ac:dyDescent="0.3">
      <c r="A67"/>
      <c r="B67"/>
      <c r="N67" s="15"/>
    </row>
    <row r="68" spans="1:14" x14ac:dyDescent="0.3">
      <c r="A68"/>
      <c r="B68"/>
      <c r="N68" s="15"/>
    </row>
    <row r="69" spans="1:14" x14ac:dyDescent="0.3">
      <c r="A69"/>
      <c r="B69"/>
      <c r="N69" s="15"/>
    </row>
    <row r="70" spans="1:14" x14ac:dyDescent="0.3">
      <c r="A70"/>
      <c r="B70"/>
      <c r="N70" s="15"/>
    </row>
    <row r="71" spans="1:14" x14ac:dyDescent="0.3">
      <c r="A71"/>
      <c r="B71"/>
      <c r="N71" s="15"/>
    </row>
    <row r="72" spans="1:14" x14ac:dyDescent="0.3">
      <c r="A72"/>
      <c r="B72"/>
      <c r="N72" s="15"/>
    </row>
    <row r="73" spans="1:14" x14ac:dyDescent="0.3">
      <c r="A73"/>
      <c r="B73"/>
      <c r="N73" s="15"/>
    </row>
    <row r="74" spans="1:14" x14ac:dyDescent="0.3">
      <c r="A74"/>
      <c r="B74"/>
      <c r="N74" s="15"/>
    </row>
    <row r="75" spans="1:14" x14ac:dyDescent="0.3">
      <c r="A75"/>
      <c r="B75"/>
      <c r="N75" s="15"/>
    </row>
    <row r="76" spans="1:14" x14ac:dyDescent="0.3">
      <c r="A76"/>
      <c r="B76"/>
      <c r="N76" s="15"/>
    </row>
  </sheetData>
  <autoFilter ref="A1:N31" xr:uid="{00000000-0009-0000-0000-00001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">
    <mergeCell ref="A1:N1"/>
    <mergeCell ref="A2:N2"/>
  </mergeCells>
  <phoneticPr fontId="74" type="noConversion"/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Data Analysis</vt:lpstr>
      <vt:lpstr>Personal costs</vt:lpstr>
      <vt:lpstr>Total Expenses</vt:lpstr>
      <vt:lpstr>Personal recieced</vt:lpstr>
      <vt:lpstr>UGX CASH BOX DECEMBER</vt:lpstr>
      <vt:lpstr>USD-cash box </vt:lpstr>
      <vt:lpstr>Balance UGX</vt:lpstr>
      <vt:lpstr>Balance USD</vt:lpstr>
      <vt:lpstr>Bank reconciliation USD</vt:lpstr>
      <vt:lpstr>Bank reconciliation UGX</vt:lpstr>
      <vt:lpstr>UGX-Operational Account</vt:lpstr>
      <vt:lpstr>December cashdesk closing</vt:lpstr>
      <vt:lpstr>Advances</vt:lpstr>
      <vt:lpstr>Lydia</vt:lpstr>
      <vt:lpstr>Rebecca</vt:lpstr>
      <vt:lpstr>Mary</vt:lpstr>
      <vt:lpstr>Raff</vt:lpstr>
      <vt:lpstr>Ashiraf</vt:lpstr>
      <vt:lpstr>i04</vt:lpstr>
      <vt:lpstr>i22</vt:lpstr>
      <vt:lpstr>i41</vt:lpstr>
      <vt:lpstr>i43</vt:lpstr>
      <vt:lpstr>i69</vt:lpstr>
      <vt:lpstr>i93</vt:lpstr>
      <vt:lpstr>Airtime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COORDINATOR</cp:lastModifiedBy>
  <cp:lastPrinted>2025-01-14T07:57:44Z</cp:lastPrinted>
  <dcterms:created xsi:type="dcterms:W3CDTF">2016-05-26T14:51:01Z</dcterms:created>
  <dcterms:modified xsi:type="dcterms:W3CDTF">2025-01-14T12:46:51Z</dcterms:modified>
</cp:coreProperties>
</file>