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OORDINATOR\Documents\2024 Reports\2024 Finacial  Reports\Monthly Reports\"/>
    </mc:Choice>
  </mc:AlternateContent>
  <xr:revisionPtr revIDLastSave="0" documentId="13_ncr:1_{74622A2F-574F-4A78-A5A0-95253F2A99D5}" xr6:coauthVersionLast="47" xr6:coauthVersionMax="47" xr10:uidLastSave="{00000000-0000-0000-0000-000000000000}"/>
  <bookViews>
    <workbookView xWindow="-108" yWindow="-108" windowWidth="23256" windowHeight="12576" tabRatio="862" firstSheet="1" activeTab="6" xr2:uid="{00000000-000D-0000-FFFF-FFFF00000000}"/>
  </bookViews>
  <sheets>
    <sheet name="Data Analysis" sheetId="365" r:id="rId1"/>
    <sheet name="Personal Cost" sheetId="379" r:id="rId2"/>
    <sheet name="Total Expenses" sheetId="49" r:id="rId3"/>
    <sheet name="UGX CASH BOX NOV" sheetId="63" r:id="rId4"/>
    <sheet name="Personal Received" sheetId="377" r:id="rId5"/>
    <sheet name="USD-cash box " sheetId="116" r:id="rId6"/>
    <sheet name="Balance UGX" sheetId="55" r:id="rId7"/>
    <sheet name="Balance USD" sheetId="143" r:id="rId8"/>
    <sheet name="Bank reconciliation USD" sheetId="52" r:id="rId9"/>
    <sheet name="Bank reconciliation UGX" sheetId="56" r:id="rId10"/>
    <sheet name="UGX-Operational Account" sheetId="221" r:id="rId11"/>
    <sheet name="November  cashdesk closing" sheetId="176" r:id="rId12"/>
    <sheet name="Advances" sheetId="216" r:id="rId13"/>
    <sheet name="Lydia" sheetId="80" r:id="rId14"/>
    <sheet name="Mary" sheetId="350" r:id="rId15"/>
    <sheet name="Rebecca" sheetId="369" r:id="rId16"/>
    <sheet name="Ashiraf" sheetId="362" r:id="rId17"/>
    <sheet name="Raff" sheetId="367" r:id="rId18"/>
    <sheet name="i04" sheetId="368" r:id="rId19"/>
    <sheet name="i18" sheetId="299" r:id="rId20"/>
    <sheet name="i69" sheetId="355" r:id="rId21"/>
    <sheet name="i41" sheetId="374" r:id="rId22"/>
    <sheet name="i93" sheetId="373" r:id="rId23"/>
    <sheet name="i42" sheetId="380" r:id="rId24"/>
    <sheet name="i43" sheetId="381" r:id="rId25"/>
    <sheet name="Airtime summary" sheetId="194" r:id="rId26"/>
  </sheets>
  <definedNames>
    <definedName name="_xlnm._FilterDatabase" localSheetId="25" hidden="1">'Airtime summary'!$A$1:$N$35</definedName>
    <definedName name="_xlnm._FilterDatabase" localSheetId="16" hidden="1">Ashiraf!$A$1:$N$8</definedName>
    <definedName name="_xlnm._FilterDatabase" localSheetId="18" hidden="1">'i04'!$A$1:$N$13</definedName>
    <definedName name="_xlnm._FilterDatabase" localSheetId="19" hidden="1">'i18'!$A$1:$N$38</definedName>
    <definedName name="_xlnm._FilterDatabase" localSheetId="21" hidden="1">'i41'!$A$1:$N$177</definedName>
    <definedName name="_xlnm._FilterDatabase" localSheetId="23" hidden="1">'i42'!$A$1:$N$13</definedName>
    <definedName name="_xlnm._FilterDatabase" localSheetId="24" hidden="1">'i43'!$A$1:$N$13</definedName>
    <definedName name="_xlnm._FilterDatabase" localSheetId="20" hidden="1">'i69'!$A$1:$N$49</definedName>
    <definedName name="_xlnm._FilterDatabase" localSheetId="22" hidden="1">'i93'!$A$1:$N$198</definedName>
    <definedName name="_xlnm._FilterDatabase" localSheetId="13" hidden="1">Lydia!$A$1:$N$52</definedName>
    <definedName name="_xlnm._FilterDatabase" localSheetId="14" hidden="1">Mary!$A$1:$N$13</definedName>
    <definedName name="_xlnm._FilterDatabase" localSheetId="17" hidden="1">Raff!$A$1:$N$4</definedName>
    <definedName name="_xlnm._FilterDatabase" localSheetId="15" hidden="1">Rebecca!$A$1:$N$16</definedName>
    <definedName name="_xlnm._FilterDatabase" localSheetId="2" hidden="1">'Total Expenses'!$A$2:$N$759</definedName>
    <definedName name="_xlnm._FilterDatabase" localSheetId="3" hidden="1">'UGX CASH BOX NOV'!$A$2:$N$314</definedName>
    <definedName name="_xlnm._FilterDatabase" localSheetId="5" hidden="1">'USD-cash box '!$A$3:$S$4</definedName>
  </definedNames>
  <calcPr calcId="191029"/>
  <pivotCaches>
    <pivotCache cacheId="381" r:id="rId27"/>
    <pivotCache cacheId="385" r:id="rId28"/>
    <pivotCache cacheId="389" r:id="rId29"/>
    <pivotCache cacheId="394" r:id="rId30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55" l="1"/>
  <c r="H14" i="55"/>
  <c r="G139" i="381"/>
  <c r="F139" i="381"/>
  <c r="E139" i="381"/>
  <c r="G28" i="367"/>
  <c r="G29" i="367" s="1"/>
  <c r="G30" i="367" s="1"/>
  <c r="C14" i="55"/>
  <c r="G5" i="367"/>
  <c r="H13" i="55"/>
  <c r="G51" i="380"/>
  <c r="F51" i="380"/>
  <c r="E51" i="380"/>
  <c r="G21" i="362"/>
  <c r="G22" i="362" s="1"/>
  <c r="G23" i="362" s="1"/>
  <c r="C13" i="55"/>
  <c r="G5" i="362"/>
  <c r="G5" i="381"/>
  <c r="G6" i="381" s="1"/>
  <c r="G7" i="381" s="1"/>
  <c r="G8" i="381" s="1"/>
  <c r="G9" i="381" s="1"/>
  <c r="G10" i="381" s="1"/>
  <c r="G11" i="381" s="1"/>
  <c r="G12" i="381" s="1"/>
  <c r="G13" i="381" s="1"/>
  <c r="G14" i="381" s="1"/>
  <c r="G15" i="381" s="1"/>
  <c r="G16" i="381" s="1"/>
  <c r="G17" i="381" s="1"/>
  <c r="G18" i="381" s="1"/>
  <c r="G19" i="381" s="1"/>
  <c r="G20" i="381" s="1"/>
  <c r="G21" i="381" s="1"/>
  <c r="G22" i="381" s="1"/>
  <c r="G23" i="381" s="1"/>
  <c r="G24" i="381" s="1"/>
  <c r="G25" i="381" s="1"/>
  <c r="G26" i="381" s="1"/>
  <c r="G27" i="381" s="1"/>
  <c r="G28" i="381" s="1"/>
  <c r="G29" i="381" s="1"/>
  <c r="G30" i="381" s="1"/>
  <c r="G31" i="381" s="1"/>
  <c r="G32" i="381" s="1"/>
  <c r="G33" i="381" s="1"/>
  <c r="G34" i="381" s="1"/>
  <c r="G35" i="381" s="1"/>
  <c r="G36" i="381" s="1"/>
  <c r="G37" i="381" s="1"/>
  <c r="G38" i="381" s="1"/>
  <c r="G39" i="381" s="1"/>
  <c r="G40" i="381" s="1"/>
  <c r="G41" i="381" s="1"/>
  <c r="G42" i="381" s="1"/>
  <c r="G43" i="381" s="1"/>
  <c r="G44" i="381" s="1"/>
  <c r="G45" i="381" s="1"/>
  <c r="G46" i="381" s="1"/>
  <c r="G47" i="381" s="1"/>
  <c r="G48" i="381" s="1"/>
  <c r="G49" i="381" s="1"/>
  <c r="G5" i="380"/>
  <c r="G6" i="380" s="1"/>
  <c r="G7" i="380" s="1"/>
  <c r="G8" i="380" s="1"/>
  <c r="G9" i="380" s="1"/>
  <c r="G10" i="380" s="1"/>
  <c r="G11" i="380" s="1"/>
  <c r="G12" i="380" s="1"/>
  <c r="G13" i="380" s="1"/>
  <c r="G14" i="380" s="1"/>
  <c r="G15" i="380" s="1"/>
  <c r="G16" i="380" s="1"/>
  <c r="G17" i="380" s="1"/>
  <c r="G18" i="380" s="1"/>
  <c r="G19" i="380" s="1"/>
  <c r="G20" i="380" s="1"/>
  <c r="G21" i="380" s="1"/>
  <c r="G22" i="380" s="1"/>
  <c r="G23" i="380" s="1"/>
  <c r="G24" i="380" s="1"/>
  <c r="G25" i="380" s="1"/>
  <c r="G26" i="380" s="1"/>
  <c r="G27" i="380" s="1"/>
  <c r="G28" i="380" s="1"/>
  <c r="G29" i="380" s="1"/>
  <c r="G30" i="380" s="1"/>
  <c r="G31" i="380" s="1"/>
  <c r="G32" i="380" s="1"/>
  <c r="G33" i="380" s="1"/>
  <c r="G34" i="380" s="1"/>
  <c r="G35" i="380" s="1"/>
  <c r="G36" i="380" s="1"/>
  <c r="G37" i="380" s="1"/>
  <c r="G38" i="380" s="1"/>
  <c r="G39" i="380" s="1"/>
  <c r="G40" i="380" s="1"/>
  <c r="G41" i="380" s="1"/>
  <c r="G42" i="380" s="1"/>
  <c r="G43" i="380" s="1"/>
  <c r="G44" i="380" s="1"/>
  <c r="G45" i="380" s="1"/>
  <c r="G46" i="380" s="1"/>
  <c r="G47" i="380" s="1"/>
  <c r="G48" i="380" s="1"/>
  <c r="G49" i="380" s="1"/>
  <c r="I15" i="55"/>
  <c r="I17" i="55"/>
  <c r="J17" i="55" s="1"/>
  <c r="I16" i="55"/>
  <c r="J16" i="55" s="1"/>
  <c r="H17" i="55"/>
  <c r="H16" i="55"/>
  <c r="E14" i="55"/>
  <c r="C19" i="377"/>
  <c r="D17" i="377"/>
  <c r="E13" i="55"/>
  <c r="D16" i="377"/>
  <c r="G50" i="381" l="1"/>
  <c r="G51" i="381" s="1"/>
  <c r="G52" i="381" s="1"/>
  <c r="G53" i="381" s="1"/>
  <c r="G54" i="381" s="1"/>
  <c r="G55" i="381" s="1"/>
  <c r="G56" i="381" s="1"/>
  <c r="G57" i="381" s="1"/>
  <c r="G58" i="381" s="1"/>
  <c r="G59" i="381" s="1"/>
  <c r="G60" i="381" s="1"/>
  <c r="G61" i="381" s="1"/>
  <c r="G62" i="381" s="1"/>
  <c r="G63" i="381" s="1"/>
  <c r="G64" i="381" s="1"/>
  <c r="G65" i="381" s="1"/>
  <c r="G66" i="381" s="1"/>
  <c r="G67" i="381" s="1"/>
  <c r="G68" i="381" s="1"/>
  <c r="G69" i="381" s="1"/>
  <c r="G70" i="381" s="1"/>
  <c r="G71" i="381" s="1"/>
  <c r="G72" i="381" s="1"/>
  <c r="G73" i="381" s="1"/>
  <c r="G74" i="381" s="1"/>
  <c r="G75" i="381" s="1"/>
  <c r="G76" i="381" s="1"/>
  <c r="G77" i="381" s="1"/>
  <c r="G78" i="381" s="1"/>
  <c r="G79" i="381" s="1"/>
  <c r="G80" i="381" s="1"/>
  <c r="G81" i="381" s="1"/>
  <c r="G82" i="381" s="1"/>
  <c r="G83" i="381" s="1"/>
  <c r="G84" i="381" s="1"/>
  <c r="G85" i="381" s="1"/>
  <c r="G86" i="381" s="1"/>
  <c r="G87" i="381" s="1"/>
  <c r="G88" i="381" s="1"/>
  <c r="G89" i="381" s="1"/>
  <c r="G90" i="381" s="1"/>
  <c r="G91" i="381" s="1"/>
  <c r="G92" i="381" s="1"/>
  <c r="G93" i="381" s="1"/>
  <c r="G94" i="381" s="1"/>
  <c r="G95" i="381" s="1"/>
  <c r="G96" i="381" s="1"/>
  <c r="G97" i="381" s="1"/>
  <c r="G98" i="381" s="1"/>
  <c r="G99" i="381" s="1"/>
  <c r="G100" i="381" s="1"/>
  <c r="G101" i="381" s="1"/>
  <c r="G102" i="381" s="1"/>
  <c r="G103" i="381" s="1"/>
  <c r="G104" i="381" s="1"/>
  <c r="G105" i="381" s="1"/>
  <c r="G106" i="381" s="1"/>
  <c r="G107" i="381" s="1"/>
  <c r="G108" i="381" s="1"/>
  <c r="G109" i="381" s="1"/>
  <c r="G110" i="381" s="1"/>
  <c r="G111" i="381" s="1"/>
  <c r="G112" i="381" s="1"/>
  <c r="G113" i="381" s="1"/>
  <c r="G114" i="381" s="1"/>
  <c r="G115" i="381" s="1"/>
  <c r="G116" i="381" s="1"/>
  <c r="G117" i="381" s="1"/>
  <c r="G118" i="381" s="1"/>
  <c r="G119" i="381" s="1"/>
  <c r="G120" i="381" s="1"/>
  <c r="G121" i="381" s="1"/>
  <c r="G122" i="381" s="1"/>
  <c r="G123" i="381" s="1"/>
  <c r="G124" i="381" s="1"/>
  <c r="G125" i="381" s="1"/>
  <c r="G126" i="381" s="1"/>
  <c r="G127" i="381" s="1"/>
  <c r="G128" i="381" s="1"/>
  <c r="G129" i="381" s="1"/>
  <c r="G130" i="381" s="1"/>
  <c r="G131" i="381" s="1"/>
  <c r="G132" i="381" s="1"/>
  <c r="G133" i="381" s="1"/>
  <c r="G134" i="381" s="1"/>
  <c r="G135" i="381" s="1"/>
  <c r="G136" i="381" s="1"/>
  <c r="G137" i="381" s="1"/>
  <c r="G138" i="381" s="1"/>
  <c r="D14" i="55"/>
  <c r="I14" i="55" s="1"/>
  <c r="J14" i="55" s="1"/>
  <c r="G50" i="380"/>
  <c r="D13" i="55"/>
  <c r="I13" i="55" s="1"/>
  <c r="J13" i="55" s="1"/>
  <c r="G685" i="49"/>
  <c r="G396" i="49"/>
  <c r="G45" i="49"/>
  <c r="G60" i="49"/>
  <c r="E49" i="368"/>
  <c r="G716" i="49"/>
  <c r="G715" i="49"/>
  <c r="G714" i="49"/>
  <c r="G678" i="49"/>
  <c r="G427" i="49"/>
  <c r="G426" i="49"/>
  <c r="G425" i="49"/>
  <c r="G424" i="49"/>
  <c r="F28" i="55"/>
  <c r="G22" i="55"/>
  <c r="F22" i="55"/>
  <c r="G21" i="55"/>
  <c r="E21" i="55"/>
  <c r="E28" i="55"/>
  <c r="E22" i="55"/>
  <c r="H15" i="55" l="1"/>
  <c r="H10" i="55"/>
  <c r="I11" i="55"/>
  <c r="J11" i="55" s="1"/>
  <c r="H9" i="55"/>
  <c r="D12" i="377"/>
  <c r="D14" i="377"/>
  <c r="D11" i="377"/>
  <c r="D13" i="377"/>
  <c r="D10" i="377"/>
  <c r="E10" i="55"/>
  <c r="E12" i="55"/>
  <c r="E9" i="55"/>
  <c r="D3" i="55" l="1"/>
  <c r="H8" i="55"/>
  <c r="F38" i="299"/>
  <c r="E38" i="299"/>
  <c r="G37" i="299"/>
  <c r="H4" i="55"/>
  <c r="H3" i="55"/>
  <c r="G35" i="194"/>
  <c r="F315" i="63"/>
  <c r="E315" i="63"/>
  <c r="D8" i="377"/>
  <c r="D7" i="377"/>
  <c r="D9" i="377"/>
  <c r="D6" i="377"/>
  <c r="D4" i="377"/>
  <c r="D5" i="377"/>
  <c r="E4" i="55"/>
  <c r="E6" i="55"/>
  <c r="E3" i="55"/>
  <c r="E7" i="55"/>
  <c r="E5" i="55"/>
  <c r="E8" i="55"/>
  <c r="E2" i="55"/>
  <c r="G315" i="63" l="1"/>
  <c r="E23" i="176" s="1"/>
  <c r="F49" i="368"/>
  <c r="C12" i="55"/>
  <c r="C10" i="55"/>
  <c r="C9" i="55"/>
  <c r="C8" i="55"/>
  <c r="C7" i="55"/>
  <c r="C6" i="55"/>
  <c r="C5" i="55"/>
  <c r="C4" i="55"/>
  <c r="C3" i="55"/>
  <c r="C2" i="55"/>
  <c r="M10" i="55"/>
  <c r="M12" i="55"/>
  <c r="M7" i="55"/>
  <c r="M9" i="55"/>
  <c r="M4" i="55"/>
  <c r="M5" i="55"/>
  <c r="M8" i="55"/>
  <c r="M6" i="55"/>
  <c r="H28" i="55" l="1"/>
  <c r="D4" i="55"/>
  <c r="D10" i="55"/>
  <c r="I10" i="55" s="1"/>
  <c r="J10" i="55" s="1"/>
  <c r="D8" i="55"/>
  <c r="I8" i="55" s="1"/>
  <c r="J8" i="55" s="1"/>
  <c r="D5" i="55"/>
  <c r="D7" i="55"/>
  <c r="D9" i="55"/>
  <c r="I9" i="55" s="1"/>
  <c r="J9" i="55" s="1"/>
  <c r="D12" i="55"/>
  <c r="I12" i="55" s="1"/>
  <c r="D6" i="55"/>
  <c r="I6" i="55" s="1"/>
  <c r="G593" i="49"/>
  <c r="G592" i="49"/>
  <c r="G421" i="49"/>
  <c r="G422" i="49"/>
  <c r="G420" i="49"/>
  <c r="G48" i="49"/>
  <c r="G47" i="49"/>
  <c r="G46" i="49"/>
  <c r="G49" i="49"/>
  <c r="G758" i="49"/>
  <c r="G145" i="49" l="1"/>
  <c r="G756" i="49"/>
  <c r="G757" i="49"/>
  <c r="G750" i="49"/>
  <c r="G751" i="49"/>
  <c r="G752" i="49"/>
  <c r="G753" i="49"/>
  <c r="G754" i="49"/>
  <c r="G755" i="49"/>
  <c r="G748" i="49"/>
  <c r="G749" i="49"/>
  <c r="G746" i="49"/>
  <c r="G747" i="49"/>
  <c r="G744" i="49"/>
  <c r="G745" i="49"/>
  <c r="G738" i="49"/>
  <c r="G739" i="49"/>
  <c r="G740" i="49"/>
  <c r="G741" i="49"/>
  <c r="G742" i="49"/>
  <c r="G743" i="49"/>
  <c r="G736" i="49"/>
  <c r="G737" i="49"/>
  <c r="G730" i="49"/>
  <c r="G731" i="49"/>
  <c r="G732" i="49"/>
  <c r="G733" i="49"/>
  <c r="G734" i="49"/>
  <c r="G735" i="49"/>
  <c r="G724" i="49"/>
  <c r="G725" i="49"/>
  <c r="G726" i="49"/>
  <c r="G727" i="49"/>
  <c r="G728" i="49"/>
  <c r="G729" i="49"/>
  <c r="G723" i="49"/>
  <c r="G717" i="49" l="1"/>
  <c r="G718" i="49"/>
  <c r="G719" i="49"/>
  <c r="G720" i="49"/>
  <c r="G721" i="49"/>
  <c r="G722" i="49"/>
  <c r="G712" i="49"/>
  <c r="G713" i="49"/>
  <c r="G706" i="49"/>
  <c r="G707" i="49"/>
  <c r="G708" i="49"/>
  <c r="G709" i="49"/>
  <c r="G710" i="49"/>
  <c r="G711" i="49"/>
  <c r="G703" i="49"/>
  <c r="G704" i="49"/>
  <c r="G705" i="49"/>
  <c r="G697" i="49"/>
  <c r="G698" i="49"/>
  <c r="G699" i="49"/>
  <c r="G700" i="49"/>
  <c r="G701" i="49"/>
  <c r="G702" i="49"/>
  <c r="G691" i="49"/>
  <c r="G692" i="49"/>
  <c r="G693" i="49"/>
  <c r="G694" i="49"/>
  <c r="G695" i="49"/>
  <c r="G696" i="49"/>
  <c r="G686" i="49"/>
  <c r="G687" i="49"/>
  <c r="G688" i="49"/>
  <c r="G689" i="49"/>
  <c r="G690" i="49"/>
  <c r="G679" i="49"/>
  <c r="G680" i="49"/>
  <c r="G681" i="49"/>
  <c r="G682" i="49"/>
  <c r="G683" i="49"/>
  <c r="G684" i="49"/>
  <c r="G594" i="49"/>
  <c r="G676" i="49" l="1"/>
  <c r="G677" i="49"/>
  <c r="G671" i="49"/>
  <c r="G672" i="49"/>
  <c r="G673" i="49"/>
  <c r="G674" i="49"/>
  <c r="G675" i="49"/>
  <c r="G666" i="49"/>
  <c r="G667" i="49"/>
  <c r="G668" i="49"/>
  <c r="G669" i="49"/>
  <c r="G670" i="49"/>
  <c r="G661" i="49"/>
  <c r="G662" i="49"/>
  <c r="G663" i="49"/>
  <c r="G664" i="49"/>
  <c r="G665" i="49"/>
  <c r="G590" i="49"/>
  <c r="G591" i="49"/>
  <c r="G483" i="49"/>
  <c r="G484" i="49"/>
  <c r="G144" i="49"/>
  <c r="G142" i="49"/>
  <c r="G143" i="49"/>
  <c r="G141" i="49"/>
  <c r="G461" i="49"/>
  <c r="G462" i="49"/>
  <c r="G459" i="49"/>
  <c r="G460" i="49"/>
  <c r="G457" i="49" l="1"/>
  <c r="G458" i="49"/>
  <c r="G428" i="49"/>
  <c r="G327" i="49"/>
  <c r="G328" i="49"/>
  <c r="G275" i="49"/>
  <c r="G276" i="49"/>
  <c r="G277" i="49"/>
  <c r="G209" i="49"/>
  <c r="G210" i="49"/>
  <c r="G211" i="49"/>
  <c r="G208" i="49"/>
  <c r="G543" i="49" l="1"/>
  <c r="G544" i="49"/>
  <c r="G545" i="49"/>
  <c r="G546" i="49"/>
  <c r="G547" i="49"/>
  <c r="G548" i="49"/>
  <c r="G509" i="49"/>
  <c r="G268" i="49" l="1"/>
  <c r="G269" i="49"/>
  <c r="G270" i="49"/>
  <c r="G271" i="49"/>
  <c r="G272" i="49"/>
  <c r="G273" i="49"/>
  <c r="G274" i="49"/>
  <c r="G278" i="49"/>
  <c r="G175" i="49" l="1"/>
  <c r="G176" i="49"/>
  <c r="G177" i="49"/>
  <c r="G178" i="49"/>
  <c r="G203" i="49"/>
  <c r="G204" i="49"/>
  <c r="G205" i="49"/>
  <c r="G206" i="49"/>
  <c r="G207" i="49"/>
  <c r="G201" i="49"/>
  <c r="G202" i="49"/>
  <c r="G38" i="49"/>
  <c r="G39" i="49"/>
  <c r="G40" i="49"/>
  <c r="G41" i="49"/>
  <c r="G42" i="49"/>
  <c r="G43" i="49"/>
  <c r="G44" i="49"/>
  <c r="G5" i="299"/>
  <c r="G6" i="299" s="1"/>
  <c r="G7" i="299" s="1"/>
  <c r="G8" i="299" s="1"/>
  <c r="G9" i="299" s="1"/>
  <c r="G10" i="299" s="1"/>
  <c r="G11" i="299" s="1"/>
  <c r="G12" i="299" s="1"/>
  <c r="G13" i="299" s="1"/>
  <c r="G14" i="299" s="1"/>
  <c r="G15" i="299" s="1"/>
  <c r="G16" i="299" s="1"/>
  <c r="G17" i="299" s="1"/>
  <c r="G18" i="299" s="1"/>
  <c r="G19" i="299" s="1"/>
  <c r="G20" i="299" s="1"/>
  <c r="G21" i="299" s="1"/>
  <c r="G22" i="299" s="1"/>
  <c r="G23" i="299" s="1"/>
  <c r="G24" i="299" s="1"/>
  <c r="G25" i="299" s="1"/>
  <c r="G26" i="299" s="1"/>
  <c r="G27" i="299" s="1"/>
  <c r="G28" i="299" s="1"/>
  <c r="G29" i="299" s="1"/>
  <c r="G30" i="299" s="1"/>
  <c r="G31" i="299" s="1"/>
  <c r="G32" i="299" s="1"/>
  <c r="G33" i="299" s="1"/>
  <c r="G34" i="299" s="1"/>
  <c r="G35" i="299" s="1"/>
  <c r="G36" i="299" s="1"/>
  <c r="G656" i="49"/>
  <c r="G657" i="49"/>
  <c r="G658" i="49"/>
  <c r="G659" i="49"/>
  <c r="G660" i="49"/>
  <c r="G650" i="49"/>
  <c r="G651" i="49"/>
  <c r="G652" i="49"/>
  <c r="G653" i="49"/>
  <c r="G654" i="49"/>
  <c r="G655" i="49"/>
  <c r="G542" i="49" l="1"/>
  <c r="G612" i="49"/>
  <c r="G613" i="49"/>
  <c r="G614" i="49"/>
  <c r="G615" i="49"/>
  <c r="G616" i="49"/>
  <c r="G617" i="49"/>
  <c r="G618" i="49"/>
  <c r="G619" i="49"/>
  <c r="G620" i="49"/>
  <c r="G621" i="49"/>
  <c r="G622" i="49"/>
  <c r="G623" i="49"/>
  <c r="G624" i="49"/>
  <c r="G625" i="49"/>
  <c r="G626" i="49"/>
  <c r="G627" i="49"/>
  <c r="G628" i="49"/>
  <c r="G629" i="49"/>
  <c r="G630" i="49"/>
  <c r="G631" i="49"/>
  <c r="G632" i="49"/>
  <c r="G633" i="49"/>
  <c r="G634" i="49"/>
  <c r="G635" i="49"/>
  <c r="G636" i="49"/>
  <c r="G637" i="49"/>
  <c r="G638" i="49"/>
  <c r="G639" i="49"/>
  <c r="G640" i="49"/>
  <c r="G641" i="49"/>
  <c r="G642" i="49"/>
  <c r="G643" i="49"/>
  <c r="G644" i="49"/>
  <c r="G645" i="49"/>
  <c r="G646" i="49"/>
  <c r="G647" i="49"/>
  <c r="G648" i="49"/>
  <c r="G649" i="49"/>
  <c r="G610" i="49"/>
  <c r="G611" i="49"/>
  <c r="G608" i="49"/>
  <c r="G609" i="49"/>
  <c r="G570" i="49" l="1"/>
  <c r="G571" i="49"/>
  <c r="G572" i="49"/>
  <c r="G567" i="49"/>
  <c r="G568" i="49"/>
  <c r="G569" i="49"/>
  <c r="G540" i="49"/>
  <c r="G541" i="49"/>
  <c r="G537" i="49"/>
  <c r="G538" i="49"/>
  <c r="G539" i="49"/>
  <c r="G489" i="49"/>
  <c r="G490" i="49"/>
  <c r="G491" i="49"/>
  <c r="G492" i="49"/>
  <c r="G493" i="49"/>
  <c r="G494" i="49"/>
  <c r="G486" i="49"/>
  <c r="G430" i="49"/>
  <c r="G431" i="49"/>
  <c r="G306" i="49"/>
  <c r="G288" i="49"/>
  <c r="F314" i="63" l="1"/>
  <c r="E314" i="63"/>
  <c r="F178" i="374"/>
  <c r="E178" i="374"/>
  <c r="G5" i="374"/>
  <c r="G6" i="374" s="1"/>
  <c r="F199" i="373"/>
  <c r="E199" i="373"/>
  <c r="G5" i="373"/>
  <c r="G6" i="373" s="1"/>
  <c r="M2" i="55"/>
  <c r="D2" i="55" l="1"/>
  <c r="M18" i="55"/>
  <c r="G7" i="373"/>
  <c r="G8" i="373" s="1"/>
  <c r="G9" i="373" s="1"/>
  <c r="G10" i="373" s="1"/>
  <c r="G11" i="373" s="1"/>
  <c r="G12" i="373" s="1"/>
  <c r="G13" i="373" s="1"/>
  <c r="G7" i="374"/>
  <c r="G8" i="374" s="1"/>
  <c r="G9" i="374" s="1"/>
  <c r="G10" i="374" s="1"/>
  <c r="G11" i="374" s="1"/>
  <c r="G12" i="374" s="1"/>
  <c r="G13" i="374" s="1"/>
  <c r="G14" i="374" s="1"/>
  <c r="G15" i="374" s="1"/>
  <c r="G16" i="374" s="1"/>
  <c r="G314" i="63"/>
  <c r="G199" i="373"/>
  <c r="G178" i="374"/>
  <c r="G355" i="49"/>
  <c r="G356" i="49"/>
  <c r="G357" i="49"/>
  <c r="G358" i="49"/>
  <c r="G359" i="49"/>
  <c r="G360" i="49"/>
  <c r="G361" i="49"/>
  <c r="G362" i="49"/>
  <c r="G418" i="49"/>
  <c r="G419" i="49"/>
  <c r="G423" i="49"/>
  <c r="G429" i="49"/>
  <c r="G417" i="49"/>
  <c r="G393" i="49"/>
  <c r="G394" i="49"/>
  <c r="G395" i="49"/>
  <c r="G397" i="49"/>
  <c r="G398" i="49"/>
  <c r="G399" i="49"/>
  <c r="G354" i="49"/>
  <c r="G352" i="49"/>
  <c r="G353" i="49"/>
  <c r="G14" i="373" l="1"/>
  <c r="G15" i="373" s="1"/>
  <c r="G16" i="373" s="1"/>
  <c r="G17" i="373" s="1"/>
  <c r="G18" i="373" s="1"/>
  <c r="G19" i="373" s="1"/>
  <c r="G20" i="373" s="1"/>
  <c r="G21" i="373" s="1"/>
  <c r="G22" i="373" s="1"/>
  <c r="G23" i="373" s="1"/>
  <c r="G24" i="373" s="1"/>
  <c r="G25" i="373" s="1"/>
  <c r="G26" i="373" s="1"/>
  <c r="G27" i="373" s="1"/>
  <c r="G28" i="373" s="1"/>
  <c r="G29" i="373" s="1"/>
  <c r="G30" i="373" s="1"/>
  <c r="G31" i="373" s="1"/>
  <c r="G32" i="373" s="1"/>
  <c r="G33" i="373" s="1"/>
  <c r="G34" i="373" s="1"/>
  <c r="G35" i="373" s="1"/>
  <c r="G36" i="373" s="1"/>
  <c r="G37" i="373" s="1"/>
  <c r="G38" i="373" s="1"/>
  <c r="G39" i="373" s="1"/>
  <c r="G40" i="373" s="1"/>
  <c r="G41" i="373" s="1"/>
  <c r="G42" i="373" s="1"/>
  <c r="G43" i="373" s="1"/>
  <c r="G44" i="373" s="1"/>
  <c r="G45" i="373" s="1"/>
  <c r="G46" i="373" s="1"/>
  <c r="G47" i="373" s="1"/>
  <c r="G48" i="373" s="1"/>
  <c r="G49" i="373" s="1"/>
  <c r="G50" i="373" s="1"/>
  <c r="G51" i="373" s="1"/>
  <c r="G52" i="373" s="1"/>
  <c r="G53" i="373" s="1"/>
  <c r="G54" i="373" s="1"/>
  <c r="G55" i="373" s="1"/>
  <c r="G56" i="373" s="1"/>
  <c r="G57" i="373" s="1"/>
  <c r="G58" i="373" s="1"/>
  <c r="G59" i="373" s="1"/>
  <c r="G17" i="374"/>
  <c r="G18" i="374" s="1"/>
  <c r="G19" i="374" s="1"/>
  <c r="G20" i="374" s="1"/>
  <c r="G21" i="374" s="1"/>
  <c r="G22" i="374" s="1"/>
  <c r="G23" i="374" s="1"/>
  <c r="G24" i="374" s="1"/>
  <c r="G25" i="374" s="1"/>
  <c r="G26" i="374" s="1"/>
  <c r="G27" i="374" s="1"/>
  <c r="G28" i="374" s="1"/>
  <c r="G29" i="374" s="1"/>
  <c r="G30" i="374" s="1"/>
  <c r="G31" i="374" s="1"/>
  <c r="G32" i="374" s="1"/>
  <c r="G33" i="374" s="1"/>
  <c r="G34" i="374" s="1"/>
  <c r="G35" i="374" s="1"/>
  <c r="G36" i="374" s="1"/>
  <c r="G37" i="374" s="1"/>
  <c r="G38" i="374" s="1"/>
  <c r="G39" i="374" s="1"/>
  <c r="G40" i="374" s="1"/>
  <c r="G41" i="374" s="1"/>
  <c r="G42" i="374" s="1"/>
  <c r="G43" i="374" s="1"/>
  <c r="G44" i="374" s="1"/>
  <c r="G45" i="374" s="1"/>
  <c r="G46" i="374" s="1"/>
  <c r="G47" i="374" s="1"/>
  <c r="G48" i="374" s="1"/>
  <c r="G49" i="374" s="1"/>
  <c r="G50" i="374" s="1"/>
  <c r="G51" i="374" s="1"/>
  <c r="G52" i="374" s="1"/>
  <c r="G53" i="374" s="1"/>
  <c r="G54" i="374" s="1"/>
  <c r="G55" i="374" s="1"/>
  <c r="G56" i="374" s="1"/>
  <c r="G57" i="374" s="1"/>
  <c r="G58" i="374" s="1"/>
  <c r="G59" i="374" s="1"/>
  <c r="G60" i="374" s="1"/>
  <c r="G61" i="374" s="1"/>
  <c r="G62" i="374" s="1"/>
  <c r="G63" i="374" s="1"/>
  <c r="G64" i="374" s="1"/>
  <c r="G65" i="374" s="1"/>
  <c r="G66" i="374" s="1"/>
  <c r="G67" i="374" s="1"/>
  <c r="G68" i="374" s="1"/>
  <c r="G69" i="374" s="1"/>
  <c r="G70" i="374" s="1"/>
  <c r="G71" i="374" s="1"/>
  <c r="G72" i="374" s="1"/>
  <c r="G73" i="374" s="1"/>
  <c r="G74" i="374" s="1"/>
  <c r="G75" i="374" s="1"/>
  <c r="G76" i="374" s="1"/>
  <c r="G77" i="374" s="1"/>
  <c r="G78" i="374" s="1"/>
  <c r="G79" i="374" s="1"/>
  <c r="G80" i="374" s="1"/>
  <c r="G81" i="374" s="1"/>
  <c r="G82" i="374" s="1"/>
  <c r="G83" i="374" s="1"/>
  <c r="G84" i="374" s="1"/>
  <c r="G85" i="374" s="1"/>
  <c r="G86" i="374" s="1"/>
  <c r="G87" i="374" s="1"/>
  <c r="G88" i="374" s="1"/>
  <c r="G89" i="374" s="1"/>
  <c r="G90" i="374" s="1"/>
  <c r="G91" i="374" s="1"/>
  <c r="G92" i="374" s="1"/>
  <c r="G93" i="374" s="1"/>
  <c r="G94" i="374" s="1"/>
  <c r="G95" i="374" s="1"/>
  <c r="G96" i="374" s="1"/>
  <c r="G97" i="374" s="1"/>
  <c r="G98" i="374" s="1"/>
  <c r="G99" i="374" s="1"/>
  <c r="G100" i="374" s="1"/>
  <c r="G101" i="374" s="1"/>
  <c r="G102" i="374" s="1"/>
  <c r="G155" i="49"/>
  <c r="G156" i="49"/>
  <c r="G157" i="49"/>
  <c r="G158" i="49"/>
  <c r="G159" i="49"/>
  <c r="G160" i="49"/>
  <c r="G161" i="49"/>
  <c r="G139" i="49"/>
  <c r="G140" i="49"/>
  <c r="G146" i="49"/>
  <c r="G147" i="49"/>
  <c r="G148" i="49"/>
  <c r="G149" i="49"/>
  <c r="G150" i="49"/>
  <c r="G151" i="49"/>
  <c r="G152" i="49"/>
  <c r="G153" i="49"/>
  <c r="G154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77" i="49"/>
  <c r="G78" i="49"/>
  <c r="G79" i="49"/>
  <c r="G80" i="49"/>
  <c r="G81" i="49"/>
  <c r="G82" i="49"/>
  <c r="G83" i="49"/>
  <c r="G84" i="49"/>
  <c r="G85" i="49"/>
  <c r="G86" i="49"/>
  <c r="G225" i="49"/>
  <c r="G226" i="49"/>
  <c r="G227" i="49"/>
  <c r="G228" i="49"/>
  <c r="G229" i="49"/>
  <c r="G230" i="49"/>
  <c r="G231" i="49"/>
  <c r="G115" i="49"/>
  <c r="F17" i="369"/>
  <c r="E17" i="369"/>
  <c r="G5" i="369"/>
  <c r="G6" i="369" s="1"/>
  <c r="G7" i="369" s="1"/>
  <c r="G8" i="369" s="1"/>
  <c r="G9" i="369" s="1"/>
  <c r="G10" i="369" s="1"/>
  <c r="G11" i="369" s="1"/>
  <c r="G12" i="369" s="1"/>
  <c r="G13" i="369" s="1"/>
  <c r="G14" i="369" s="1"/>
  <c r="G15" i="369" s="1"/>
  <c r="G16" i="369" s="1"/>
  <c r="G65" i="49"/>
  <c r="G66" i="49"/>
  <c r="G16" i="49"/>
  <c r="G17" i="49"/>
  <c r="G18" i="49"/>
  <c r="G19" i="49"/>
  <c r="G5" i="368"/>
  <c r="G6" i="368" s="1"/>
  <c r="G7" i="368" s="1"/>
  <c r="G8" i="368" s="1"/>
  <c r="G9" i="368" s="1"/>
  <c r="G10" i="368" s="1"/>
  <c r="G11" i="368" s="1"/>
  <c r="G12" i="368" s="1"/>
  <c r="G13" i="368" s="1"/>
  <c r="G14" i="368" s="1"/>
  <c r="G15" i="368" s="1"/>
  <c r="G16" i="368" s="1"/>
  <c r="G17" i="368" s="1"/>
  <c r="G18" i="368" s="1"/>
  <c r="G19" i="368" s="1"/>
  <c r="G20" i="368" s="1"/>
  <c r="G21" i="368" s="1"/>
  <c r="G22" i="368" s="1"/>
  <c r="G23" i="368" s="1"/>
  <c r="G24" i="368" s="1"/>
  <c r="G25" i="368" s="1"/>
  <c r="G26" i="368" s="1"/>
  <c r="G27" i="368" s="1"/>
  <c r="G28" i="368" s="1"/>
  <c r="G29" i="368" s="1"/>
  <c r="G30" i="368" s="1"/>
  <c r="G31" i="368" s="1"/>
  <c r="G32" i="368" s="1"/>
  <c r="G33" i="368" s="1"/>
  <c r="G34" i="368" s="1"/>
  <c r="G35" i="368" s="1"/>
  <c r="G36" i="368" s="1"/>
  <c r="G37" i="368" s="1"/>
  <c r="G38" i="368" s="1"/>
  <c r="G39" i="368" s="1"/>
  <c r="G40" i="368" s="1"/>
  <c r="G41" i="368" s="1"/>
  <c r="G42" i="368" s="1"/>
  <c r="G43" i="368" s="1"/>
  <c r="G44" i="368" s="1"/>
  <c r="G45" i="368" s="1"/>
  <c r="G46" i="368" s="1"/>
  <c r="G47" i="368" s="1"/>
  <c r="G48" i="368" s="1"/>
  <c r="F35" i="367"/>
  <c r="E35" i="367"/>
  <c r="G11" i="49"/>
  <c r="G174" i="49"/>
  <c r="G69" i="373" l="1"/>
  <c r="G70" i="373" s="1"/>
  <c r="G71" i="373" s="1"/>
  <c r="G72" i="373" s="1"/>
  <c r="G73" i="373" s="1"/>
  <c r="G74" i="373" s="1"/>
  <c r="G75" i="373" s="1"/>
  <c r="G76" i="373" s="1"/>
  <c r="G77" i="373" s="1"/>
  <c r="G78" i="373" s="1"/>
  <c r="G79" i="373" s="1"/>
  <c r="G80" i="373" s="1"/>
  <c r="G81" i="373" s="1"/>
  <c r="G82" i="373" s="1"/>
  <c r="G83" i="373" s="1"/>
  <c r="G84" i="373" s="1"/>
  <c r="G85" i="373" s="1"/>
  <c r="G86" i="373" s="1"/>
  <c r="G87" i="373" s="1"/>
  <c r="G88" i="373" s="1"/>
  <c r="G89" i="373" s="1"/>
  <c r="G90" i="373" s="1"/>
  <c r="G91" i="373" s="1"/>
  <c r="G92" i="373" s="1"/>
  <c r="G93" i="373" s="1"/>
  <c r="G94" i="373" s="1"/>
  <c r="G95" i="373" s="1"/>
  <c r="G96" i="373" s="1"/>
  <c r="G97" i="373" s="1"/>
  <c r="G98" i="373" s="1"/>
  <c r="G99" i="373" s="1"/>
  <c r="G100" i="373" s="1"/>
  <c r="G101" i="373" s="1"/>
  <c r="G102" i="373" s="1"/>
  <c r="G103" i="373" s="1"/>
  <c r="G104" i="373" s="1"/>
  <c r="G105" i="373" s="1"/>
  <c r="G106" i="373" s="1"/>
  <c r="G107" i="373" s="1"/>
  <c r="G108" i="373" s="1"/>
  <c r="G109" i="373" s="1"/>
  <c r="G110" i="373" s="1"/>
  <c r="G111" i="373" s="1"/>
  <c r="G112" i="373" s="1"/>
  <c r="G113" i="373" s="1"/>
  <c r="G114" i="373" s="1"/>
  <c r="G115" i="373" s="1"/>
  <c r="G116" i="373" s="1"/>
  <c r="G117" i="373" s="1"/>
  <c r="G118" i="373" s="1"/>
  <c r="G119" i="373" s="1"/>
  <c r="G120" i="373" s="1"/>
  <c r="G121" i="373" s="1"/>
  <c r="G122" i="373" s="1"/>
  <c r="G123" i="373" s="1"/>
  <c r="G124" i="373" s="1"/>
  <c r="G125" i="373" s="1"/>
  <c r="G126" i="373" s="1"/>
  <c r="G127" i="373" s="1"/>
  <c r="G128" i="373" s="1"/>
  <c r="G129" i="373" s="1"/>
  <c r="G130" i="373" s="1"/>
  <c r="G131" i="373" s="1"/>
  <c r="G132" i="373" s="1"/>
  <c r="G133" i="373" s="1"/>
  <c r="G134" i="373" s="1"/>
  <c r="G135" i="373" s="1"/>
  <c r="G136" i="373" s="1"/>
  <c r="G137" i="373" s="1"/>
  <c r="G138" i="373" s="1"/>
  <c r="G139" i="373" s="1"/>
  <c r="G140" i="373" s="1"/>
  <c r="G141" i="373" s="1"/>
  <c r="G142" i="373" s="1"/>
  <c r="G143" i="373" s="1"/>
  <c r="G144" i="373" s="1"/>
  <c r="G145" i="373" s="1"/>
  <c r="G146" i="373" s="1"/>
  <c r="G147" i="373" s="1"/>
  <c r="G148" i="373" s="1"/>
  <c r="G149" i="373" s="1"/>
  <c r="G150" i="373" s="1"/>
  <c r="G151" i="373" s="1"/>
  <c r="G152" i="373" s="1"/>
  <c r="G153" i="373" s="1"/>
  <c r="G154" i="373" s="1"/>
  <c r="G155" i="373" s="1"/>
  <c r="G156" i="373" s="1"/>
  <c r="G157" i="373" s="1"/>
  <c r="G158" i="373" s="1"/>
  <c r="G159" i="373" s="1"/>
  <c r="G160" i="373" s="1"/>
  <c r="G161" i="373" s="1"/>
  <c r="G162" i="373" s="1"/>
  <c r="G60" i="373"/>
  <c r="G61" i="373" s="1"/>
  <c r="G62" i="373" s="1"/>
  <c r="G63" i="373" s="1"/>
  <c r="G64" i="373" s="1"/>
  <c r="G65" i="373" s="1"/>
  <c r="G66" i="373" s="1"/>
  <c r="G67" i="373" s="1"/>
  <c r="G68" i="373" s="1"/>
  <c r="G103" i="374"/>
  <c r="G104" i="374" s="1"/>
  <c r="G105" i="374" s="1"/>
  <c r="G106" i="374" s="1"/>
  <c r="G107" i="374" s="1"/>
  <c r="G108" i="374" s="1"/>
  <c r="G109" i="374" s="1"/>
  <c r="G110" i="374" s="1"/>
  <c r="G111" i="374" s="1"/>
  <c r="G112" i="374" s="1"/>
  <c r="G113" i="374" s="1"/>
  <c r="G114" i="374" s="1"/>
  <c r="G115" i="374" s="1"/>
  <c r="G116" i="374" s="1"/>
  <c r="G117" i="374" s="1"/>
  <c r="G118" i="374" s="1"/>
  <c r="G119" i="374" s="1"/>
  <c r="G17" i="369"/>
  <c r="G35" i="367"/>
  <c r="H6" i="55" s="1"/>
  <c r="J6" i="55" s="1"/>
  <c r="G49" i="368"/>
  <c r="H12" i="55" s="1"/>
  <c r="J12" i="55" s="1"/>
  <c r="G10" i="143"/>
  <c r="C28" i="55"/>
  <c r="I28" i="55" s="1"/>
  <c r="D21" i="55"/>
  <c r="G163" i="373" l="1"/>
  <c r="G164" i="373" s="1"/>
  <c r="G165" i="373" s="1"/>
  <c r="G166" i="373" s="1"/>
  <c r="G167" i="373" s="1"/>
  <c r="G168" i="373" s="1"/>
  <c r="G169" i="373" s="1"/>
  <c r="G170" i="373" s="1"/>
  <c r="G171" i="373" s="1"/>
  <c r="G172" i="373" s="1"/>
  <c r="G173" i="373" s="1"/>
  <c r="G174" i="373" s="1"/>
  <c r="G175" i="373" s="1"/>
  <c r="G176" i="373" s="1"/>
  <c r="G177" i="373" s="1"/>
  <c r="G178" i="373" s="1"/>
  <c r="G179" i="373" s="1"/>
  <c r="G180" i="373" s="1"/>
  <c r="G181" i="373" s="1"/>
  <c r="G182" i="373" s="1"/>
  <c r="G183" i="373" s="1"/>
  <c r="G184" i="373" s="1"/>
  <c r="G185" i="373" s="1"/>
  <c r="G186" i="373" s="1"/>
  <c r="G120" i="374"/>
  <c r="G121" i="374" s="1"/>
  <c r="G122" i="374" s="1"/>
  <c r="G123" i="374" s="1"/>
  <c r="G124" i="374" s="1"/>
  <c r="G125" i="374" s="1"/>
  <c r="G126" i="374" s="1"/>
  <c r="G127" i="374" s="1"/>
  <c r="G128" i="374" s="1"/>
  <c r="G129" i="374" s="1"/>
  <c r="G130" i="374" s="1"/>
  <c r="G131" i="374" s="1"/>
  <c r="G132" i="374" s="1"/>
  <c r="G133" i="374" s="1"/>
  <c r="G134" i="374" s="1"/>
  <c r="G135" i="374" s="1"/>
  <c r="G136" i="374" s="1"/>
  <c r="G137" i="374" s="1"/>
  <c r="G138" i="374" s="1"/>
  <c r="G139" i="374" s="1"/>
  <c r="G140" i="374" s="1"/>
  <c r="G141" i="374" s="1"/>
  <c r="G142" i="374" s="1"/>
  <c r="G143" i="374" s="1"/>
  <c r="G144" i="374" s="1"/>
  <c r="G145" i="374" s="1"/>
  <c r="G146" i="374" s="1"/>
  <c r="G147" i="374" s="1"/>
  <c r="G148" i="374" s="1"/>
  <c r="G149" i="374" s="1"/>
  <c r="G150" i="374" s="1"/>
  <c r="G151" i="374" s="1"/>
  <c r="G6" i="367"/>
  <c r="G7" i="367" s="1"/>
  <c r="I5" i="55"/>
  <c r="G549" i="49"/>
  <c r="E759" i="49"/>
  <c r="G595" i="49"/>
  <c r="G596" i="49"/>
  <c r="G597" i="49"/>
  <c r="G598" i="49"/>
  <c r="G599" i="49"/>
  <c r="G600" i="49"/>
  <c r="G601" i="49"/>
  <c r="G602" i="49"/>
  <c r="G603" i="49"/>
  <c r="G604" i="49"/>
  <c r="G605" i="49"/>
  <c r="G606" i="49"/>
  <c r="G607" i="49"/>
  <c r="F158" i="350"/>
  <c r="E158" i="350"/>
  <c r="G436" i="49"/>
  <c r="G437" i="49"/>
  <c r="G438" i="49"/>
  <c r="G28" i="49"/>
  <c r="G27" i="49"/>
  <c r="G12" i="49"/>
  <c r="G10" i="49"/>
  <c r="G9" i="49"/>
  <c r="D16" i="56"/>
  <c r="G289" i="49"/>
  <c r="G287" i="49"/>
  <c r="G286" i="49"/>
  <c r="G200" i="49"/>
  <c r="G199" i="49"/>
  <c r="G261" i="49"/>
  <c r="G262" i="49"/>
  <c r="G263" i="49"/>
  <c r="F44" i="362"/>
  <c r="E44" i="362"/>
  <c r="G187" i="373" l="1"/>
  <c r="G188" i="373" s="1"/>
  <c r="G189" i="373" s="1"/>
  <c r="G190" i="373" s="1"/>
  <c r="G191" i="373" s="1"/>
  <c r="G192" i="373" s="1"/>
  <c r="G193" i="373" s="1"/>
  <c r="G194" i="373" s="1"/>
  <c r="G195" i="373" s="1"/>
  <c r="G196" i="373" s="1"/>
  <c r="G197" i="373" s="1"/>
  <c r="G198" i="373" s="1"/>
  <c r="G152" i="374"/>
  <c r="G153" i="374" s="1"/>
  <c r="G8" i="367"/>
  <c r="G9" i="367" s="1"/>
  <c r="G10" i="367" s="1"/>
  <c r="G11" i="367" s="1"/>
  <c r="G12" i="367" s="1"/>
  <c r="G13" i="367" s="1"/>
  <c r="G14" i="367" s="1"/>
  <c r="G15" i="367" s="1"/>
  <c r="G16" i="367" s="1"/>
  <c r="G17" i="367" s="1"/>
  <c r="G18" i="367" s="1"/>
  <c r="G19" i="367" s="1"/>
  <c r="G20" i="367" s="1"/>
  <c r="G21" i="367" s="1"/>
  <c r="G22" i="367" s="1"/>
  <c r="G23" i="367" s="1"/>
  <c r="G24" i="367" s="1"/>
  <c r="G25" i="367" s="1"/>
  <c r="G26" i="367" s="1"/>
  <c r="G158" i="350"/>
  <c r="G44" i="362"/>
  <c r="H5" i="55" s="1"/>
  <c r="J5" i="55" s="1"/>
  <c r="G154" i="374" l="1"/>
  <c r="G155" i="374" s="1"/>
  <c r="G156" i="374" s="1"/>
  <c r="G157" i="374" s="1"/>
  <c r="G158" i="374" s="1"/>
  <c r="G159" i="374" s="1"/>
  <c r="G160" i="374" s="1"/>
  <c r="G161" i="374" s="1"/>
  <c r="G162" i="374" s="1"/>
  <c r="G163" i="374" s="1"/>
  <c r="G164" i="374" s="1"/>
  <c r="G165" i="374" s="1"/>
  <c r="G166" i="374" s="1"/>
  <c r="G167" i="374" s="1"/>
  <c r="G168" i="374" s="1"/>
  <c r="G169" i="374" s="1"/>
  <c r="G170" i="374" s="1"/>
  <c r="G171" i="374" s="1"/>
  <c r="G172" i="374" s="1"/>
  <c r="G173" i="374" s="1"/>
  <c r="G174" i="374" s="1"/>
  <c r="G175" i="374" s="1"/>
  <c r="G176" i="374" s="1"/>
  <c r="G177" i="374" s="1"/>
  <c r="G27" i="367"/>
  <c r="G6" i="362"/>
  <c r="G7" i="362" s="1"/>
  <c r="G8" i="362" s="1"/>
  <c r="G9" i="362" s="1"/>
  <c r="G10" i="362" s="1"/>
  <c r="G11" i="362" s="1"/>
  <c r="G12" i="362" s="1"/>
  <c r="G13" i="362" s="1"/>
  <c r="G14" i="362" s="1"/>
  <c r="G551" i="49"/>
  <c r="G389" i="49"/>
  <c r="G316" i="49"/>
  <c r="G317" i="49"/>
  <c r="G318" i="49"/>
  <c r="G319" i="49"/>
  <c r="G31" i="367" l="1"/>
  <c r="G32" i="367" s="1"/>
  <c r="G33" i="367" s="1"/>
  <c r="G34" i="367" s="1"/>
  <c r="G239" i="49"/>
  <c r="G15" i="362" l="1"/>
  <c r="G16" i="362" s="1"/>
  <c r="G17" i="362" s="1"/>
  <c r="G18" i="362" s="1"/>
  <c r="G19" i="362" s="1"/>
  <c r="G20" i="362" s="1"/>
  <c r="G322" i="49"/>
  <c r="G323" i="49"/>
  <c r="G324" i="49"/>
  <c r="G325" i="49"/>
  <c r="G326" i="49"/>
  <c r="G24" i="362" l="1"/>
  <c r="G25" i="362" s="1"/>
  <c r="G26" i="362" s="1"/>
  <c r="G27" i="362" s="1"/>
  <c r="G28" i="362" s="1"/>
  <c r="G29" i="362" s="1"/>
  <c r="G30" i="362" s="1"/>
  <c r="G31" i="362" s="1"/>
  <c r="G32" i="362" s="1"/>
  <c r="G33" i="362" s="1"/>
  <c r="G34" i="362" s="1"/>
  <c r="G35" i="362" s="1"/>
  <c r="G36" i="362" s="1"/>
  <c r="G37" i="362" s="1"/>
  <c r="G38" i="362" s="1"/>
  <c r="G349" i="49"/>
  <c r="G282" i="49"/>
  <c r="G281" i="49"/>
  <c r="G280" i="49"/>
  <c r="G193" i="49"/>
  <c r="G39" i="362" l="1"/>
  <c r="G40" i="362" s="1"/>
  <c r="G41" i="362" s="1"/>
  <c r="G42" i="362" s="1"/>
  <c r="G43" i="362" s="1"/>
  <c r="G550" i="49"/>
  <c r="G388" i="49"/>
  <c r="G304" i="49"/>
  <c r="G305" i="49"/>
  <c r="G307" i="49"/>
  <c r="G308" i="49"/>
  <c r="G309" i="49"/>
  <c r="G310" i="49"/>
  <c r="G311" i="49"/>
  <c r="G312" i="49"/>
  <c r="G313" i="49"/>
  <c r="G314" i="49"/>
  <c r="G315" i="49"/>
  <c r="H27" i="216"/>
  <c r="G504" i="49"/>
  <c r="G503" i="49"/>
  <c r="G502" i="49"/>
  <c r="G252" i="49"/>
  <c r="G251" i="49"/>
  <c r="G184" i="49"/>
  <c r="G185" i="49"/>
  <c r="G186" i="49"/>
  <c r="G187" i="49"/>
  <c r="G188" i="49"/>
  <c r="G183" i="49"/>
  <c r="G182" i="49"/>
  <c r="G51" i="49"/>
  <c r="G50" i="49"/>
  <c r="G37" i="49"/>
  <c r="G245" i="49"/>
  <c r="F35" i="194"/>
  <c r="E35" i="194"/>
  <c r="G531" i="49" l="1"/>
  <c r="G532" i="49"/>
  <c r="G533" i="49"/>
  <c r="G534" i="49"/>
  <c r="G535" i="49"/>
  <c r="G536" i="49"/>
  <c r="G552" i="49"/>
  <c r="G449" i="49" l="1"/>
  <c r="G448" i="49"/>
  <c r="G447" i="49"/>
  <c r="G446" i="49" l="1"/>
  <c r="G257" i="49" l="1"/>
  <c r="G258" i="49"/>
  <c r="G240" i="49" l="1"/>
  <c r="G237" i="49"/>
  <c r="G221" i="49"/>
  <c r="G191" i="49"/>
  <c r="G190" i="49"/>
  <c r="G192" i="49"/>
  <c r="G120" i="49" l="1"/>
  <c r="G121" i="49"/>
  <c r="G122" i="49"/>
  <c r="G123" i="49"/>
  <c r="G124" i="49"/>
  <c r="G125" i="49"/>
  <c r="G126" i="49"/>
  <c r="G127" i="49"/>
  <c r="G128" i="49"/>
  <c r="G129" i="49"/>
  <c r="G56" i="49" l="1"/>
  <c r="G57" i="49"/>
  <c r="G58" i="49"/>
  <c r="G59" i="49"/>
  <c r="G61" i="49"/>
  <c r="G62" i="49"/>
  <c r="G7" i="49"/>
  <c r="G8" i="49"/>
  <c r="G13" i="49"/>
  <c r="G14" i="49"/>
  <c r="G15" i="49"/>
  <c r="G20" i="49"/>
  <c r="G21" i="49"/>
  <c r="G22" i="49"/>
  <c r="G23" i="49"/>
  <c r="G3" i="49" l="1"/>
  <c r="G520" i="49" l="1"/>
  <c r="G521" i="49"/>
  <c r="G522" i="49"/>
  <c r="G523" i="49"/>
  <c r="G499" i="49"/>
  <c r="G500" i="49"/>
  <c r="D17" i="52"/>
  <c r="G224" i="49" l="1"/>
  <c r="G223" i="49"/>
  <c r="G294" i="49"/>
  <c r="G130" i="49"/>
  <c r="G131" i="49"/>
  <c r="G132" i="49"/>
  <c r="G133" i="49"/>
  <c r="G134" i="49"/>
  <c r="G135" i="49"/>
  <c r="G136" i="49"/>
  <c r="G137" i="49"/>
  <c r="G138" i="49"/>
  <c r="G180" i="49"/>
  <c r="F53" i="80" l="1"/>
  <c r="E53" i="80"/>
  <c r="G38" i="299" l="1"/>
  <c r="H7" i="55" s="1"/>
  <c r="G53" i="80"/>
  <c r="H2" i="55" s="1"/>
  <c r="I3" i="55"/>
  <c r="J3" i="55" s="1"/>
  <c r="G508" i="49" l="1"/>
  <c r="G510" i="49"/>
  <c r="G511" i="49"/>
  <c r="G512" i="49"/>
  <c r="G513" i="49"/>
  <c r="G514" i="49"/>
  <c r="G515" i="49"/>
  <c r="G516" i="49"/>
  <c r="G517" i="49"/>
  <c r="G518" i="49"/>
  <c r="G519" i="49"/>
  <c r="G524" i="49"/>
  <c r="G525" i="49"/>
  <c r="G526" i="49"/>
  <c r="G527" i="49"/>
  <c r="G528" i="49"/>
  <c r="G529" i="49"/>
  <c r="G530" i="49"/>
  <c r="G553" i="49"/>
  <c r="G554" i="49"/>
  <c r="G555" i="49"/>
  <c r="G556" i="49"/>
  <c r="G557" i="49"/>
  <c r="G558" i="49"/>
  <c r="G559" i="49"/>
  <c r="G560" i="49"/>
  <c r="G561" i="49"/>
  <c r="G562" i="49"/>
  <c r="G563" i="49"/>
  <c r="G564" i="49"/>
  <c r="G565" i="49"/>
  <c r="G566" i="49"/>
  <c r="G573" i="49"/>
  <c r="G574" i="49"/>
  <c r="G575" i="49"/>
  <c r="G576" i="49"/>
  <c r="G577" i="49"/>
  <c r="G578" i="49"/>
  <c r="G579" i="49"/>
  <c r="G580" i="49"/>
  <c r="G581" i="49"/>
  <c r="G582" i="49"/>
  <c r="G583" i="49"/>
  <c r="G584" i="49"/>
  <c r="G585" i="49"/>
  <c r="G586" i="49"/>
  <c r="G587" i="49"/>
  <c r="G588" i="49"/>
  <c r="G589" i="49"/>
  <c r="G474" i="49"/>
  <c r="G473" i="49"/>
  <c r="G472" i="49"/>
  <c r="G445" i="49"/>
  <c r="G450" i="49"/>
  <c r="G451" i="49"/>
  <c r="G452" i="49"/>
  <c r="G453" i="49"/>
  <c r="G454" i="49"/>
  <c r="G455" i="49"/>
  <c r="G456" i="49"/>
  <c r="G463" i="49"/>
  <c r="G464" i="49"/>
  <c r="G465" i="49"/>
  <c r="G466" i="49"/>
  <c r="G467" i="49"/>
  <c r="G468" i="49"/>
  <c r="G469" i="49"/>
  <c r="G470" i="49"/>
  <c r="G471" i="49"/>
  <c r="G475" i="49"/>
  <c r="G476" i="49"/>
  <c r="G477" i="49"/>
  <c r="G478" i="49"/>
  <c r="G479" i="49"/>
  <c r="G480" i="49"/>
  <c r="G25" i="49"/>
  <c r="G222" i="49"/>
  <c r="G232" i="49"/>
  <c r="G233" i="49"/>
  <c r="G234" i="49"/>
  <c r="F50" i="355" l="1"/>
  <c r="E50" i="355"/>
  <c r="G179" i="49"/>
  <c r="G6" i="355" l="1"/>
  <c r="G7" i="355" s="1"/>
  <c r="G8" i="355" s="1"/>
  <c r="G9" i="355" s="1"/>
  <c r="G10" i="355" s="1"/>
  <c r="G11" i="355" s="1"/>
  <c r="G12" i="355" s="1"/>
  <c r="G13" i="355" s="1"/>
  <c r="G14" i="355" s="1"/>
  <c r="G15" i="355" s="1"/>
  <c r="G16" i="355" s="1"/>
  <c r="G17" i="355" s="1"/>
  <c r="G18" i="355" s="1"/>
  <c r="G19" i="355" s="1"/>
  <c r="G20" i="355" s="1"/>
  <c r="G21" i="355" s="1"/>
  <c r="G22" i="355" s="1"/>
  <c r="G23" i="355" s="1"/>
  <c r="G24" i="355" s="1"/>
  <c r="G25" i="355" s="1"/>
  <c r="G26" i="355" s="1"/>
  <c r="G27" i="355" s="1"/>
  <c r="G28" i="355" s="1"/>
  <c r="G29" i="355" s="1"/>
  <c r="G30" i="355" s="1"/>
  <c r="G50" i="355"/>
  <c r="G109" i="49"/>
  <c r="G107" i="49"/>
  <c r="G108" i="49"/>
  <c r="G110" i="49"/>
  <c r="G111" i="49"/>
  <c r="G52" i="49"/>
  <c r="G53" i="49"/>
  <c r="G31" i="355" l="1"/>
  <c r="G32" i="355" s="1"/>
  <c r="G33" i="355" s="1"/>
  <c r="G34" i="355" s="1"/>
  <c r="G35" i="355" s="1"/>
  <c r="G36" i="355" s="1"/>
  <c r="G37" i="355" s="1"/>
  <c r="G38" i="355" s="1"/>
  <c r="G39" i="355" s="1"/>
  <c r="G40" i="355" s="1"/>
  <c r="G41" i="355" s="1"/>
  <c r="G42" i="355" s="1"/>
  <c r="G43" i="355" s="1"/>
  <c r="G44" i="355" s="1"/>
  <c r="G45" i="355" s="1"/>
  <c r="G46" i="355" s="1"/>
  <c r="G47" i="355" s="1"/>
  <c r="G48" i="355" s="1"/>
  <c r="G49" i="355" s="1"/>
  <c r="G24" i="49"/>
  <c r="G26" i="49"/>
  <c r="G29" i="49"/>
  <c r="G30" i="49"/>
  <c r="G95" i="49" l="1"/>
  <c r="G94" i="49"/>
  <c r="G87" i="49" l="1"/>
  <c r="G348" i="49" l="1"/>
  <c r="G507" i="49" l="1"/>
  <c r="G497" i="49"/>
  <c r="G413" i="49"/>
  <c r="G414" i="49"/>
  <c r="G415" i="49"/>
  <c r="G501" i="49"/>
  <c r="G379" i="49"/>
  <c r="G369" i="49"/>
  <c r="G20" i="143" l="1"/>
  <c r="G368" i="49"/>
  <c r="G197" i="49"/>
  <c r="G196" i="49"/>
  <c r="G73" i="49"/>
  <c r="G72" i="49"/>
  <c r="G5" i="350"/>
  <c r="G6" i="350" s="1"/>
  <c r="G7" i="350" s="1"/>
  <c r="G8" i="350" s="1"/>
  <c r="G9" i="350" s="1"/>
  <c r="G10" i="350" s="1"/>
  <c r="G11" i="350" s="1"/>
  <c r="G12" i="350" s="1"/>
  <c r="G13" i="350" s="1"/>
  <c r="G14" i="350" s="1"/>
  <c r="G15" i="350" s="1"/>
  <c r="G16" i="350" s="1"/>
  <c r="G17" i="350" s="1"/>
  <c r="G18" i="350" s="1"/>
  <c r="G19" i="350" s="1"/>
  <c r="G20" i="350" s="1"/>
  <c r="G21" i="350" l="1"/>
  <c r="G22" i="350" s="1"/>
  <c r="G23" i="350" s="1"/>
  <c r="G24" i="350" s="1"/>
  <c r="G25" i="350" s="1"/>
  <c r="G26" i="350" s="1"/>
  <c r="G27" i="350" s="1"/>
  <c r="G28" i="350" s="1"/>
  <c r="G29" i="350" s="1"/>
  <c r="G30" i="350" s="1"/>
  <c r="G31" i="350" s="1"/>
  <c r="G32" i="350" s="1"/>
  <c r="G33" i="350" s="1"/>
  <c r="G34" i="350" s="1"/>
  <c r="G35" i="350" s="1"/>
  <c r="G36" i="350" s="1"/>
  <c r="G37" i="350" s="1"/>
  <c r="G38" i="350" s="1"/>
  <c r="G39" i="350" s="1"/>
  <c r="G332" i="49" l="1"/>
  <c r="G333" i="49"/>
  <c r="G334" i="49"/>
  <c r="G285" i="49"/>
  <c r="G118" i="49"/>
  <c r="G119" i="49"/>
  <c r="G181" i="49"/>
  <c r="G113" i="49" l="1"/>
  <c r="G114" i="49"/>
  <c r="G116" i="49"/>
  <c r="G117" i="49"/>
  <c r="G40" i="350" l="1"/>
  <c r="G41" i="350" s="1"/>
  <c r="G42" i="350" s="1"/>
  <c r="G43" i="350" s="1"/>
  <c r="G44" i="350" s="1"/>
  <c r="G45" i="350" s="1"/>
  <c r="H10" i="143"/>
  <c r="H11" i="143" s="1"/>
  <c r="D24" i="221"/>
  <c r="D38" i="221" s="1"/>
  <c r="D30" i="52"/>
  <c r="D41" i="52" s="1"/>
  <c r="D44" i="52" s="1"/>
  <c r="D31" i="56"/>
  <c r="D44" i="56" s="1"/>
  <c r="G4" i="63"/>
  <c r="G5" i="63" s="1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G24" i="63" s="1"/>
  <c r="G25" i="63" s="1"/>
  <c r="G26" i="63" s="1"/>
  <c r="G27" i="63" s="1"/>
  <c r="G28" i="63" s="1"/>
  <c r="G29" i="63" s="1"/>
  <c r="G30" i="63" s="1"/>
  <c r="G31" i="63" s="1"/>
  <c r="G32" i="63" s="1"/>
  <c r="G33" i="63" s="1"/>
  <c r="G34" i="63" s="1"/>
  <c r="G35" i="63" s="1"/>
  <c r="G36" i="63" s="1"/>
  <c r="G37" i="63" s="1"/>
  <c r="G38" i="63" s="1"/>
  <c r="G39" i="63" s="1"/>
  <c r="G40" i="63" s="1"/>
  <c r="G41" i="63" s="1"/>
  <c r="G42" i="63" s="1"/>
  <c r="G43" i="63" s="1"/>
  <c r="G44" i="63" s="1"/>
  <c r="G45" i="63" s="1"/>
  <c r="G46" i="63" s="1"/>
  <c r="G386" i="49"/>
  <c r="G387" i="49"/>
  <c r="C10" i="143"/>
  <c r="C11" i="143" s="1"/>
  <c r="G363" i="49"/>
  <c r="G364" i="49"/>
  <c r="G365" i="49"/>
  <c r="G5" i="80"/>
  <c r="G6" i="80" s="1"/>
  <c r="G7" i="80" s="1"/>
  <c r="G8" i="80" s="1"/>
  <c r="G9" i="80" s="1"/>
  <c r="G10" i="80" s="1"/>
  <c r="G11" i="80" s="1"/>
  <c r="G12" i="80" s="1"/>
  <c r="G299" i="49"/>
  <c r="G298" i="49"/>
  <c r="G194" i="49"/>
  <c r="G297" i="49"/>
  <c r="G4" i="49"/>
  <c r="G5" i="49"/>
  <c r="G6" i="49"/>
  <c r="G31" i="49"/>
  <c r="G32" i="49"/>
  <c r="G33" i="49"/>
  <c r="G34" i="49"/>
  <c r="G36" i="49"/>
  <c r="G54" i="49"/>
  <c r="G55" i="49"/>
  <c r="G63" i="49"/>
  <c r="G64" i="49"/>
  <c r="G67" i="49"/>
  <c r="G68" i="49"/>
  <c r="G69" i="49"/>
  <c r="G70" i="49"/>
  <c r="G71" i="49"/>
  <c r="G74" i="49"/>
  <c r="G75" i="49"/>
  <c r="G76" i="49"/>
  <c r="G88" i="49"/>
  <c r="G89" i="49"/>
  <c r="G90" i="49"/>
  <c r="G91" i="49"/>
  <c r="G92" i="49"/>
  <c r="G93" i="49"/>
  <c r="G96" i="49"/>
  <c r="G97" i="49"/>
  <c r="G98" i="49"/>
  <c r="G99" i="49"/>
  <c r="G100" i="49"/>
  <c r="G101" i="49"/>
  <c r="G102" i="49"/>
  <c r="G103" i="49"/>
  <c r="G104" i="49"/>
  <c r="G105" i="49"/>
  <c r="G106" i="49"/>
  <c r="G112" i="49"/>
  <c r="G189" i="49"/>
  <c r="G195" i="49"/>
  <c r="G198" i="49"/>
  <c r="G212" i="49"/>
  <c r="G213" i="49"/>
  <c r="G214" i="49"/>
  <c r="G215" i="49"/>
  <c r="G216" i="49"/>
  <c r="G217" i="49"/>
  <c r="G218" i="49"/>
  <c r="G219" i="49"/>
  <c r="G220" i="49"/>
  <c r="G235" i="49"/>
  <c r="G236" i="49"/>
  <c r="G238" i="49"/>
  <c r="G241" i="49"/>
  <c r="G242" i="49"/>
  <c r="G243" i="49"/>
  <c r="G244" i="49"/>
  <c r="G246" i="49"/>
  <c r="G247" i="49"/>
  <c r="G248" i="49"/>
  <c r="G249" i="49"/>
  <c r="G250" i="49"/>
  <c r="G253" i="49"/>
  <c r="G254" i="49"/>
  <c r="G255" i="49"/>
  <c r="G256" i="49"/>
  <c r="G259" i="49"/>
  <c r="G260" i="49"/>
  <c r="G264" i="49"/>
  <c r="G265" i="49"/>
  <c r="G266" i="49"/>
  <c r="G267" i="49"/>
  <c r="G279" i="49"/>
  <c r="G283" i="49"/>
  <c r="G284" i="49"/>
  <c r="G290" i="49"/>
  <c r="G291" i="49"/>
  <c r="G292" i="49"/>
  <c r="G293" i="49"/>
  <c r="G295" i="49"/>
  <c r="G296" i="49"/>
  <c r="G300" i="49"/>
  <c r="G301" i="49"/>
  <c r="G302" i="49"/>
  <c r="G303" i="49"/>
  <c r="G320" i="49"/>
  <c r="G321" i="49"/>
  <c r="G329" i="49"/>
  <c r="G330" i="49"/>
  <c r="G331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50" i="49"/>
  <c r="G351" i="49"/>
  <c r="G366" i="49"/>
  <c r="G367" i="49"/>
  <c r="G370" i="49"/>
  <c r="G371" i="49"/>
  <c r="G372" i="49"/>
  <c r="G373" i="49"/>
  <c r="G374" i="49"/>
  <c r="G375" i="49"/>
  <c r="G376" i="49"/>
  <c r="G377" i="49"/>
  <c r="G378" i="49"/>
  <c r="G380" i="49"/>
  <c r="G381" i="49"/>
  <c r="G382" i="49"/>
  <c r="G383" i="49"/>
  <c r="G384" i="49"/>
  <c r="G385" i="49"/>
  <c r="G390" i="49"/>
  <c r="G391" i="49"/>
  <c r="G392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6" i="49"/>
  <c r="G432" i="49"/>
  <c r="G433" i="49"/>
  <c r="G434" i="49"/>
  <c r="G435" i="49"/>
  <c r="G439" i="49"/>
  <c r="G440" i="49"/>
  <c r="G441" i="49"/>
  <c r="G442" i="49"/>
  <c r="G443" i="49"/>
  <c r="G444" i="49"/>
  <c r="G481" i="49"/>
  <c r="G482" i="49"/>
  <c r="G485" i="49"/>
  <c r="G487" i="49"/>
  <c r="G488" i="49"/>
  <c r="G495" i="49"/>
  <c r="G496" i="49"/>
  <c r="G498" i="49"/>
  <c r="G505" i="49"/>
  <c r="G506" i="49"/>
  <c r="G32" i="55"/>
  <c r="C22" i="55"/>
  <c r="D8" i="216"/>
  <c r="E8" i="216" s="1"/>
  <c r="F8" i="216" s="1"/>
  <c r="G8" i="216" s="1"/>
  <c r="H8" i="216" s="1"/>
  <c r="E6" i="176"/>
  <c r="E7" i="176"/>
  <c r="E8" i="176"/>
  <c r="E9" i="176"/>
  <c r="E10" i="176"/>
  <c r="E11" i="176"/>
  <c r="E14" i="176"/>
  <c r="E15" i="176"/>
  <c r="E16" i="176"/>
  <c r="E17" i="176"/>
  <c r="J5" i="143"/>
  <c r="D32" i="55"/>
  <c r="F23" i="55"/>
  <c r="G5" i="194"/>
  <c r="G6" i="194" s="1"/>
  <c r="G7" i="194" s="1"/>
  <c r="I3" i="143"/>
  <c r="J3" i="143"/>
  <c r="I4" i="143"/>
  <c r="J4" i="143" s="1"/>
  <c r="I6" i="143"/>
  <c r="J6" i="143"/>
  <c r="I2" i="143"/>
  <c r="J2" i="143" s="1"/>
  <c r="C21" i="55"/>
  <c r="C16" i="143"/>
  <c r="I16" i="143"/>
  <c r="F5" i="116"/>
  <c r="E5" i="116"/>
  <c r="G5" i="116"/>
  <c r="H16" i="143" s="1"/>
  <c r="J16" i="143" s="1"/>
  <c r="K40" i="216"/>
  <c r="L40" i="216"/>
  <c r="J40" i="216"/>
  <c r="I40" i="216"/>
  <c r="C15" i="55"/>
  <c r="C8" i="143"/>
  <c r="E8" i="143"/>
  <c r="H8" i="143"/>
  <c r="K18" i="143"/>
  <c r="F11" i="143"/>
  <c r="F12" i="143" s="1"/>
  <c r="K10" i="176"/>
  <c r="K9" i="176"/>
  <c r="K23" i="176"/>
  <c r="K6" i="176"/>
  <c r="K20" i="176" s="1"/>
  <c r="K22" i="176" s="1"/>
  <c r="K24" i="176" s="1"/>
  <c r="K7" i="176"/>
  <c r="K8" i="176"/>
  <c r="M39" i="216"/>
  <c r="M40" i="216" s="1"/>
  <c r="D8" i="143"/>
  <c r="D23" i="55"/>
  <c r="G11" i="143"/>
  <c r="G12" i="143" s="1"/>
  <c r="D11" i="143"/>
  <c r="D20" i="143" s="1"/>
  <c r="G23" i="55"/>
  <c r="G47" i="63" l="1"/>
  <c r="G48" i="63" s="1"/>
  <c r="G49" i="63" s="1"/>
  <c r="G50" i="63" s="1"/>
  <c r="G51" i="63" s="1"/>
  <c r="G52" i="63" s="1"/>
  <c r="G53" i="63" s="1"/>
  <c r="G54" i="63" s="1"/>
  <c r="G55" i="63" s="1"/>
  <c r="G56" i="63" s="1"/>
  <c r="G57" i="63" s="1"/>
  <c r="G58" i="63" s="1"/>
  <c r="G59" i="63" s="1"/>
  <c r="G60" i="63" s="1"/>
  <c r="G13" i="80"/>
  <c r="G14" i="80" s="1"/>
  <c r="G15" i="80" s="1"/>
  <c r="G16" i="80" s="1"/>
  <c r="G17" i="80" s="1"/>
  <c r="G18" i="80" s="1"/>
  <c r="G19" i="80" s="1"/>
  <c r="G46" i="350"/>
  <c r="G47" i="350" s="1"/>
  <c r="G48" i="350" s="1"/>
  <c r="G49" i="350" s="1"/>
  <c r="G50" i="350" s="1"/>
  <c r="G51" i="350" s="1"/>
  <c r="G52" i="350" s="1"/>
  <c r="G53" i="350" s="1"/>
  <c r="G54" i="350" s="1"/>
  <c r="G55" i="350" s="1"/>
  <c r="G56" i="350" s="1"/>
  <c r="G57" i="350" s="1"/>
  <c r="G58" i="350" s="1"/>
  <c r="G59" i="350" s="1"/>
  <c r="G60" i="350" s="1"/>
  <c r="G61" i="350" s="1"/>
  <c r="G62" i="350" s="1"/>
  <c r="G63" i="350" s="1"/>
  <c r="G64" i="350" s="1"/>
  <c r="G65" i="350" s="1"/>
  <c r="I8" i="143"/>
  <c r="J8" i="143" s="1"/>
  <c r="H20" i="143"/>
  <c r="C20" i="143"/>
  <c r="G759" i="49"/>
  <c r="G8" i="194"/>
  <c r="G9" i="194" s="1"/>
  <c r="G10" i="194" s="1"/>
  <c r="G11" i="194" s="1"/>
  <c r="G12" i="194" s="1"/>
  <c r="G13" i="194" s="1"/>
  <c r="G14" i="194" s="1"/>
  <c r="I8" i="216"/>
  <c r="D47" i="56"/>
  <c r="H21" i="55"/>
  <c r="C23" i="55"/>
  <c r="I22" i="55"/>
  <c r="E20" i="176"/>
  <c r="E22" i="176" s="1"/>
  <c r="I7" i="55"/>
  <c r="J7" i="55" s="1"/>
  <c r="E23" i="55"/>
  <c r="I21" i="55"/>
  <c r="E19" i="55"/>
  <c r="E11" i="143"/>
  <c r="E14" i="143" s="1"/>
  <c r="E20" i="143" s="1"/>
  <c r="I10" i="143"/>
  <c r="I11" i="143" s="1"/>
  <c r="J11" i="143" s="1"/>
  <c r="G61" i="63" l="1"/>
  <c r="G62" i="63" s="1"/>
  <c r="G63" i="63" s="1"/>
  <c r="G64" i="63" s="1"/>
  <c r="G65" i="63" s="1"/>
  <c r="G66" i="63" s="1"/>
  <c r="G67" i="63" s="1"/>
  <c r="G68" i="63" s="1"/>
  <c r="G69" i="63" s="1"/>
  <c r="G70" i="63" s="1"/>
  <c r="G71" i="63" s="1"/>
  <c r="G72" i="63" s="1"/>
  <c r="G73" i="63" s="1"/>
  <c r="G74" i="63" s="1"/>
  <c r="G75" i="63" s="1"/>
  <c r="G76" i="63" s="1"/>
  <c r="G77" i="63" s="1"/>
  <c r="G78" i="63" s="1"/>
  <c r="G79" i="63" s="1"/>
  <c r="G80" i="63" s="1"/>
  <c r="G81" i="63" s="1"/>
  <c r="G82" i="63" s="1"/>
  <c r="G83" i="63" s="1"/>
  <c r="G84" i="63" s="1"/>
  <c r="G85" i="63" s="1"/>
  <c r="G86" i="63" s="1"/>
  <c r="G87" i="63" s="1"/>
  <c r="G88" i="63" s="1"/>
  <c r="G89" i="63" s="1"/>
  <c r="G90" i="63" s="1"/>
  <c r="G91" i="63" s="1"/>
  <c r="G92" i="63" s="1"/>
  <c r="G93" i="63" s="1"/>
  <c r="G94" i="63" s="1"/>
  <c r="G95" i="63" s="1"/>
  <c r="G96" i="63" s="1"/>
  <c r="G97" i="63" s="1"/>
  <c r="G98" i="63" s="1"/>
  <c r="G99" i="63" s="1"/>
  <c r="G100" i="63" s="1"/>
  <c r="G101" i="63" s="1"/>
  <c r="G102" i="63" s="1"/>
  <c r="G103" i="63" s="1"/>
  <c r="G104" i="63" s="1"/>
  <c r="G105" i="63" s="1"/>
  <c r="G106" i="63" s="1"/>
  <c r="G107" i="63" s="1"/>
  <c r="G108" i="63" s="1"/>
  <c r="G109" i="63" s="1"/>
  <c r="G110" i="63" s="1"/>
  <c r="G111" i="63" s="1"/>
  <c r="G112" i="63" s="1"/>
  <c r="G113" i="63" s="1"/>
  <c r="G114" i="63" s="1"/>
  <c r="G115" i="63" s="1"/>
  <c r="G116" i="63" s="1"/>
  <c r="G117" i="63" s="1"/>
  <c r="G118" i="63" s="1"/>
  <c r="G119" i="63" s="1"/>
  <c r="G120" i="63" s="1"/>
  <c r="G121" i="63" s="1"/>
  <c r="G122" i="63" s="1"/>
  <c r="G123" i="63" s="1"/>
  <c r="G124" i="63" s="1"/>
  <c r="G125" i="63" s="1"/>
  <c r="G126" i="63" s="1"/>
  <c r="I20" i="143"/>
  <c r="J20" i="143" s="1"/>
  <c r="G20" i="80"/>
  <c r="G21" i="80" s="1"/>
  <c r="G22" i="80" s="1"/>
  <c r="G23" i="80" s="1"/>
  <c r="G24" i="80" s="1"/>
  <c r="G25" i="80" s="1"/>
  <c r="G26" i="80" s="1"/>
  <c r="G27" i="80" s="1"/>
  <c r="G28" i="80" s="1"/>
  <c r="G29" i="80" s="1"/>
  <c r="G30" i="80" s="1"/>
  <c r="G31" i="80" s="1"/>
  <c r="G32" i="80" s="1"/>
  <c r="G33" i="80" s="1"/>
  <c r="G34" i="80" s="1"/>
  <c r="G35" i="80" s="1"/>
  <c r="G36" i="80" s="1"/>
  <c r="G37" i="80" s="1"/>
  <c r="G38" i="80" s="1"/>
  <c r="G39" i="80" s="1"/>
  <c r="G40" i="80" s="1"/>
  <c r="G41" i="80" s="1"/>
  <c r="G42" i="80" s="1"/>
  <c r="G43" i="80" s="1"/>
  <c r="G44" i="80" s="1"/>
  <c r="G45" i="80" s="1"/>
  <c r="G46" i="80" s="1"/>
  <c r="G47" i="80" s="1"/>
  <c r="G48" i="80" s="1"/>
  <c r="G49" i="80" s="1"/>
  <c r="G50" i="80" s="1"/>
  <c r="G51" i="80" s="1"/>
  <c r="G52" i="80" s="1"/>
  <c r="G15" i="194"/>
  <c r="G16" i="194" s="1"/>
  <c r="G17" i="194" s="1"/>
  <c r="G18" i="194" s="1"/>
  <c r="G19" i="194" s="1"/>
  <c r="G20" i="194" s="1"/>
  <c r="G21" i="194" s="1"/>
  <c r="G22" i="194" s="1"/>
  <c r="G23" i="194" s="1"/>
  <c r="G24" i="194" s="1"/>
  <c r="G25" i="194" s="1"/>
  <c r="G26" i="194" s="1"/>
  <c r="J8" i="216"/>
  <c r="J21" i="55"/>
  <c r="I4" i="55"/>
  <c r="J4" i="55" s="1"/>
  <c r="E26" i="55"/>
  <c r="E32" i="55" s="1"/>
  <c r="I23" i="55"/>
  <c r="J10" i="143"/>
  <c r="D19" i="55"/>
  <c r="G27" i="194" l="1"/>
  <c r="G28" i="194" s="1"/>
  <c r="G29" i="194" s="1"/>
  <c r="G30" i="194" s="1"/>
  <c r="G31" i="194" s="1"/>
  <c r="G32" i="194" s="1"/>
  <c r="G33" i="194" s="1"/>
  <c r="G34" i="194" s="1"/>
  <c r="K8" i="216"/>
  <c r="L8" i="216" l="1"/>
  <c r="M8" i="216" s="1"/>
  <c r="C19" i="55" l="1"/>
  <c r="I2" i="55"/>
  <c r="I19" i="55" s="1"/>
  <c r="J15" i="55"/>
  <c r="C32" i="55" l="1"/>
  <c r="I32" i="55" s="1"/>
  <c r="J2" i="55"/>
  <c r="H19" i="55"/>
  <c r="J19" i="55" l="1"/>
  <c r="G127" i="63" l="1"/>
  <c r="G128" i="63" s="1"/>
  <c r="G129" i="63" s="1"/>
  <c r="G130" i="63" s="1"/>
  <c r="G131" i="63" s="1"/>
  <c r="G132" i="63" s="1"/>
  <c r="G133" i="63" s="1"/>
  <c r="G134" i="63" s="1"/>
  <c r="G135" i="63" s="1"/>
  <c r="G136" i="63" s="1"/>
  <c r="G137" i="63" s="1"/>
  <c r="G138" i="63" s="1"/>
  <c r="G139" i="63" s="1"/>
  <c r="G140" i="63" s="1"/>
  <c r="G66" i="350"/>
  <c r="G141" i="63" l="1"/>
  <c r="G142" i="63" s="1"/>
  <c r="G143" i="63" s="1"/>
  <c r="G144" i="63" s="1"/>
  <c r="G145" i="63" s="1"/>
  <c r="G146" i="63" s="1"/>
  <c r="G147" i="63" s="1"/>
  <c r="G148" i="63" s="1"/>
  <c r="G149" i="63" s="1"/>
  <c r="G150" i="63" s="1"/>
  <c r="G151" i="63" s="1"/>
  <c r="G152" i="63" s="1"/>
  <c r="G153" i="63" s="1"/>
  <c r="G154" i="63" s="1"/>
  <c r="G155" i="63" s="1"/>
  <c r="G156" i="63" s="1"/>
  <c r="G157" i="63" s="1"/>
  <c r="G158" i="63" s="1"/>
  <c r="G159" i="63" s="1"/>
  <c r="G160" i="63" s="1"/>
  <c r="G161" i="63" s="1"/>
  <c r="G162" i="63" s="1"/>
  <c r="G163" i="63" s="1"/>
  <c r="G164" i="63" s="1"/>
  <c r="G165" i="63" s="1"/>
  <c r="G166" i="63" s="1"/>
  <c r="G167" i="63" s="1"/>
  <c r="G168" i="63" s="1"/>
  <c r="G67" i="350"/>
  <c r="G169" i="63" l="1"/>
  <c r="G68" i="350"/>
  <c r="G170" i="63" l="1"/>
  <c r="G171" i="63" s="1"/>
  <c r="G172" i="63" s="1"/>
  <c r="G173" i="63" s="1"/>
  <c r="G174" i="63" s="1"/>
  <c r="G175" i="63" s="1"/>
  <c r="G176" i="63" s="1"/>
  <c r="G177" i="63" s="1"/>
  <c r="G178" i="63" s="1"/>
  <c r="G179" i="63" s="1"/>
  <c r="G180" i="63" s="1"/>
  <c r="G181" i="63" s="1"/>
  <c r="G182" i="63" s="1"/>
  <c r="G183" i="63" s="1"/>
  <c r="G184" i="63" s="1"/>
  <c r="G185" i="63" s="1"/>
  <c r="G186" i="63" s="1"/>
  <c r="G187" i="63" s="1"/>
  <c r="G188" i="63" s="1"/>
  <c r="G189" i="63" s="1"/>
  <c r="G190" i="63" s="1"/>
  <c r="G191" i="63" s="1"/>
  <c r="G192" i="63" s="1"/>
  <c r="G193" i="63" s="1"/>
  <c r="G194" i="63" s="1"/>
  <c r="G195" i="63" s="1"/>
  <c r="G196" i="63" s="1"/>
  <c r="G197" i="63" s="1"/>
  <c r="G198" i="63" s="1"/>
  <c r="G199" i="63" s="1"/>
  <c r="G200" i="63" s="1"/>
  <c r="G201" i="63" s="1"/>
  <c r="G202" i="63" s="1"/>
  <c r="G203" i="63" s="1"/>
  <c r="G204" i="63" s="1"/>
  <c r="G205" i="63" s="1"/>
  <c r="G206" i="63" s="1"/>
  <c r="G207" i="63" s="1"/>
  <c r="G208" i="63" s="1"/>
  <c r="G209" i="63" s="1"/>
  <c r="G210" i="63" s="1"/>
  <c r="G211" i="63" s="1"/>
  <c r="G212" i="63" s="1"/>
  <c r="G213" i="63" s="1"/>
  <c r="G214" i="63" s="1"/>
  <c r="G215" i="63" s="1"/>
  <c r="G216" i="63" s="1"/>
  <c r="G217" i="63" s="1"/>
  <c r="G218" i="63" s="1"/>
  <c r="G219" i="63" s="1"/>
  <c r="G220" i="63" s="1"/>
  <c r="G221" i="63" s="1"/>
  <c r="G222" i="63" s="1"/>
  <c r="G223" i="63" s="1"/>
  <c r="G224" i="63" s="1"/>
  <c r="G225" i="63" s="1"/>
  <c r="G226" i="63" s="1"/>
  <c r="G227" i="63" s="1"/>
  <c r="G228" i="63" s="1"/>
  <c r="G229" i="63" s="1"/>
  <c r="G230" i="63" s="1"/>
  <c r="G231" i="63" s="1"/>
  <c r="G232" i="63" s="1"/>
  <c r="G233" i="63" s="1"/>
  <c r="G234" i="63" s="1"/>
  <c r="G235" i="63" s="1"/>
  <c r="G236" i="63" s="1"/>
  <c r="G237" i="63" s="1"/>
  <c r="G238" i="63" s="1"/>
  <c r="G239" i="63" s="1"/>
  <c r="G240" i="63" s="1"/>
  <c r="G241" i="63" s="1"/>
  <c r="G242" i="63" s="1"/>
  <c r="G243" i="63" s="1"/>
  <c r="G244" i="63" s="1"/>
  <c r="G245" i="63" s="1"/>
  <c r="G246" i="63" s="1"/>
  <c r="G247" i="63" s="1"/>
  <c r="G248" i="63" s="1"/>
  <c r="G249" i="63" s="1"/>
  <c r="G250" i="63" s="1"/>
  <c r="G251" i="63" s="1"/>
  <c r="G252" i="63" s="1"/>
  <c r="G253" i="63" s="1"/>
  <c r="G254" i="63" s="1"/>
  <c r="G255" i="63" s="1"/>
  <c r="G256" i="63" s="1"/>
  <c r="G257" i="63" s="1"/>
  <c r="G258" i="63" s="1"/>
  <c r="G259" i="63" s="1"/>
  <c r="G260" i="63" s="1"/>
  <c r="G261" i="63" s="1"/>
  <c r="G262" i="63" s="1"/>
  <c r="G263" i="63" s="1"/>
  <c r="G264" i="63" s="1"/>
  <c r="G265" i="63" s="1"/>
  <c r="G266" i="63" s="1"/>
  <c r="G267" i="63" s="1"/>
  <c r="G268" i="63" s="1"/>
  <c r="G269" i="63" s="1"/>
  <c r="G270" i="63" s="1"/>
  <c r="G271" i="63" s="1"/>
  <c r="G272" i="63" s="1"/>
  <c r="G273" i="63" s="1"/>
  <c r="G274" i="63" s="1"/>
  <c r="G275" i="63" s="1"/>
  <c r="G276" i="63" s="1"/>
  <c r="G277" i="63" s="1"/>
  <c r="G278" i="63" s="1"/>
  <c r="G279" i="63" s="1"/>
  <c r="G280" i="63" s="1"/>
  <c r="G281" i="63" s="1"/>
  <c r="G282" i="63" s="1"/>
  <c r="G283" i="63" s="1"/>
  <c r="G284" i="63" s="1"/>
  <c r="G285" i="63" s="1"/>
  <c r="G286" i="63" s="1"/>
  <c r="G287" i="63" s="1"/>
  <c r="G288" i="63" s="1"/>
  <c r="G289" i="63" s="1"/>
  <c r="G290" i="63" s="1"/>
  <c r="G291" i="63" s="1"/>
  <c r="G292" i="63" s="1"/>
  <c r="G293" i="63" s="1"/>
  <c r="G294" i="63" s="1"/>
  <c r="G295" i="63" s="1"/>
  <c r="G296" i="63" s="1"/>
  <c r="G297" i="63" s="1"/>
  <c r="G298" i="63" s="1"/>
  <c r="G299" i="63" s="1"/>
  <c r="G300" i="63" s="1"/>
  <c r="G301" i="63" s="1"/>
  <c r="G302" i="63" s="1"/>
  <c r="G303" i="63" s="1"/>
  <c r="G304" i="63" s="1"/>
  <c r="G305" i="63" s="1"/>
  <c r="G306" i="63" s="1"/>
  <c r="G307" i="63" s="1"/>
  <c r="G308" i="63" s="1"/>
  <c r="G309" i="63" s="1"/>
  <c r="G310" i="63" s="1"/>
  <c r="G311" i="63" s="1"/>
  <c r="G312" i="63" s="1"/>
  <c r="G313" i="63" s="1"/>
  <c r="G69" i="350"/>
  <c r="G70" i="350" l="1"/>
  <c r="G71" i="350" l="1"/>
  <c r="G72" i="350" l="1"/>
  <c r="G73" i="350" l="1"/>
  <c r="G74" i="350" s="1"/>
  <c r="G75" i="350" s="1"/>
  <c r="G76" i="350" s="1"/>
  <c r="G77" i="350" s="1"/>
  <c r="G78" i="350" s="1"/>
  <c r="G79" i="350" s="1"/>
  <c r="G80" i="350" s="1"/>
  <c r="G81" i="350" s="1"/>
  <c r="G82" i="350" s="1"/>
  <c r="G83" i="350" s="1"/>
  <c r="G84" i="350" s="1"/>
  <c r="G85" i="350" s="1"/>
  <c r="G86" i="350" s="1"/>
  <c r="G87" i="350" s="1"/>
  <c r="G88" i="350" s="1"/>
  <c r="G89" i="350" s="1"/>
  <c r="G90" i="350" s="1"/>
  <c r="G91" i="350" s="1"/>
  <c r="G92" i="350" s="1"/>
  <c r="G93" i="350" s="1"/>
  <c r="G94" i="350" s="1"/>
  <c r="G95" i="350" s="1"/>
  <c r="G96" i="350" s="1"/>
  <c r="G97" i="350" s="1"/>
  <c r="G98" i="350" s="1"/>
  <c r="G99" i="350" s="1"/>
  <c r="G100" i="350" s="1"/>
  <c r="G101" i="350" s="1"/>
  <c r="G102" i="350" s="1"/>
  <c r="G103" i="350" s="1"/>
  <c r="G104" i="350" s="1"/>
  <c r="G105" i="350" s="1"/>
  <c r="G106" i="350" s="1"/>
  <c r="G107" i="350" s="1"/>
  <c r="G108" i="350" s="1"/>
  <c r="G109" i="350" s="1"/>
  <c r="G110" i="350" s="1"/>
  <c r="G111" i="350" s="1"/>
  <c r="G112" i="350" s="1"/>
  <c r="G113" i="350" s="1"/>
  <c r="G114" i="350" s="1"/>
  <c r="G115" i="350" s="1"/>
  <c r="G116" i="350" s="1"/>
  <c r="G117" i="350" s="1"/>
  <c r="G118" i="350" s="1"/>
  <c r="G119" i="350" s="1"/>
  <c r="G120" i="350" s="1"/>
  <c r="G121" i="350" s="1"/>
  <c r="G122" i="350" s="1"/>
  <c r="G123" i="350" s="1"/>
  <c r="G124" i="350" s="1"/>
  <c r="G125" i="350" s="1"/>
  <c r="G126" i="350" s="1"/>
  <c r="G127" i="350" s="1"/>
  <c r="G128" i="350" s="1"/>
  <c r="G129" i="350" s="1"/>
  <c r="G130" i="350" s="1"/>
  <c r="G131" i="350" s="1"/>
  <c r="G132" i="350" s="1"/>
  <c r="G133" i="350" s="1"/>
  <c r="G134" i="350" s="1"/>
  <c r="G135" i="350" s="1"/>
  <c r="G136" i="350" s="1"/>
  <c r="G137" i="350" s="1"/>
  <c r="G138" i="350" s="1"/>
  <c r="G139" i="350" s="1"/>
  <c r="G140" i="350" s="1"/>
  <c r="G141" i="350" s="1"/>
  <c r="G142" i="350" s="1"/>
  <c r="G143" i="350" s="1"/>
  <c r="G144" i="350" s="1"/>
  <c r="G145" i="350" s="1"/>
  <c r="G146" i="350" s="1"/>
  <c r="G147" i="350" s="1"/>
  <c r="G148" i="350" s="1"/>
  <c r="G149" i="350" s="1"/>
  <c r="G150" i="350" s="1"/>
  <c r="G151" i="350" s="1"/>
  <c r="G152" i="350" s="1"/>
  <c r="G153" i="350" s="1"/>
  <c r="G154" i="350" s="1"/>
  <c r="G155" i="350" s="1"/>
  <c r="G156" i="350" s="1"/>
  <c r="G157" i="350" s="1"/>
  <c r="E24" i="176"/>
  <c r="J28" i="55"/>
  <c r="D51" i="221" l="1"/>
  <c r="D54" i="221" s="1"/>
  <c r="H22" i="55" l="1"/>
  <c r="H23" i="55" s="1"/>
  <c r="J23" i="55" s="1"/>
  <c r="J22" i="55" l="1"/>
  <c r="H32" i="55"/>
  <c r="J32" i="55" s="1"/>
</calcChain>
</file>

<file path=xl/sharedStrings.xml><?xml version="1.0" encoding="utf-8"?>
<sst xmlns="http://schemas.openxmlformats.org/spreadsheetml/2006/main" count="16244" uniqueCount="889">
  <si>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</si>
  <si>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</si>
  <si>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</si>
  <si>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</si>
  <si>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</si>
  <si>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</si>
  <si>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</si>
  <si>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</si>
  <si>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</si>
  <si>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</si>
  <si>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</si>
  <si>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</si>
  <si>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</si>
  <si>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</si>
  <si>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</si>
  <si>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 xml:space="preserve"> </t>
  </si>
  <si>
    <t>EAGLE NETWORK</t>
  </si>
  <si>
    <t>PROJECT COORDINATOR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</si>
  <si>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</si>
  <si>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</si>
  <si>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</si>
  <si>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</si>
  <si>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</si>
  <si>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</si>
  <si>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</si>
  <si>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</si>
  <si>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</si>
  <si>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</si>
  <si>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</si>
  <si>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</si>
  <si>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</si>
  <si>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</si>
  <si>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</si>
  <si>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</si>
  <si>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</si>
  <si>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</si>
  <si>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</si>
  <si>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</si>
  <si>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</si>
  <si>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account balance</t>
  </si>
  <si>
    <t>Balance</t>
  </si>
  <si>
    <t>Lydia</t>
  </si>
  <si>
    <t xml:space="preserve">EAGLE Uganda </t>
  </si>
  <si>
    <t>EAGLE Uganda</t>
  </si>
  <si>
    <t>Uganda</t>
  </si>
  <si>
    <t>=1009201132940</t>
  </si>
  <si>
    <t>Bank balance</t>
  </si>
  <si>
    <t>Personal balance Accountant</t>
  </si>
  <si>
    <t>Advance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</si>
  <si>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</si>
  <si>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</si>
  <si>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</si>
  <si>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</si>
  <si>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</si>
  <si>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</si>
  <si>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</si>
  <si>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</si>
  <si>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</si>
  <si>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</si>
  <si>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</si>
  <si>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</si>
  <si>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</si>
  <si>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Account Balance</t>
  </si>
  <si>
    <t>Airtime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</si>
  <si>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</si>
  <si>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</si>
  <si>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</si>
  <si>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</si>
  <si>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</si>
  <si>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</si>
  <si>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</si>
  <si>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</si>
  <si>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</si>
  <si>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</si>
  <si>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</si>
  <si>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</si>
  <si>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</si>
  <si>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</si>
  <si>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</si>
  <si>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Office</t>
  </si>
  <si>
    <t>MONTH</t>
  </si>
  <si>
    <t>TRANSFERRED GRANTS TO ACCOUNT</t>
  </si>
  <si>
    <t xml:space="preserve">EXPENSES </t>
  </si>
  <si>
    <t>Given</t>
  </si>
  <si>
    <t>Paid</t>
  </si>
  <si>
    <t>Advance Received</t>
  </si>
  <si>
    <t>Transfer In</t>
  </si>
  <si>
    <t>Advance Paid</t>
  </si>
  <si>
    <t>Insignificant small denominiation</t>
  </si>
  <si>
    <t>Operational Account</t>
  </si>
  <si>
    <t>May</t>
  </si>
  <si>
    <t>Jan</t>
  </si>
  <si>
    <t>Feb</t>
  </si>
  <si>
    <t>Mar</t>
  </si>
  <si>
    <t>April</t>
  </si>
  <si>
    <t>June</t>
  </si>
  <si>
    <t>July</t>
  </si>
  <si>
    <t>Aug</t>
  </si>
  <si>
    <t>Sept</t>
  </si>
  <si>
    <t>Oct</t>
  </si>
  <si>
    <t>Nov.</t>
  </si>
  <si>
    <t>Dec</t>
  </si>
  <si>
    <t>Row Labels</t>
  </si>
  <si>
    <t>(blank)</t>
  </si>
  <si>
    <t>Grand Total</t>
  </si>
  <si>
    <t>Sum of Spent  in national currency (UGX)</t>
  </si>
  <si>
    <t>Balance Due</t>
  </si>
  <si>
    <t>Sum of Spent in $</t>
  </si>
  <si>
    <t>PROJECT</t>
  </si>
  <si>
    <t>Mission Budget for 1 day</t>
  </si>
  <si>
    <t>Legal</t>
  </si>
  <si>
    <t>Local Transport</t>
  </si>
  <si>
    <t>Transport</t>
  </si>
  <si>
    <t>Telephone</t>
  </si>
  <si>
    <t>0-10-20223</t>
  </si>
  <si>
    <t>Services</t>
  </si>
  <si>
    <t>Column Labels</t>
  </si>
  <si>
    <t>Investigations</t>
  </si>
  <si>
    <t>Sum of spent in national currency (Ugx)</t>
  </si>
  <si>
    <t>Personal balance i18</t>
  </si>
  <si>
    <t>Trust Building</t>
  </si>
  <si>
    <t>i18</t>
  </si>
  <si>
    <t>Grace</t>
  </si>
  <si>
    <t>Internet</t>
  </si>
  <si>
    <t>Personnel</t>
  </si>
  <si>
    <t>Cashbox  -2024 USD</t>
  </si>
  <si>
    <t>List Of advanced salaries EAGLE Uganda 2024</t>
  </si>
  <si>
    <t>List Of Personal Financial Report Balances salaries EAGLE Uganda 2024</t>
  </si>
  <si>
    <t>i89</t>
  </si>
  <si>
    <t>Amount</t>
  </si>
  <si>
    <t>Balance as per the cash book</t>
  </si>
  <si>
    <t>Add:</t>
  </si>
  <si>
    <t>Unpresented cheques</t>
  </si>
  <si>
    <t>Direct Credits</t>
  </si>
  <si>
    <t>Less:</t>
  </si>
  <si>
    <t>Direct Debits (Bank Charges)</t>
  </si>
  <si>
    <t>Balance as per the bank statement</t>
  </si>
  <si>
    <t>Difference</t>
  </si>
  <si>
    <t>Reason for the Difference.</t>
  </si>
  <si>
    <t xml:space="preserve">USD BANK Reconciliation Statement </t>
  </si>
  <si>
    <t>No</t>
  </si>
  <si>
    <t xml:space="preserve">UGX BANK Reconciliation Statement </t>
  </si>
  <si>
    <t>USD BANK</t>
  </si>
  <si>
    <t>UGX BANK</t>
  </si>
  <si>
    <t xml:space="preserve">UGX-OPP BANK Reconciliation Statement </t>
  </si>
  <si>
    <t>Rebecca</t>
  </si>
  <si>
    <t>office/home</t>
  </si>
  <si>
    <t>home/office</t>
  </si>
  <si>
    <t>Personal balance i07</t>
  </si>
  <si>
    <t>Bank Opp</t>
  </si>
  <si>
    <t>Transfer charges</t>
  </si>
  <si>
    <t>Transfer from the UGX Account</t>
  </si>
  <si>
    <t>Reimbursement to the project</t>
  </si>
  <si>
    <t>Equipment</t>
  </si>
  <si>
    <t>LRF</t>
  </si>
  <si>
    <t>Airtime for Lydia</t>
  </si>
  <si>
    <t>Ashiraf</t>
  </si>
  <si>
    <t>Personal balance Legal Advisor-Ashiraf</t>
  </si>
  <si>
    <t>Ashirf</t>
  </si>
  <si>
    <t>Transfer to the Operational Account</t>
  </si>
  <si>
    <t>Mission Budget for 1 Day</t>
  </si>
  <si>
    <t>Legal Legal</t>
  </si>
  <si>
    <t>Mission budget for 1 day</t>
  </si>
  <si>
    <t xml:space="preserve">Legal </t>
  </si>
  <si>
    <t>Investigation</t>
  </si>
  <si>
    <t>Local transport</t>
  </si>
  <si>
    <t>Trust building</t>
  </si>
  <si>
    <t>Mary</t>
  </si>
  <si>
    <t>office/St Pedro Hotel</t>
  </si>
  <si>
    <t>St Pedro Hotel/Office</t>
  </si>
  <si>
    <t>Break fast</t>
  </si>
  <si>
    <t>Lunch</t>
  </si>
  <si>
    <t>office/Court</t>
  </si>
  <si>
    <t>Raff</t>
  </si>
  <si>
    <t>Home/Office</t>
  </si>
  <si>
    <t>Office/Home</t>
  </si>
  <si>
    <t>Reimbursement to project</t>
  </si>
  <si>
    <t>Ruff</t>
  </si>
  <si>
    <t>office materials</t>
  </si>
  <si>
    <t>services</t>
  </si>
  <si>
    <t>local transport</t>
  </si>
  <si>
    <t>transport</t>
  </si>
  <si>
    <t>Airtime to Mary</t>
  </si>
  <si>
    <t>Airtime for i18</t>
  </si>
  <si>
    <t>Airtime for Ashiraf</t>
  </si>
  <si>
    <t>Airtime for Ruff</t>
  </si>
  <si>
    <t>Reimbursed to project</t>
  </si>
  <si>
    <t>lunch</t>
  </si>
  <si>
    <t>kireka/home</t>
  </si>
  <si>
    <t>office/kalerwe</t>
  </si>
  <si>
    <t>wandegeya/office</t>
  </si>
  <si>
    <t>Internal transfer</t>
  </si>
  <si>
    <t>Airtime for Mary</t>
  </si>
  <si>
    <t>Reimbursement to mary</t>
  </si>
  <si>
    <t>office/town</t>
  </si>
  <si>
    <t>Rent $ Utilities</t>
  </si>
  <si>
    <t>Drinking chocolate</t>
  </si>
  <si>
    <t>trust building</t>
  </si>
  <si>
    <t>Oct_A_V16</t>
  </si>
  <si>
    <t>kawaala/home</t>
  </si>
  <si>
    <t>Balance from previous month (Sept)</t>
  </si>
  <si>
    <t>Rafsanjan</t>
  </si>
  <si>
    <t>office/mutasa kafero</t>
  </si>
  <si>
    <t>office</t>
  </si>
  <si>
    <t>equipment</t>
  </si>
  <si>
    <t>office/Bweyogere</t>
  </si>
  <si>
    <t>Reimbursement to Ruff</t>
  </si>
  <si>
    <t>i93</t>
  </si>
  <si>
    <t>i41</t>
  </si>
  <si>
    <t>Airtime for i41</t>
  </si>
  <si>
    <t>Airtime for i93</t>
  </si>
  <si>
    <t>investigation</t>
  </si>
  <si>
    <t>NOVEMBER Cash Box 2024</t>
  </si>
  <si>
    <t>Nov_A_V1</t>
  </si>
  <si>
    <t>Nov_i41_V1</t>
  </si>
  <si>
    <t>Nov_i93_V1</t>
  </si>
  <si>
    <t>Nov_R_V1</t>
  </si>
  <si>
    <t>Nov_M_V1</t>
  </si>
  <si>
    <t>Nov_i18_V1</t>
  </si>
  <si>
    <t>Nov_Inv_1</t>
  </si>
  <si>
    <t>Nov_A_V2</t>
  </si>
  <si>
    <t>Nov_i93_V2</t>
  </si>
  <si>
    <t>Nov_i41_V2</t>
  </si>
  <si>
    <t>Nov_R_V2</t>
  </si>
  <si>
    <t>Nov_M_V2</t>
  </si>
  <si>
    <t>advance</t>
  </si>
  <si>
    <t>101/1/2024</t>
  </si>
  <si>
    <t>Reimbursement to i41</t>
  </si>
  <si>
    <t>Nov_A_V3</t>
  </si>
  <si>
    <t>Nov_A_V4</t>
  </si>
  <si>
    <t>Lunch with Asksam</t>
  </si>
  <si>
    <t>Drinks  for 2</t>
  </si>
  <si>
    <t>Nov_A_V5</t>
  </si>
  <si>
    <t>office/Gangu</t>
  </si>
  <si>
    <t>Gangu/kibiri</t>
  </si>
  <si>
    <t>kibiri/Busabala</t>
  </si>
  <si>
    <t>Busabala/munyonyo</t>
  </si>
  <si>
    <t>munyonyo/home</t>
  </si>
  <si>
    <t>Reimbrsement to project</t>
  </si>
  <si>
    <t>Personal balance Accountant Mary</t>
  </si>
  <si>
    <t>Balance from previous month (Oct 24)</t>
  </si>
  <si>
    <t>Nov_i93_V3</t>
  </si>
  <si>
    <t>Nov_i18_V2</t>
  </si>
  <si>
    <t>Slashing compound</t>
  </si>
  <si>
    <t>Nov_M_R1</t>
  </si>
  <si>
    <t>Nov_M_V3</t>
  </si>
  <si>
    <t>Nov_M_V5</t>
  </si>
  <si>
    <t>Airtime for Iddi</t>
  </si>
  <si>
    <t>Nov_R_V3</t>
  </si>
  <si>
    <t>office/kamwokya</t>
  </si>
  <si>
    <t>hotel 1/hotel 2</t>
  </si>
  <si>
    <t>hotel 2/hotel 3</t>
  </si>
  <si>
    <t>hotel 3/Bukoto</t>
  </si>
  <si>
    <t>hotel 4/hotel5</t>
  </si>
  <si>
    <t>office/Wandegeya</t>
  </si>
  <si>
    <t>hotel 3/ hotel 4</t>
  </si>
  <si>
    <t>hotel 4/kyanja</t>
  </si>
  <si>
    <t>hotel 4/hotel 5</t>
  </si>
  <si>
    <t>hotel 5/hotel 6</t>
  </si>
  <si>
    <t>Court/office</t>
  </si>
  <si>
    <t>Nov_R_V4</t>
  </si>
  <si>
    <t>Nov_R_V5</t>
  </si>
  <si>
    <t>Reimbursment to projcet</t>
  </si>
  <si>
    <t>office/wandegeya</t>
  </si>
  <si>
    <t>Nov_i41_V3</t>
  </si>
  <si>
    <t>office/Bunga</t>
  </si>
  <si>
    <t>Bunga/hotel 1</t>
  </si>
  <si>
    <t>hotel 3/home</t>
  </si>
  <si>
    <t>hotel 3/Buziga</t>
  </si>
  <si>
    <t>office/Sir Apollo</t>
  </si>
  <si>
    <t>Apollo/hotel 1</t>
  </si>
  <si>
    <t>hotel 3/kavule</t>
  </si>
  <si>
    <t>kavule/hotel 4</t>
  </si>
  <si>
    <t>hotel 5/kawempe</t>
  </si>
  <si>
    <t>kawempe/hotel 6</t>
  </si>
  <si>
    <t>hotel/ 6/hotel 7</t>
  </si>
  <si>
    <t>hotel 7/home</t>
  </si>
  <si>
    <t>Office/ town</t>
  </si>
  <si>
    <t>town/office</t>
  </si>
  <si>
    <t>Nov_i18_V3</t>
  </si>
  <si>
    <t>Airtime to i41</t>
  </si>
  <si>
    <t>Nov_L_R1</t>
  </si>
  <si>
    <t>Nov_M_V4</t>
  </si>
  <si>
    <t>Nov_M_V16</t>
  </si>
  <si>
    <t>Nov_M_V17</t>
  </si>
  <si>
    <t>Nov_M_V18</t>
  </si>
  <si>
    <t>Nov_M_V19</t>
  </si>
  <si>
    <t>Nov_M_V20</t>
  </si>
  <si>
    <t xml:space="preserve"> Purchase 3 table trays</t>
  </si>
  <si>
    <t>Nov_M_R2</t>
  </si>
  <si>
    <t>2 pacs of toilet paper</t>
  </si>
  <si>
    <t>Diclody</t>
  </si>
  <si>
    <t>Ibuprofen</t>
  </si>
  <si>
    <t>ORS</t>
  </si>
  <si>
    <t>Nescafe</t>
  </si>
  <si>
    <t>Drinking coffee</t>
  </si>
  <si>
    <t>kitchen towel</t>
  </si>
  <si>
    <t>packing bag</t>
  </si>
  <si>
    <t>Nov_M_R3</t>
  </si>
  <si>
    <t>Nov_M_R4</t>
  </si>
  <si>
    <t>Nov_M_R5</t>
  </si>
  <si>
    <t>Nov_M_R6</t>
  </si>
  <si>
    <t>Nov_M_R7</t>
  </si>
  <si>
    <t>Nov_i41_V4</t>
  </si>
  <si>
    <t>Nov_i93_V4</t>
  </si>
  <si>
    <t>Nov_Re_V1</t>
  </si>
  <si>
    <t>Nov_i41_V5</t>
  </si>
  <si>
    <t>11/52024</t>
  </si>
  <si>
    <t>office/mityana road</t>
  </si>
  <si>
    <t>mityana/hotel 1</t>
  </si>
  <si>
    <t>hotel 2/kawempe</t>
  </si>
  <si>
    <t>masindi/hotel 3</t>
  </si>
  <si>
    <t>hotel 3/hotel 4</t>
  </si>
  <si>
    <t>hotel 4/home</t>
  </si>
  <si>
    <t xml:space="preserve">Airtime </t>
  </si>
  <si>
    <t>Office/Usafi</t>
  </si>
  <si>
    <t>Usafi/namayiba</t>
  </si>
  <si>
    <t>namayiba/Namirembe</t>
  </si>
  <si>
    <t>Namirembe/wandegeya</t>
  </si>
  <si>
    <t>wandegeya/home</t>
  </si>
  <si>
    <t>office/Nakawa</t>
  </si>
  <si>
    <t>Nakawa/kalerwe</t>
  </si>
  <si>
    <t>kalerwe/kibuye</t>
  </si>
  <si>
    <t>Kibuye/home</t>
  </si>
  <si>
    <t>_NovR_V4</t>
  </si>
  <si>
    <t>Office/Bukerere</t>
  </si>
  <si>
    <t>Bukerere/Kitukutwe</t>
  </si>
  <si>
    <t>Kitukutwe/Nabweru</t>
  </si>
  <si>
    <t>Nabweru/home</t>
  </si>
  <si>
    <t>Screen phone repair</t>
  </si>
  <si>
    <t>Nov_i93_V5</t>
  </si>
  <si>
    <t>11/62024</t>
  </si>
  <si>
    <t>Office/Nakassajja</t>
  </si>
  <si>
    <t>Nakasajja/shrine</t>
  </si>
  <si>
    <t>shrine/manyangwa</t>
  </si>
  <si>
    <t>manyangwa/kabanyoro</t>
  </si>
  <si>
    <t>kabanyoro/home</t>
  </si>
  <si>
    <t>office/Owino</t>
  </si>
  <si>
    <t>Owino/kasubi</t>
  </si>
  <si>
    <t>kasubi/kireka</t>
  </si>
  <si>
    <t>Reimbursement to i18</t>
  </si>
  <si>
    <t>Office/kikoni</t>
  </si>
  <si>
    <t>kikoni/Nakulabye</t>
  </si>
  <si>
    <t>Nakulabye/kisubi</t>
  </si>
  <si>
    <t>Oct garbage collection</t>
  </si>
  <si>
    <t>Bweyogere/hotel 1</t>
  </si>
  <si>
    <t>hotel 2/seeta</t>
  </si>
  <si>
    <t>seeta/hotel 3</t>
  </si>
  <si>
    <t>office/luzira</t>
  </si>
  <si>
    <t>luzira/Bweyogere</t>
  </si>
  <si>
    <t>Bweyogere/katwe</t>
  </si>
  <si>
    <t>katwe/home</t>
  </si>
  <si>
    <t>Nov_R_V6</t>
  </si>
  <si>
    <t>Nov_M_V6</t>
  </si>
  <si>
    <t>Nov_L_V1</t>
  </si>
  <si>
    <t>Nov_i18_V4</t>
  </si>
  <si>
    <t>Nov_i93_V6</t>
  </si>
  <si>
    <t>Nov_i41_V6</t>
  </si>
  <si>
    <t>Nov_L_V2</t>
  </si>
  <si>
    <t>office/Bwaise</t>
  </si>
  <si>
    <t>Bwaise/kawempe</t>
  </si>
  <si>
    <t>kawempe/Nansana</t>
  </si>
  <si>
    <t>Nansana/home</t>
  </si>
  <si>
    <t>Reimbursement to i93</t>
  </si>
  <si>
    <t>kalerwe/Nabweru</t>
  </si>
  <si>
    <t>Nabweru/Namugongo</t>
  </si>
  <si>
    <t>Namugongo/home</t>
  </si>
  <si>
    <t>town/nakawa</t>
  </si>
  <si>
    <t>nakawa/C&amp;A pharma</t>
  </si>
  <si>
    <t>C&amp;A/office</t>
  </si>
  <si>
    <t>mutasa/office</t>
  </si>
  <si>
    <t>Nov_R_V7</t>
  </si>
  <si>
    <t>Nov_i93_V7</t>
  </si>
  <si>
    <t>Nov_i18_V5</t>
  </si>
  <si>
    <t>Nov_i41_V7</t>
  </si>
  <si>
    <t>Nov_M_V7</t>
  </si>
  <si>
    <t>office/kitintale</t>
  </si>
  <si>
    <t>kitintale/kitintalegolf</t>
  </si>
  <si>
    <t>kitintalegolf/luzira mkt</t>
  </si>
  <si>
    <t>luzira mrk/luzira portbell</t>
  </si>
  <si>
    <t>portbell/kirombe</t>
  </si>
  <si>
    <t>kirombe/home</t>
  </si>
  <si>
    <t>office/Busega</t>
  </si>
  <si>
    <t>Busega/Natete</t>
  </si>
  <si>
    <t>Natete/Nalukolongo</t>
  </si>
  <si>
    <t>Nalukolongo/home</t>
  </si>
  <si>
    <t>Owino/Nakasero</t>
  </si>
  <si>
    <t>Nakasero/Owino</t>
  </si>
  <si>
    <t>Owino/kalerwe</t>
  </si>
  <si>
    <t>kalerwe/kasubi</t>
  </si>
  <si>
    <t>kasubi/kawaale</t>
  </si>
  <si>
    <t>Reimbursed to i41</t>
  </si>
  <si>
    <t>office/new tax park</t>
  </si>
  <si>
    <t>Taxi park Namwongo</t>
  </si>
  <si>
    <t>Namwongo/kirombe</t>
  </si>
  <si>
    <t>kirombe/salama</t>
  </si>
  <si>
    <t>office/Ndeeba</t>
  </si>
  <si>
    <t>Ndeeba/Lubowa</t>
  </si>
  <si>
    <t>Lubowa/Seguku</t>
  </si>
  <si>
    <t>Office/Bwaise</t>
  </si>
  <si>
    <t>Nov_A_V10</t>
  </si>
  <si>
    <t>Nov_A_V11</t>
  </si>
  <si>
    <t>Nov_A_V12</t>
  </si>
  <si>
    <t>Nov_M_V8</t>
  </si>
  <si>
    <t>Nov_M_V9</t>
  </si>
  <si>
    <t>Nov_M_V10</t>
  </si>
  <si>
    <t>Nov_Inv_2</t>
  </si>
  <si>
    <t>Nov_M_V11</t>
  </si>
  <si>
    <t>Nov_M_V12</t>
  </si>
  <si>
    <t>Nov_L_V3</t>
  </si>
  <si>
    <t>Balance from previous month (October)</t>
  </si>
  <si>
    <t>Nov_i41_V8</t>
  </si>
  <si>
    <t>Nov_i93_V8</t>
  </si>
  <si>
    <t>Nov_R_V8</t>
  </si>
  <si>
    <t>Nov_A_V6</t>
  </si>
  <si>
    <t>Nov_M_V13</t>
  </si>
  <si>
    <t>Nov_L_V4</t>
  </si>
  <si>
    <t>Nov_i18_V6</t>
  </si>
  <si>
    <t>Nov_L_V5</t>
  </si>
  <si>
    <t>Office/Nalukolongo</t>
  </si>
  <si>
    <t>Nalukolongo/Mutundwe</t>
  </si>
  <si>
    <t>Mutundwe/Natete</t>
  </si>
  <si>
    <t>Natete/Home</t>
  </si>
  <si>
    <t>Oct_i41_V8</t>
  </si>
  <si>
    <t>Office materials</t>
  </si>
  <si>
    <t>Purchase of Investigators battery</t>
  </si>
  <si>
    <t>Nov_i18_R1</t>
  </si>
  <si>
    <t>Nov_R_V9</t>
  </si>
  <si>
    <t>Nov_R_V10</t>
  </si>
  <si>
    <t>Office/Nakiwogo</t>
  </si>
  <si>
    <t>Nakiwogo/Kigungu</t>
  </si>
  <si>
    <t>Kigungu/kampala</t>
  </si>
  <si>
    <t>Kampala/Home</t>
  </si>
  <si>
    <t>Balance from previous month (October 24)</t>
  </si>
  <si>
    <t>Nov_M_V14</t>
  </si>
  <si>
    <t>Nov_M_V15</t>
  </si>
  <si>
    <t>Nov_M_V21</t>
  </si>
  <si>
    <t>Nov_M_V22</t>
  </si>
  <si>
    <t>Legal L</t>
  </si>
  <si>
    <t>Nov_i93_V9</t>
  </si>
  <si>
    <t>Nov_A_V7</t>
  </si>
  <si>
    <t>Nov_i41_V9</t>
  </si>
  <si>
    <t>Office/Mpelerwe</t>
  </si>
  <si>
    <t>Mpelerwe/Namere</t>
  </si>
  <si>
    <t>Namere/Home</t>
  </si>
  <si>
    <t>Nov_L_R4</t>
  </si>
  <si>
    <t>Mpelerwe/Lutete</t>
  </si>
  <si>
    <t>Lutete/Mulago</t>
  </si>
  <si>
    <t>Mulago/Home</t>
  </si>
  <si>
    <t>Nov_i93_V10</t>
  </si>
  <si>
    <t>Office/Wampewo</t>
  </si>
  <si>
    <t>Wampewo/Kyebando</t>
  </si>
  <si>
    <t>Kyebando/Kiira</t>
  </si>
  <si>
    <t>Kiira/home</t>
  </si>
  <si>
    <t>Nov_A_V8</t>
  </si>
  <si>
    <t>Nov_A_V9</t>
  </si>
  <si>
    <t>Office/Luzira</t>
  </si>
  <si>
    <t>Luzira/Home</t>
  </si>
  <si>
    <t>Office/Owino</t>
  </si>
  <si>
    <t>Nakasero/Kalerwe</t>
  </si>
  <si>
    <t>Kalerwe/Home</t>
  </si>
  <si>
    <t>Nov_i41_V10</t>
  </si>
  <si>
    <t>6kgs of Sugar</t>
  </si>
  <si>
    <t>Garden tea 2 boxes</t>
  </si>
  <si>
    <t>6 packets of milk</t>
  </si>
  <si>
    <t>Packing bag</t>
  </si>
  <si>
    <t>Soya cup</t>
  </si>
  <si>
    <t>Reimbursement to  project</t>
  </si>
  <si>
    <t>Home/office</t>
  </si>
  <si>
    <t>Office/Rubaga</t>
  </si>
  <si>
    <t>Rubaga/Kibuye</t>
  </si>
  <si>
    <t>Kibuye/Ntinda</t>
  </si>
  <si>
    <t>Ntinda/Home</t>
  </si>
  <si>
    <t>Office/Nakawa</t>
  </si>
  <si>
    <t>Nakawa/Home</t>
  </si>
  <si>
    <t>Office/Lumufu</t>
  </si>
  <si>
    <t>Lumufu/Nanganda</t>
  </si>
  <si>
    <t>Nanganda/Lukuli</t>
  </si>
  <si>
    <t>Lukuli/Home</t>
  </si>
  <si>
    <t>Office/Kamwokya</t>
  </si>
  <si>
    <t>Kamwokya/Home</t>
  </si>
  <si>
    <t>Nov_R_V11</t>
  </si>
  <si>
    <t>Nov_R_V12</t>
  </si>
  <si>
    <t>Nov_R_V13</t>
  </si>
  <si>
    <t>Nov_L_V6</t>
  </si>
  <si>
    <t>Nov_i93_V11</t>
  </si>
  <si>
    <t>Nov_i41_V11</t>
  </si>
  <si>
    <t>4 Boxes of rwenzori water</t>
  </si>
  <si>
    <t>Office/Kalerwe</t>
  </si>
  <si>
    <t>Kalerwe/Busega</t>
  </si>
  <si>
    <t>Busega/Namugongo</t>
  </si>
  <si>
    <t>Namugongo/Home</t>
  </si>
  <si>
    <t>Office/Gabba</t>
  </si>
  <si>
    <t>Gabba/Kibuye</t>
  </si>
  <si>
    <t>Kibuye/Masanafu</t>
  </si>
  <si>
    <t>Masanafu/Home</t>
  </si>
  <si>
    <t>Office/Kajjansi</t>
  </si>
  <si>
    <t>Kajjansi/Busabala</t>
  </si>
  <si>
    <t>Busabala/Home</t>
  </si>
  <si>
    <t>Nov_M_R8</t>
  </si>
  <si>
    <t>Office/Bugolobi</t>
  </si>
  <si>
    <t>Bugolobi/Office</t>
  </si>
  <si>
    <t>Office/Kabowa</t>
  </si>
  <si>
    <t>Kabowa/Wankulukuku</t>
  </si>
  <si>
    <t>Wankulukuku/Home</t>
  </si>
  <si>
    <t>Nov_i41_V12</t>
  </si>
  <si>
    <t>Nov_i93_V12</t>
  </si>
  <si>
    <t>Office/Katwe</t>
  </si>
  <si>
    <t>Katwe/Natete</t>
  </si>
  <si>
    <t>Natete/Masanafu</t>
  </si>
  <si>
    <t>Nov_i41_V13</t>
  </si>
  <si>
    <t>Office/Mengo</t>
  </si>
  <si>
    <t>Mengo/Nalukolongo</t>
  </si>
  <si>
    <t>Nalukolongo/Nabweru</t>
  </si>
  <si>
    <t>Nabweru/Home</t>
  </si>
  <si>
    <t>Office/Kawaala</t>
  </si>
  <si>
    <t>Kawaala/Kikoni</t>
  </si>
  <si>
    <t>kikoni/Home</t>
  </si>
  <si>
    <t>Office/Busega</t>
  </si>
  <si>
    <t>Busega/Craft village</t>
  </si>
  <si>
    <t>Craft village/Wandegeya</t>
  </si>
  <si>
    <t>Wandegeya/Home</t>
  </si>
  <si>
    <t>Nov_i93_V13</t>
  </si>
  <si>
    <t>Nov_R_V14</t>
  </si>
  <si>
    <t>Nov_R_V15</t>
  </si>
  <si>
    <t>Officce/Home</t>
  </si>
  <si>
    <t>Home/Kololo</t>
  </si>
  <si>
    <t>Kololo/Home</t>
  </si>
  <si>
    <t>Nov_i93_V14</t>
  </si>
  <si>
    <t>Nov_i41_V14</t>
  </si>
  <si>
    <t>Nov_L_V7</t>
  </si>
  <si>
    <t>Office/Wandegeya</t>
  </si>
  <si>
    <t>Wandegeya/Kyengera</t>
  </si>
  <si>
    <t>Kyengera/Nabbingo</t>
  </si>
  <si>
    <t>Nabbingo/Home</t>
  </si>
  <si>
    <t>Office/Court</t>
  </si>
  <si>
    <t>Court/Office</t>
  </si>
  <si>
    <t>office/Home</t>
  </si>
  <si>
    <t>Office/Bukesa</t>
  </si>
  <si>
    <t>Bukesa/Namugoona</t>
  </si>
  <si>
    <t>Namungoona/Kisamula</t>
  </si>
  <si>
    <t>Kisamula/Home</t>
  </si>
  <si>
    <t>Office/Wakaliga</t>
  </si>
  <si>
    <t>Wakaliga/Kitebi</t>
  </si>
  <si>
    <t>Kitebi/Mutundwe</t>
  </si>
  <si>
    <t>Mutundwe/Kyengera</t>
  </si>
  <si>
    <t>Kyengera/Home</t>
  </si>
  <si>
    <t>Nov_i93_V15</t>
  </si>
  <si>
    <t>Nov_i41_V15</t>
  </si>
  <si>
    <t>Nov_A_V13</t>
  </si>
  <si>
    <t>Nov_L_V8</t>
  </si>
  <si>
    <t>Nov_L_V9</t>
  </si>
  <si>
    <t>Nov_L_V10</t>
  </si>
  <si>
    <t>Nov_L_V11</t>
  </si>
  <si>
    <t>Kalerwe/Bujuuko</t>
  </si>
  <si>
    <t>Bujuuko/Kasangati</t>
  </si>
  <si>
    <t>Kasangati/Home</t>
  </si>
  <si>
    <t>Office/Bweyogerere</t>
  </si>
  <si>
    <t>Bweyogerere/Kasokoso</t>
  </si>
  <si>
    <t>Kasokoso/Kinawataka</t>
  </si>
  <si>
    <t>Kinawataka/Home</t>
  </si>
  <si>
    <t>Nov_L_R6</t>
  </si>
  <si>
    <t>lydia</t>
  </si>
  <si>
    <t>Nov_i41_V16</t>
  </si>
  <si>
    <t>Nov_i93_V16</t>
  </si>
  <si>
    <t>Nov_R_V16</t>
  </si>
  <si>
    <t>Nov_A_V14</t>
  </si>
  <si>
    <t>Nov_M_V23</t>
  </si>
  <si>
    <t>Office/Gaba</t>
  </si>
  <si>
    <t>Gaba/Mutundwe</t>
  </si>
  <si>
    <t>Mutundwe/Masanafu</t>
  </si>
  <si>
    <t>Busega/Nalukolongo</t>
  </si>
  <si>
    <t>Nalukolongo/Rubaga</t>
  </si>
  <si>
    <t>Rubaga/Home</t>
  </si>
  <si>
    <t>Luzira/Wild life court</t>
  </si>
  <si>
    <t>Court/Home</t>
  </si>
  <si>
    <t>Nov_i93_V17</t>
  </si>
  <si>
    <t>Nov_R_V17</t>
  </si>
  <si>
    <t>Nov_i41_V17</t>
  </si>
  <si>
    <t>Nov_M_V24</t>
  </si>
  <si>
    <t>Nov_i18_V7</t>
  </si>
  <si>
    <t>Nov_Re_V2</t>
  </si>
  <si>
    <t>Nov_Re_V3</t>
  </si>
  <si>
    <t>Nov_Re_V4</t>
  </si>
  <si>
    <t>Mengo/Kawempe</t>
  </si>
  <si>
    <t>B</t>
  </si>
  <si>
    <t>Kawempe/Bwaise</t>
  </si>
  <si>
    <t>Bwaise/Home</t>
  </si>
  <si>
    <t>Office/Nile coach</t>
  </si>
  <si>
    <t>Nile coach/Hopper</t>
  </si>
  <si>
    <t>Hopper/Namayiba</t>
  </si>
  <si>
    <t>Namayiba/Arua park</t>
  </si>
  <si>
    <t>Arua park/Kisenyi</t>
  </si>
  <si>
    <t>Kisenyi/Home</t>
  </si>
  <si>
    <t>Office/Kitintale</t>
  </si>
  <si>
    <t>Kitintale/Katwe</t>
  </si>
  <si>
    <t>Katwe/Makindye</t>
  </si>
  <si>
    <t>Makindye/Home</t>
  </si>
  <si>
    <t>Nov_A_V15</t>
  </si>
  <si>
    <t>Nov_i93_V18</t>
  </si>
  <si>
    <t>Nov_i93_V19</t>
  </si>
  <si>
    <t>Nov_i41_V18</t>
  </si>
  <si>
    <t>Nov_A_V16</t>
  </si>
  <si>
    <t>i04</t>
  </si>
  <si>
    <t>Nov_E_V1</t>
  </si>
  <si>
    <t>i69</t>
  </si>
  <si>
    <t>Nov_R_V18</t>
  </si>
  <si>
    <t>Nov_R_V19</t>
  </si>
  <si>
    <t>Office/Buloba</t>
  </si>
  <si>
    <t>Buloba/Bulenga</t>
  </si>
  <si>
    <t>Bulenga/Kibuye</t>
  </si>
  <si>
    <t>Kibuye/Home</t>
  </si>
  <si>
    <t>Nov_M_V25</t>
  </si>
  <si>
    <t>Nov_M_V26</t>
  </si>
  <si>
    <t>Bweyogerere/Kirinya</t>
  </si>
  <si>
    <t>Kirinya/Seeta</t>
  </si>
  <si>
    <t>Seeta/Home</t>
  </si>
  <si>
    <t>office/Town</t>
  </si>
  <si>
    <t>Town/Home</t>
  </si>
  <si>
    <t>Personal balance i69</t>
  </si>
  <si>
    <t>Nov_i69_V1</t>
  </si>
  <si>
    <t>Nov_i69_V2</t>
  </si>
  <si>
    <t>Office/Town</t>
  </si>
  <si>
    <t>Nov_i04_V1</t>
  </si>
  <si>
    <t>Office/Natete</t>
  </si>
  <si>
    <t>Natete/Busega</t>
  </si>
  <si>
    <t>Busega/Bwaise</t>
  </si>
  <si>
    <t>Office internet subscription(Nov/Dec</t>
  </si>
  <si>
    <t>Nov_M_R9</t>
  </si>
  <si>
    <t>Home/Buganda road</t>
  </si>
  <si>
    <t>Buganda road/Kololo</t>
  </si>
  <si>
    <t>Nov_i93_V20</t>
  </si>
  <si>
    <t>Cash withdraw cheq;405</t>
  </si>
  <si>
    <t>Nov_i41_V19</t>
  </si>
  <si>
    <t>Nov_L_V13</t>
  </si>
  <si>
    <t>Nov_i04_V2</t>
  </si>
  <si>
    <t>Nov_M_V27</t>
  </si>
  <si>
    <t>i18's Nov salary</t>
  </si>
  <si>
    <t>Nov_i41_V20</t>
  </si>
  <si>
    <t>Office/Kyaliwajala</t>
  </si>
  <si>
    <t>Kyaliwajala/Namugongo</t>
  </si>
  <si>
    <t>Namugongo/Nalya</t>
  </si>
  <si>
    <t>Nalya/Home</t>
  </si>
  <si>
    <t>Office/Nabweru</t>
  </si>
  <si>
    <t>Nabweru/Wakaliga</t>
  </si>
  <si>
    <t>Wakaliga/Katwe</t>
  </si>
  <si>
    <t>Katwe/Home</t>
  </si>
  <si>
    <t>Nov_i93_V21</t>
  </si>
  <si>
    <t>Nov_L_R10</t>
  </si>
  <si>
    <t>Airtime for i69</t>
  </si>
  <si>
    <t>Airtime for i04</t>
  </si>
  <si>
    <t>Nov_R_V20</t>
  </si>
  <si>
    <t>Nov_R_R1</t>
  </si>
  <si>
    <t>Office/Nansana</t>
  </si>
  <si>
    <t>Hotel 1/Hotel 2</t>
  </si>
  <si>
    <t>Hotel 2/Hotel 3</t>
  </si>
  <si>
    <t>Hotel 3/Hotel 4</t>
  </si>
  <si>
    <t>Hotel 4/ Hotel 5</t>
  </si>
  <si>
    <t>Hotel 5/Home</t>
  </si>
  <si>
    <t>Nov_i04_V3</t>
  </si>
  <si>
    <t>Kamyokya/Hotel 4</t>
  </si>
  <si>
    <t>Hotel 4/Hotel 5</t>
  </si>
  <si>
    <t>11/25/202</t>
  </si>
  <si>
    <t>Nov_R_V21</t>
  </si>
  <si>
    <t>Nov_i69_V3</t>
  </si>
  <si>
    <t>Nov_M_V28</t>
  </si>
  <si>
    <t>Nov_M_V29</t>
  </si>
  <si>
    <t>Nov_M_V30</t>
  </si>
  <si>
    <t>Nov_M_V31</t>
  </si>
  <si>
    <t>Office/Bunga</t>
  </si>
  <si>
    <t>Bunga/Town</t>
  </si>
  <si>
    <t>Town/Wandegeya</t>
  </si>
  <si>
    <t>Wandegeya/Kalerwe</t>
  </si>
  <si>
    <t>Office/Kasangati</t>
  </si>
  <si>
    <t>Hotel 2/Wampewo</t>
  </si>
  <si>
    <t>Hotel 4/Mbalwa</t>
  </si>
  <si>
    <t>Hotel 5/Hotel 6</t>
  </si>
  <si>
    <t>Hotel 6/Home</t>
  </si>
  <si>
    <t>Nov_R_V22</t>
  </si>
  <si>
    <t>Luzira/Namanve</t>
  </si>
  <si>
    <t>Namanve/kinawataka</t>
  </si>
  <si>
    <t>Office/Najjera</t>
  </si>
  <si>
    <t>Hotel 2/Hotel 3 Bunga</t>
  </si>
  <si>
    <t>Hotel 4/Kibuli</t>
  </si>
  <si>
    <t>Busega/Kasubi</t>
  </si>
  <si>
    <t>Kasubi/Kawempe</t>
  </si>
  <si>
    <t>Kawempe/Home</t>
  </si>
  <si>
    <t>Balance from previous month October 24</t>
  </si>
  <si>
    <t>Nov_Inv_3</t>
  </si>
  <si>
    <t>Fruit(bananas)</t>
  </si>
  <si>
    <t>Minute maid</t>
  </si>
  <si>
    <t>Travel subsistance</t>
  </si>
  <si>
    <t>Local food</t>
  </si>
  <si>
    <t>Lunch during interviews</t>
  </si>
  <si>
    <t>Espresso</t>
  </si>
  <si>
    <t>Nov_L_R2</t>
  </si>
  <si>
    <t xml:space="preserve">Tea </t>
  </si>
  <si>
    <t>Nov_L_R3</t>
  </si>
  <si>
    <t>Nov_L_R5</t>
  </si>
  <si>
    <t>French classes for Lydia</t>
  </si>
  <si>
    <t>Training</t>
  </si>
  <si>
    <t>Team building</t>
  </si>
  <si>
    <t>Call logs to Jingo</t>
  </si>
  <si>
    <t>Transfer fees</t>
  </si>
  <si>
    <t>Mobile money transfers charges</t>
  </si>
  <si>
    <t>Work place during interview</t>
  </si>
  <si>
    <t>Tea during interviews</t>
  </si>
  <si>
    <t>Nov_L_R7</t>
  </si>
  <si>
    <t>Transaction charges for Itoec</t>
  </si>
  <si>
    <t>Balance from previous month  October 24</t>
  </si>
  <si>
    <t>Nov_Re_R1</t>
  </si>
  <si>
    <t>Catridge for Rebecca</t>
  </si>
  <si>
    <t>Reimbursement to Rebecca</t>
  </si>
  <si>
    <t>Reimbursement to Lydia</t>
  </si>
  <si>
    <t>CTC company search details</t>
  </si>
  <si>
    <t>Mobile money charges</t>
  </si>
  <si>
    <t>Nov_Re_R4</t>
  </si>
  <si>
    <t>Purchase 4 Investigators phones</t>
  </si>
  <si>
    <t>Nov_Inv_4</t>
  </si>
  <si>
    <t>Nov_L_R9</t>
  </si>
  <si>
    <t xml:space="preserve"> 4 Screen guards </t>
  </si>
  <si>
    <t>Nov_L_R11</t>
  </si>
  <si>
    <t>White board</t>
  </si>
  <si>
    <t>White board markers</t>
  </si>
  <si>
    <t>White board Erasers</t>
  </si>
  <si>
    <t>Note books</t>
  </si>
  <si>
    <t>Desk pens</t>
  </si>
  <si>
    <t>Asorted erasors</t>
  </si>
  <si>
    <t>Nov_M_R10</t>
  </si>
  <si>
    <t>mary</t>
  </si>
  <si>
    <t>Office/Aristoc town</t>
  </si>
  <si>
    <t>Town/Garden city</t>
  </si>
  <si>
    <t>Garden city/Bugolobi</t>
  </si>
  <si>
    <t>Nov_M_V32</t>
  </si>
  <si>
    <t>Nov_i41_V21</t>
  </si>
  <si>
    <t>Nov_i93_V22</t>
  </si>
  <si>
    <t>Nov_i69_V4</t>
  </si>
  <si>
    <t>Nov_i04_V4</t>
  </si>
  <si>
    <t>Nov_M_V33</t>
  </si>
  <si>
    <t>Gumboots for cleaner</t>
  </si>
  <si>
    <t>Local food 9 people</t>
  </si>
  <si>
    <t>Fruitts</t>
  </si>
  <si>
    <t>Soft drinks</t>
  </si>
  <si>
    <t>Pickn and peel</t>
  </si>
  <si>
    <t>Nov_M_R11</t>
  </si>
  <si>
    <t>Nov_M_R12</t>
  </si>
  <si>
    <t>Mpelerwe/Gayaza</t>
  </si>
  <si>
    <t>Gayaza/Kasangati</t>
  </si>
  <si>
    <t>Office/Bweyogere</t>
  </si>
  <si>
    <t>Bweyogere/Nakasajja</t>
  </si>
  <si>
    <t>Nakasajja/Home</t>
  </si>
  <si>
    <t>Reimbursement</t>
  </si>
  <si>
    <t>Nalukolongo/Ntinda</t>
  </si>
  <si>
    <t>Ntinda/Mengo</t>
  </si>
  <si>
    <t>Mengo/Home</t>
  </si>
  <si>
    <t>Kyaliwajala/munyonyo</t>
  </si>
  <si>
    <t>Munyonyo/Home</t>
  </si>
  <si>
    <t>Office/Kasokoso</t>
  </si>
  <si>
    <t>Kasokoso/kinawataka</t>
  </si>
  <si>
    <t>Lydia's internet subscription(oct/Nov)</t>
  </si>
  <si>
    <t>Nov_L_R12</t>
  </si>
  <si>
    <t>Refreashment Lydia</t>
  </si>
  <si>
    <t>Snack to Afande</t>
  </si>
  <si>
    <t>Transport to Afande</t>
  </si>
  <si>
    <t>Nov_L_V12</t>
  </si>
  <si>
    <t>Nov_L_R13</t>
  </si>
  <si>
    <t>Office/Police</t>
  </si>
  <si>
    <t>Police/kiswa</t>
  </si>
  <si>
    <t>kiswa/Town</t>
  </si>
  <si>
    <t>Nov_i93_V23</t>
  </si>
  <si>
    <t>Nov_i04_V5</t>
  </si>
  <si>
    <t>Nov_R_V23</t>
  </si>
  <si>
    <t>Nov_i69_V5</t>
  </si>
  <si>
    <t>Nov_M_V34</t>
  </si>
  <si>
    <t>Nov_L_V14</t>
  </si>
  <si>
    <t>Nov_i41_V22</t>
  </si>
  <si>
    <t>Office/Mutundwe</t>
  </si>
  <si>
    <t>Mutundwe/Veteran mkt</t>
  </si>
  <si>
    <t>Veteran/Kabuusu</t>
  </si>
  <si>
    <t>Kabuusu/Home</t>
  </si>
  <si>
    <t>Office/Wakiso</t>
  </si>
  <si>
    <t>Wakiso/Nansana</t>
  </si>
  <si>
    <t>Nansana/Kansanga</t>
  </si>
  <si>
    <t>Kansanga/Home</t>
  </si>
  <si>
    <t>Kyaliwajala/Old kampala</t>
  </si>
  <si>
    <t>Kampala/Kisenyi</t>
  </si>
  <si>
    <t>Office/Wildlife court</t>
  </si>
  <si>
    <t>Office/Kisoga</t>
  </si>
  <si>
    <t>Kisoga/Wantoni</t>
  </si>
  <si>
    <t>Wantoni/Mukono</t>
  </si>
  <si>
    <t>Mukono/Home</t>
  </si>
  <si>
    <t>Nov_i04_V6</t>
  </si>
  <si>
    <t>Nov_M_V35</t>
  </si>
  <si>
    <t>Nov_i69_V6</t>
  </si>
  <si>
    <t>Nov_i93_V24</t>
  </si>
  <si>
    <t>Nov_M_V36</t>
  </si>
  <si>
    <t>Nov_M_V37</t>
  </si>
  <si>
    <t>Nov_i04_V7</t>
  </si>
  <si>
    <t>Bwaise/Cooper complex</t>
  </si>
  <si>
    <t>Cooper/Office</t>
  </si>
  <si>
    <t>Peninah's Nov salary</t>
  </si>
  <si>
    <t>Kalerwe/Kawempe</t>
  </si>
  <si>
    <t>Kawempe/Office</t>
  </si>
  <si>
    <t>Office/Namugongo</t>
  </si>
  <si>
    <t>Namugongo/Agenda</t>
  </si>
  <si>
    <t>Agenda/Office</t>
  </si>
  <si>
    <t>Nov_M_R13</t>
  </si>
  <si>
    <t>Nov_M_V38</t>
  </si>
  <si>
    <t>Nakawa/Capital shoppers</t>
  </si>
  <si>
    <t>Capital shoppers/Bugolobi</t>
  </si>
  <si>
    <t>Nov_R_V24</t>
  </si>
  <si>
    <t>Nov_i93_V25</t>
  </si>
  <si>
    <t>Nov_i69_V7</t>
  </si>
  <si>
    <t>Buganda road/Home</t>
  </si>
  <si>
    <t>Verifying business search</t>
  </si>
  <si>
    <t>Nov_Re_R2</t>
  </si>
  <si>
    <t>Nov_Re_R3</t>
  </si>
  <si>
    <t>Office/Bank</t>
  </si>
  <si>
    <t>Bank/PC paddles</t>
  </si>
  <si>
    <t>Pc -Paddles/Office</t>
  </si>
  <si>
    <t>Nov_L_V15</t>
  </si>
  <si>
    <t>November</t>
  </si>
  <si>
    <t>Oct security charges chq:398</t>
  </si>
  <si>
    <t>Jerome's Oct salary chq;401</t>
  </si>
  <si>
    <t>Cashwithdraw chq; 405</t>
  </si>
  <si>
    <t>Lydia's Nov salary chq:406</t>
  </si>
  <si>
    <t>Lydia's Nov NSSF chq:405</t>
  </si>
  <si>
    <t>Lydia's  Nov PAYE chq:404</t>
  </si>
  <si>
    <t>Charges chque;  398</t>
  </si>
  <si>
    <t>Charges chque;  405</t>
  </si>
  <si>
    <t>Cashwithdraw charges chque; 405</t>
  </si>
  <si>
    <t>Charges chque;  406</t>
  </si>
  <si>
    <t>Dec security charges chq: 407</t>
  </si>
  <si>
    <t>Bank transfer charges</t>
  </si>
  <si>
    <t>Bank fees</t>
  </si>
  <si>
    <t>Bank Ugx</t>
  </si>
  <si>
    <t>Nov_BS_5</t>
  </si>
  <si>
    <t>Nov_BS_1</t>
  </si>
  <si>
    <t>Nov_L_R17</t>
  </si>
  <si>
    <t>Nov_BS_2</t>
  </si>
  <si>
    <t>Nov_i07_V1</t>
  </si>
  <si>
    <t>i07's Oct salary chq; 399</t>
  </si>
  <si>
    <t>Sept-security services chq;398</t>
  </si>
  <si>
    <t>Bank  charges chq; 398</t>
  </si>
  <si>
    <t>Bank  charges chq; 399</t>
  </si>
  <si>
    <t>Bank charges chq; 405</t>
  </si>
  <si>
    <t>Nov_BS_3</t>
  </si>
  <si>
    <t>Nov_L_R14</t>
  </si>
  <si>
    <t>Lydia's sept NSSF chq;403</t>
  </si>
  <si>
    <t>Lydia's Sept PAYE chq;404</t>
  </si>
  <si>
    <t>Nov_L_R18</t>
  </si>
  <si>
    <t>Lydia's Nov salary chq; 406</t>
  </si>
  <si>
    <t>Bank charges chq;400</t>
  </si>
  <si>
    <t>Nov_BS_4</t>
  </si>
  <si>
    <t>NOVEMBER</t>
  </si>
  <si>
    <t>i22</t>
  </si>
  <si>
    <t>Cash Box November 2024</t>
  </si>
  <si>
    <t>P</t>
  </si>
  <si>
    <t>EAGLE UGANDA FINANCIAL REPORT NOVEMBER 2024</t>
  </si>
  <si>
    <t>Purchase of Investigators laptop battery</t>
  </si>
  <si>
    <t>Hire of working space for interviews</t>
  </si>
  <si>
    <r>
      <t xml:space="preserve">Rent </t>
    </r>
    <r>
      <rPr>
        <sz val="11"/>
        <color theme="1"/>
        <rFont val="Aptos Narrow"/>
        <family val="2"/>
      </rPr>
      <t>&amp;</t>
    </r>
    <r>
      <rPr>
        <sz val="11.65"/>
        <color theme="1"/>
        <rFont val="Calibri"/>
        <family val="2"/>
      </rPr>
      <t xml:space="preserve"> Utilities</t>
    </r>
  </si>
  <si>
    <t xml:space="preserve"> 4 phone Screen guards </t>
  </si>
  <si>
    <t>Tea  during interviews</t>
  </si>
  <si>
    <t>Rent &amp; Utilities</t>
  </si>
  <si>
    <t>Cash Box October 2024</t>
  </si>
  <si>
    <t>01.11.24 Balance and advance</t>
  </si>
  <si>
    <t>30.11.2024  Balance and advance</t>
  </si>
  <si>
    <t>FINANCIAL POSITION AT 1/11/2024</t>
  </si>
  <si>
    <t>FINANCIAL POSITION AT 30/11/2024</t>
  </si>
  <si>
    <t>1.11.2024  Balance and advance</t>
  </si>
  <si>
    <t>Balance from October 2024</t>
  </si>
  <si>
    <t>i18 November salary for 11 days</t>
  </si>
  <si>
    <t>Sum of Received</t>
  </si>
  <si>
    <t>chq 407</t>
  </si>
  <si>
    <t>Local Transport (picking Lydia from airport on 8th)</t>
  </si>
  <si>
    <t>Refreshment Lydia meeting with Afande</t>
  </si>
  <si>
    <t>legal</t>
  </si>
  <si>
    <t>RUFFORD</t>
  </si>
  <si>
    <t>WildCAT</t>
  </si>
  <si>
    <t>i1</t>
  </si>
  <si>
    <t>i3</t>
  </si>
  <si>
    <t>Personal balance Legal Advisor-i42</t>
  </si>
  <si>
    <t>i42</t>
  </si>
  <si>
    <t>i43</t>
  </si>
  <si>
    <t>office/bwaise</t>
  </si>
  <si>
    <t>bwaise/wandegeya</t>
  </si>
  <si>
    <t>Personal balance Legal Advisor-i43</t>
  </si>
  <si>
    <t>Personal balance Legal Advisor-Rafusajan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</si>
</sst>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  <numFmt numFmtId="167" formatCode="_-* #,##0\ _F_-;\-* #,##0\ _F_-;_-* &quot;-&quot;??\ _F_-;_-@_-"/>
    <numFmt numFmtId="168" formatCode="_-* #,##0\ _€_-;\-* #,##0\ _€_-;_-* &quot;-&quot;??\ _€_-;_-@_-"/>
    <numFmt numFmtId="169" formatCode="#,##0.00;[Red]#,##0.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b/>
      <i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u/>
      <sz val="10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1.65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5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14" fillId="0" borderId="19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14" fillId="0" borderId="19" xfId="0" applyNumberFormat="1" applyFont="1" applyBorder="1" applyAlignment="1">
      <alignment vertical="center"/>
    </xf>
    <xf numFmtId="165" fontId="14" fillId="0" borderId="0" xfId="0" applyNumberFormat="1" applyFont="1"/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165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5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5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5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5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5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5" fontId="32" fillId="6" borderId="19" xfId="0" applyNumberFormat="1" applyFont="1" applyFill="1" applyBorder="1" applyAlignment="1">
      <alignment horizontal="left" vertical="center" wrapText="1"/>
    </xf>
    <xf numFmtId="14" fontId="19" fillId="0" borderId="19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0" fillId="0" borderId="19" xfId="0" applyBorder="1"/>
    <xf numFmtId="0" fontId="43" fillId="0" borderId="0" xfId="0" applyFont="1"/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 wrapText="1"/>
    </xf>
    <xf numFmtId="165" fontId="19" fillId="0" borderId="0" xfId="0" applyNumberFormat="1" applyFont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165" fontId="19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 wrapText="1"/>
    </xf>
    <xf numFmtId="4" fontId="38" fillId="0" borderId="0" xfId="0" applyNumberFormat="1" applyFont="1" applyAlignment="1">
      <alignment horizontal="left" vertical="center" wrapText="1"/>
    </xf>
    <xf numFmtId="0" fontId="41" fillId="0" borderId="0" xfId="0" applyFont="1"/>
    <xf numFmtId="165" fontId="0" fillId="0" borderId="19" xfId="0" applyNumberFormat="1" applyBorder="1"/>
    <xf numFmtId="3" fontId="19" fillId="0" borderId="9" xfId="0" applyNumberFormat="1" applyFont="1" applyBorder="1" applyAlignment="1">
      <alignment horizontal="left" vertical="center" wrapText="1"/>
    </xf>
    <xf numFmtId="165" fontId="38" fillId="0" borderId="18" xfId="0" applyNumberFormat="1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5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right" vertical="center" wrapText="1"/>
    </xf>
    <xf numFmtId="14" fontId="43" fillId="0" borderId="0" xfId="0" applyNumberFormat="1" applyFont="1"/>
    <xf numFmtId="0" fontId="0" fillId="6" borderId="19" xfId="0" applyFill="1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 wrapText="1"/>
    </xf>
    <xf numFmtId="164" fontId="0" fillId="6" borderId="19" xfId="2" applyFont="1" applyFill="1" applyBorder="1" applyAlignment="1">
      <alignment horizontal="right" vertical="center" wrapText="1"/>
    </xf>
    <xf numFmtId="164" fontId="4" fillId="6" borderId="16" xfId="2" applyFont="1" applyFill="1" applyBorder="1" applyAlignment="1">
      <alignment horizontal="right" wrapText="1"/>
    </xf>
    <xf numFmtId="164" fontId="4" fillId="6" borderId="19" xfId="2" applyFont="1" applyFill="1" applyBorder="1" applyAlignment="1">
      <alignment horizontal="right" wrapText="1"/>
    </xf>
    <xf numFmtId="0" fontId="0" fillId="6" borderId="16" xfId="0" applyFill="1" applyBorder="1" applyAlignment="1">
      <alignment horizontal="left" vertical="center"/>
    </xf>
    <xf numFmtId="164" fontId="4" fillId="6" borderId="16" xfId="2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165" fontId="0" fillId="6" borderId="19" xfId="0" applyNumberFormat="1" applyFill="1" applyBorder="1" applyAlignment="1">
      <alignment horizontal="right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5" fontId="33" fillId="6" borderId="19" xfId="0" applyNumberFormat="1" applyFont="1" applyFill="1" applyBorder="1" applyAlignment="1">
      <alignment horizontal="center" vertical="center" wrapText="1"/>
    </xf>
    <xf numFmtId="14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" fillId="6" borderId="3" xfId="2" applyFont="1" applyFill="1" applyBorder="1" applyAlignment="1">
      <alignment horizontal="right" wrapText="1"/>
    </xf>
    <xf numFmtId="4" fontId="18" fillId="0" borderId="19" xfId="2" applyNumberFormat="1" applyFont="1" applyBorder="1" applyAlignment="1">
      <alignment horizontal="center" vertical="center"/>
    </xf>
    <xf numFmtId="164" fontId="19" fillId="6" borderId="19" xfId="2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6" borderId="6" xfId="0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/>
    </xf>
    <xf numFmtId="14" fontId="33" fillId="6" borderId="19" xfId="0" applyNumberFormat="1" applyFont="1" applyFill="1" applyBorder="1" applyAlignment="1">
      <alignment horizontal="left" vertical="center" wrapText="1"/>
    </xf>
    <xf numFmtId="14" fontId="0" fillId="6" borderId="19" xfId="0" applyNumberFormat="1" applyFill="1" applyBorder="1" applyAlignment="1">
      <alignment horizontal="left"/>
    </xf>
    <xf numFmtId="165" fontId="0" fillId="6" borderId="19" xfId="40" applyNumberFormat="1" applyFont="1" applyFill="1" applyBorder="1" applyAlignment="1">
      <alignment horizontal="left" wrapText="1"/>
    </xf>
    <xf numFmtId="3" fontId="4" fillId="6" borderId="19" xfId="1" applyNumberFormat="1" applyFont="1" applyFill="1" applyBorder="1" applyAlignment="1">
      <alignment horizontal="left" wrapText="1"/>
    </xf>
    <xf numFmtId="3" fontId="9" fillId="0" borderId="17" xfId="1" applyNumberFormat="1" applyFont="1" applyBorder="1" applyAlignment="1">
      <alignment horizontal="left" vertical="center" wrapText="1"/>
    </xf>
    <xf numFmtId="165" fontId="0" fillId="0" borderId="0" xfId="0" applyNumberFormat="1"/>
    <xf numFmtId="4" fontId="18" fillId="0" borderId="0" xfId="0" applyNumberFormat="1" applyFont="1" applyAlignment="1">
      <alignment horizontal="center" vertical="center"/>
    </xf>
    <xf numFmtId="0" fontId="45" fillId="13" borderId="20" xfId="0" applyFont="1" applyFill="1" applyBorder="1"/>
    <xf numFmtId="165" fontId="45" fillId="13" borderId="21" xfId="0" applyNumberFormat="1" applyFont="1" applyFill="1" applyBorder="1"/>
    <xf numFmtId="0" fontId="46" fillId="8" borderId="22" xfId="0" applyFont="1" applyFill="1" applyBorder="1"/>
    <xf numFmtId="0" fontId="46" fillId="13" borderId="23" xfId="0" applyFont="1" applyFill="1" applyBorder="1" applyAlignment="1">
      <alignment wrapText="1"/>
    </xf>
    <xf numFmtId="165" fontId="45" fillId="13" borderId="19" xfId="0" applyNumberFormat="1" applyFont="1" applyFill="1" applyBorder="1" applyAlignment="1">
      <alignment wrapText="1"/>
    </xf>
    <xf numFmtId="0" fontId="46" fillId="8" borderId="14" xfId="0" applyFont="1" applyFill="1" applyBorder="1" applyAlignment="1">
      <alignment wrapText="1"/>
    </xf>
    <xf numFmtId="165" fontId="45" fillId="14" borderId="25" xfId="0" applyNumberFormat="1" applyFont="1" applyFill="1" applyBorder="1"/>
    <xf numFmtId="165" fontId="46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5" fontId="25" fillId="4" borderId="19" xfId="1" applyNumberFormat="1" applyFont="1" applyFill="1" applyBorder="1" applyAlignment="1">
      <alignment horizontal="center" vertical="center" wrapText="1"/>
    </xf>
    <xf numFmtId="165" fontId="25" fillId="4" borderId="19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 wrapText="1"/>
    </xf>
    <xf numFmtId="165" fontId="25" fillId="4" borderId="6" xfId="1" applyNumberFormat="1" applyFont="1" applyFill="1" applyBorder="1" applyAlignment="1">
      <alignment horizontal="center" vertical="center" wrapText="1"/>
    </xf>
    <xf numFmtId="165" fontId="47" fillId="8" borderId="19" xfId="1" applyNumberFormat="1" applyFont="1" applyFill="1" applyBorder="1" applyAlignment="1">
      <alignment horizontal="center" vertical="center"/>
    </xf>
    <xf numFmtId="165" fontId="18" fillId="0" borderId="19" xfId="2" applyNumberFormat="1" applyFont="1" applyBorder="1"/>
    <xf numFmtId="165" fontId="27" fillId="0" borderId="19" xfId="0" applyNumberFormat="1" applyFont="1" applyBorder="1" applyAlignment="1">
      <alignment vertical="top" wrapText="1"/>
    </xf>
    <xf numFmtId="165" fontId="48" fillId="0" borderId="19" xfId="2" applyNumberFormat="1" applyFont="1" applyBorder="1"/>
    <xf numFmtId="165" fontId="48" fillId="0" borderId="6" xfId="2" applyNumberFormat="1" applyFont="1" applyBorder="1"/>
    <xf numFmtId="165" fontId="47" fillId="8" borderId="19" xfId="2" applyNumberFormat="1" applyFont="1" applyFill="1" applyBorder="1"/>
    <xf numFmtId="14" fontId="25" fillId="0" borderId="19" xfId="0" applyNumberFormat="1" applyFont="1" applyBorder="1"/>
    <xf numFmtId="165" fontId="25" fillId="0" borderId="19" xfId="0" applyNumberFormat="1" applyFont="1" applyBorder="1"/>
    <xf numFmtId="165" fontId="25" fillId="0" borderId="19" xfId="2" applyNumberFormat="1" applyFont="1" applyBorder="1"/>
    <xf numFmtId="165" fontId="26" fillId="0" borderId="19" xfId="0" applyNumberFormat="1" applyFont="1" applyBorder="1" applyAlignment="1">
      <alignment vertical="top" wrapText="1"/>
    </xf>
    <xf numFmtId="165" fontId="25" fillId="0" borderId="6" xfId="2" applyNumberFormat="1" applyFont="1" applyBorder="1"/>
    <xf numFmtId="14" fontId="49" fillId="15" borderId="19" xfId="0" applyNumberFormat="1" applyFont="1" applyFill="1" applyBorder="1"/>
    <xf numFmtId="165" fontId="34" fillId="15" borderId="19" xfId="2" applyNumberFormat="1" applyFont="1" applyFill="1" applyBorder="1"/>
    <xf numFmtId="165" fontId="30" fillId="15" borderId="19" xfId="0" applyNumberFormat="1" applyFont="1" applyFill="1" applyBorder="1"/>
    <xf numFmtId="165" fontId="34" fillId="15" borderId="16" xfId="2" applyNumberFormat="1" applyFont="1" applyFill="1" applyBorder="1"/>
    <xf numFmtId="165" fontId="34" fillId="15" borderId="5" xfId="2" applyNumberFormat="1" applyFont="1" applyFill="1" applyBorder="1"/>
    <xf numFmtId="165" fontId="34" fillId="15" borderId="12" xfId="2" applyNumberFormat="1" applyFont="1" applyFill="1" applyBorder="1"/>
    <xf numFmtId="165" fontId="47" fillId="15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18" fillId="0" borderId="19" xfId="2" applyNumberFormat="1" applyFont="1" applyBorder="1" applyAlignment="1">
      <alignment horizontal="center"/>
    </xf>
    <xf numFmtId="165" fontId="28" fillId="0" borderId="19" xfId="2" applyNumberFormat="1" applyFont="1" applyBorder="1"/>
    <xf numFmtId="165" fontId="27" fillId="0" borderId="6" xfId="0" applyNumberFormat="1" applyFont="1" applyBorder="1"/>
    <xf numFmtId="0" fontId="50" fillId="0" borderId="19" xfId="0" applyFont="1" applyBorder="1"/>
    <xf numFmtId="165" fontId="50" fillId="0" borderId="19" xfId="0" applyNumberFormat="1" applyFont="1" applyBorder="1"/>
    <xf numFmtId="165" fontId="50" fillId="0" borderId="19" xfId="2" applyNumberFormat="1" applyFont="1" applyBorder="1"/>
    <xf numFmtId="165" fontId="50" fillId="0" borderId="6" xfId="2" applyNumberFormat="1" applyFont="1" applyBorder="1"/>
    <xf numFmtId="0" fontId="29" fillId="16" borderId="19" xfId="0" applyFont="1" applyFill="1" applyBorder="1"/>
    <xf numFmtId="165" fontId="26" fillId="16" borderId="19" xfId="0" applyNumberFormat="1" applyFont="1" applyFill="1" applyBorder="1"/>
    <xf numFmtId="165" fontId="26" fillId="16" borderId="6" xfId="0" applyNumberFormat="1" applyFont="1" applyFill="1" applyBorder="1"/>
    <xf numFmtId="165" fontId="47" fillId="16" borderId="19" xfId="2" applyNumberFormat="1" applyFont="1" applyFill="1" applyBorder="1"/>
    <xf numFmtId="0" fontId="51" fillId="0" borderId="16" xfId="0" applyFont="1" applyBorder="1"/>
    <xf numFmtId="165" fontId="52" fillId="0" borderId="16" xfId="0" applyNumberFormat="1" applyFont="1" applyBorder="1"/>
    <xf numFmtId="165" fontId="52" fillId="0" borderId="32" xfId="0" applyNumberFormat="1" applyFont="1" applyBorder="1"/>
    <xf numFmtId="165" fontId="53" fillId="8" borderId="19" xfId="2" applyNumberFormat="1" applyFont="1" applyFill="1" applyBorder="1"/>
    <xf numFmtId="0" fontId="29" fillId="0" borderId="16" xfId="0" applyFont="1" applyBorder="1"/>
    <xf numFmtId="165" fontId="26" fillId="0" borderId="16" xfId="0" applyNumberFormat="1" applyFont="1" applyBorder="1"/>
    <xf numFmtId="165" fontId="26" fillId="0" borderId="32" xfId="0" applyNumberFormat="1" applyFont="1" applyBorder="1"/>
    <xf numFmtId="0" fontId="29" fillId="12" borderId="18" xfId="0" applyFont="1" applyFill="1" applyBorder="1"/>
    <xf numFmtId="165" fontId="26" fillId="12" borderId="15" xfId="0" applyNumberFormat="1" applyFont="1" applyFill="1" applyBorder="1"/>
    <xf numFmtId="165" fontId="26" fillId="12" borderId="29" xfId="0" applyNumberFormat="1" applyFont="1" applyFill="1" applyBorder="1"/>
    <xf numFmtId="165" fontId="47" fillId="12" borderId="19" xfId="2" applyNumberFormat="1" applyFont="1" applyFill="1" applyBorder="1"/>
    <xf numFmtId="0" fontId="27" fillId="0" borderId="3" xfId="0" applyFont="1" applyBorder="1"/>
    <xf numFmtId="165" fontId="27" fillId="0" borderId="3" xfId="0" applyNumberFormat="1" applyFont="1" applyBorder="1"/>
    <xf numFmtId="165" fontId="27" fillId="0" borderId="13" xfId="0" applyNumberFormat="1" applyFont="1" applyBorder="1"/>
    <xf numFmtId="0" fontId="29" fillId="0" borderId="19" xfId="0" applyFont="1" applyBorder="1"/>
    <xf numFmtId="165" fontId="29" fillId="0" borderId="19" xfId="0" applyNumberFormat="1" applyFont="1" applyBorder="1"/>
    <xf numFmtId="165" fontId="26" fillId="0" borderId="19" xfId="0" applyNumberFormat="1" applyFont="1" applyBorder="1"/>
    <xf numFmtId="165" fontId="29" fillId="0" borderId="19" xfId="2" applyNumberFormat="1" applyFont="1" applyBorder="1"/>
    <xf numFmtId="165" fontId="29" fillId="0" borderId="6" xfId="2" applyNumberFormat="1" applyFont="1" applyBorder="1"/>
    <xf numFmtId="0" fontId="27" fillId="0" borderId="0" xfId="0" applyFont="1"/>
    <xf numFmtId="165" fontId="27" fillId="0" borderId="0" xfId="0" applyNumberFormat="1" applyFont="1"/>
    <xf numFmtId="0" fontId="30" fillId="0" borderId="0" xfId="0" applyFont="1"/>
    <xf numFmtId="165" fontId="41" fillId="0" borderId="0" xfId="0" applyNumberFormat="1" applyFont="1"/>
    <xf numFmtId="0" fontId="46" fillId="6" borderId="0" xfId="0" applyFont="1" applyFill="1"/>
    <xf numFmtId="0" fontId="46" fillId="6" borderId="0" xfId="0" applyFont="1" applyFill="1" applyAlignment="1">
      <alignment wrapText="1"/>
    </xf>
    <xf numFmtId="165" fontId="46" fillId="6" borderId="0" xfId="0" applyNumberFormat="1" applyFont="1" applyFill="1"/>
    <xf numFmtId="165" fontId="45" fillId="13" borderId="33" xfId="0" applyNumberFormat="1" applyFont="1" applyFill="1" applyBorder="1"/>
    <xf numFmtId="40" fontId="14" fillId="0" borderId="0" xfId="0" applyNumberFormat="1" applyFont="1" applyAlignment="1">
      <alignment horizontal="center" vertical="center"/>
    </xf>
    <xf numFmtId="165" fontId="50" fillId="6" borderId="19" xfId="2" applyNumberFormat="1" applyFont="1" applyFill="1" applyBorder="1"/>
    <xf numFmtId="0" fontId="41" fillId="0" borderId="0" xfId="0" applyFont="1" applyAlignment="1">
      <alignment horizontal="left" vertical="center"/>
    </xf>
    <xf numFmtId="0" fontId="0" fillId="0" borderId="10" xfId="0" applyBorder="1"/>
    <xf numFmtId="0" fontId="41" fillId="13" borderId="0" xfId="0" applyFont="1" applyFill="1"/>
    <xf numFmtId="17" fontId="42" fillId="11" borderId="5" xfId="0" applyNumberFormat="1" applyFont="1" applyFill="1" applyBorder="1"/>
    <xf numFmtId="0" fontId="41" fillId="19" borderId="10" xfId="0" applyFont="1" applyFill="1" applyBorder="1"/>
    <xf numFmtId="3" fontId="55" fillId="19" borderId="16" xfId="0" applyNumberFormat="1" applyFont="1" applyFill="1" applyBorder="1"/>
    <xf numFmtId="3" fontId="42" fillId="19" borderId="16" xfId="0" applyNumberFormat="1" applyFont="1" applyFill="1" applyBorder="1"/>
    <xf numFmtId="3" fontId="41" fillId="19" borderId="16" xfId="0" applyNumberFormat="1" applyFont="1" applyFill="1" applyBorder="1"/>
    <xf numFmtId="0" fontId="42" fillId="20" borderId="0" xfId="0" applyFont="1" applyFill="1"/>
    <xf numFmtId="3" fontId="19" fillId="20" borderId="5" xfId="0" applyNumberFormat="1" applyFont="1" applyFill="1" applyBorder="1"/>
    <xf numFmtId="0" fontId="41" fillId="12" borderId="4" xfId="0" applyFont="1" applyFill="1" applyBorder="1"/>
    <xf numFmtId="3" fontId="56" fillId="12" borderId="3" xfId="0" applyNumberFormat="1" applyFont="1" applyFill="1" applyBorder="1"/>
    <xf numFmtId="3" fontId="42" fillId="12" borderId="3" xfId="0" applyNumberFormat="1" applyFont="1" applyFill="1" applyBorder="1"/>
    <xf numFmtId="0" fontId="41" fillId="19" borderId="0" xfId="0" applyFont="1" applyFill="1"/>
    <xf numFmtId="3" fontId="42" fillId="19" borderId="5" xfId="0" applyNumberFormat="1" applyFont="1" applyFill="1" applyBorder="1"/>
    <xf numFmtId="3" fontId="41" fillId="19" borderId="5" xfId="0" applyNumberFormat="1" applyFont="1" applyFill="1" applyBorder="1"/>
    <xf numFmtId="0" fontId="0" fillId="0" borderId="32" xfId="0" applyBorder="1"/>
    <xf numFmtId="0" fontId="41" fillId="13" borderId="12" xfId="0" applyFont="1" applyFill="1" applyBorder="1"/>
    <xf numFmtId="0" fontId="41" fillId="13" borderId="32" xfId="0" applyFont="1" applyFill="1" applyBorder="1"/>
    <xf numFmtId="0" fontId="42" fillId="13" borderId="12" xfId="0" applyFont="1" applyFill="1" applyBorder="1"/>
    <xf numFmtId="0" fontId="41" fillId="13" borderId="13" xfId="0" applyFont="1" applyFill="1" applyBorder="1"/>
    <xf numFmtId="165" fontId="26" fillId="21" borderId="19" xfId="0" applyNumberFormat="1" applyFont="1" applyFill="1" applyBorder="1" applyAlignment="1">
      <alignment vertical="top" wrapText="1"/>
    </xf>
    <xf numFmtId="165" fontId="25" fillId="21" borderId="19" xfId="2" applyNumberFormat="1" applyFont="1" applyFill="1" applyBorder="1"/>
    <xf numFmtId="165" fontId="4" fillId="6" borderId="19" xfId="40" applyNumberFormat="1" applyFont="1" applyFill="1" applyBorder="1" applyAlignment="1">
      <alignment horizontal="left" vertical="center" wrapText="1"/>
    </xf>
    <xf numFmtId="167" fontId="42" fillId="19" borderId="16" xfId="2" applyNumberFormat="1" applyFont="1" applyFill="1" applyBorder="1" applyAlignment="1">
      <alignment horizontal="right" vertical="center"/>
    </xf>
    <xf numFmtId="164" fontId="0" fillId="0" borderId="0" xfId="2" applyFont="1"/>
    <xf numFmtId="165" fontId="57" fillId="0" borderId="16" xfId="0" applyNumberFormat="1" applyFont="1" applyBorder="1"/>
    <xf numFmtId="3" fontId="9" fillId="2" borderId="1" xfId="1" applyNumberFormat="1" applyFont="1" applyFill="1" applyBorder="1" applyAlignment="1">
      <alignment horizontal="center" wrapText="1"/>
    </xf>
    <xf numFmtId="165" fontId="9" fillId="2" borderId="1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165" fontId="9" fillId="2" borderId="1" xfId="2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14" fontId="9" fillId="2" borderId="1" xfId="1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/>
    </xf>
    <xf numFmtId="165" fontId="4" fillId="6" borderId="19" xfId="2" applyNumberFormat="1" applyFont="1" applyFill="1" applyBorder="1" applyAlignment="1">
      <alignment horizontal="right" wrapText="1"/>
    </xf>
    <xf numFmtId="165" fontId="4" fillId="6" borderId="19" xfId="2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left" vertical="center"/>
    </xf>
    <xf numFmtId="0" fontId="45" fillId="14" borderId="34" xfId="0" applyFont="1" applyFill="1" applyBorder="1" applyAlignment="1">
      <alignment wrapText="1"/>
    </xf>
    <xf numFmtId="165" fontId="45" fillId="14" borderId="16" xfId="0" applyNumberFormat="1" applyFont="1" applyFill="1" applyBorder="1"/>
    <xf numFmtId="4" fontId="27" fillId="6" borderId="19" xfId="0" applyNumberFormat="1" applyFont="1" applyFill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4" fontId="26" fillId="6" borderId="19" xfId="0" applyNumberFormat="1" applyFont="1" applyFill="1" applyBorder="1" applyAlignment="1">
      <alignment horizontal="center" vertical="center"/>
    </xf>
    <xf numFmtId="4" fontId="14" fillId="6" borderId="19" xfId="0" applyNumberFormat="1" applyFont="1" applyFill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30" fillId="6" borderId="19" xfId="0" applyNumberFormat="1" applyFont="1" applyFill="1" applyBorder="1" applyAlignment="1">
      <alignment horizontal="center" vertical="center"/>
    </xf>
    <xf numFmtId="4" fontId="20" fillId="6" borderId="19" xfId="0" applyNumberFormat="1" applyFont="1" applyFill="1" applyBorder="1" applyAlignment="1">
      <alignment horizontal="center" vertical="center"/>
    </xf>
    <xf numFmtId="0" fontId="0" fillId="6" borderId="19" xfId="0" applyFill="1" applyBorder="1"/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3" fontId="63" fillId="0" borderId="0" xfId="0" applyNumberFormat="1" applyFont="1" applyAlignment="1">
      <alignment vertical="center"/>
    </xf>
    <xf numFmtId="0" fontId="60" fillId="0" borderId="0" xfId="0" applyFont="1"/>
    <xf numFmtId="4" fontId="4" fillId="6" borderId="19" xfId="1" applyNumberFormat="1" applyFont="1" applyFill="1" applyBorder="1" applyAlignment="1">
      <alignment horizontal="right" wrapText="1"/>
    </xf>
    <xf numFmtId="4" fontId="9" fillId="6" borderId="19" xfId="0" applyNumberFormat="1" applyFont="1" applyFill="1" applyBorder="1" applyAlignment="1">
      <alignment horizontal="center" wrapText="1"/>
    </xf>
    <xf numFmtId="165" fontId="1" fillId="0" borderId="19" xfId="0" applyNumberFormat="1" applyFont="1" applyBorder="1" applyAlignment="1">
      <alignment horizontal="left" vertical="center" wrapText="1"/>
    </xf>
    <xf numFmtId="14" fontId="14" fillId="0" borderId="23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14" fillId="0" borderId="19" xfId="0" applyNumberFormat="1" applyFont="1" applyBorder="1" applyAlignment="1">
      <alignment horizontal="center" vertical="center"/>
    </xf>
    <xf numFmtId="164" fontId="33" fillId="6" borderId="19" xfId="2" applyFont="1" applyFill="1" applyBorder="1" applyAlignment="1">
      <alignment horizontal="right" wrapText="1"/>
    </xf>
    <xf numFmtId="3" fontId="4" fillId="6" borderId="19" xfId="1" applyNumberFormat="1" applyFont="1" applyFill="1" applyBorder="1" applyAlignment="1">
      <alignment horizontal="left" vertical="center" wrapText="1"/>
    </xf>
    <xf numFmtId="14" fontId="33" fillId="10" borderId="3" xfId="0" applyNumberFormat="1" applyFont="1" applyFill="1" applyBorder="1" applyAlignment="1">
      <alignment horizontal="center" wrapText="1"/>
    </xf>
    <xf numFmtId="3" fontId="33" fillId="10" borderId="2" xfId="0" applyNumberFormat="1" applyFont="1" applyFill="1" applyBorder="1" applyAlignment="1">
      <alignment horizontal="center" wrapText="1"/>
    </xf>
    <xf numFmtId="165" fontId="33" fillId="10" borderId="2" xfId="0" applyNumberFormat="1" applyFont="1" applyFill="1" applyBorder="1" applyAlignment="1">
      <alignment horizontal="center" wrapText="1"/>
    </xf>
    <xf numFmtId="4" fontId="33" fillId="10" borderId="2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center" vertical="center"/>
    </xf>
    <xf numFmtId="165" fontId="52" fillId="6" borderId="16" xfId="0" applyNumberFormat="1" applyFont="1" applyFill="1" applyBorder="1"/>
    <xf numFmtId="165" fontId="26" fillId="7" borderId="19" xfId="0" applyNumberFormat="1" applyFont="1" applyFill="1" applyBorder="1"/>
    <xf numFmtId="43" fontId="0" fillId="0" borderId="0" xfId="0" applyNumberFormat="1" applyAlignment="1">
      <alignment horizontal="left" vertical="center"/>
    </xf>
    <xf numFmtId="165" fontId="1" fillId="0" borderId="19" xfId="0" applyNumberFormat="1" applyFont="1" applyBorder="1" applyAlignment="1">
      <alignment horizontal="right" vertical="center" wrapText="1"/>
    </xf>
    <xf numFmtId="165" fontId="0" fillId="0" borderId="19" xfId="0" applyNumberFormat="1" applyBorder="1" applyAlignment="1">
      <alignment horizontal="right" vertical="center" wrapText="1"/>
    </xf>
    <xf numFmtId="165" fontId="9" fillId="0" borderId="27" xfId="0" applyNumberFormat="1" applyFont="1" applyBorder="1" applyAlignment="1">
      <alignment horizontal="right" vertical="center" wrapText="1"/>
    </xf>
    <xf numFmtId="3" fontId="19" fillId="6" borderId="11" xfId="1" applyNumberFormat="1" applyFont="1" applyFill="1" applyBorder="1" applyAlignment="1">
      <alignment horizontal="left" wrapText="1"/>
    </xf>
    <xf numFmtId="0" fontId="67" fillId="6" borderId="19" xfId="0" applyFont="1" applyFill="1" applyBorder="1" applyAlignment="1">
      <alignment horizontal="left" vertical="center"/>
    </xf>
    <xf numFmtId="0" fontId="67" fillId="6" borderId="19" xfId="0" applyFont="1" applyFill="1" applyBorder="1" applyAlignment="1">
      <alignment horizontal="left" vertical="center" wrapText="1"/>
    </xf>
    <xf numFmtId="165" fontId="38" fillId="0" borderId="15" xfId="0" applyNumberFormat="1" applyFont="1" applyBorder="1" applyAlignment="1">
      <alignment horizontal="right" vertical="center" wrapText="1"/>
    </xf>
    <xf numFmtId="3" fontId="0" fillId="6" borderId="19" xfId="0" applyNumberFormat="1" applyFill="1" applyBorder="1" applyAlignment="1">
      <alignment horizontal="left" wrapText="1"/>
    </xf>
    <xf numFmtId="3" fontId="16" fillId="0" borderId="0" xfId="0" applyNumberFormat="1" applyFont="1" applyAlignment="1">
      <alignment vertical="center"/>
    </xf>
    <xf numFmtId="14" fontId="9" fillId="0" borderId="31" xfId="1" applyNumberFormat="1" applyFont="1" applyBorder="1" applyAlignment="1">
      <alignment horizontal="left" wrapText="1"/>
    </xf>
    <xf numFmtId="3" fontId="9" fillId="0" borderId="17" xfId="1" applyNumberFormat="1" applyFont="1" applyBorder="1" applyAlignment="1">
      <alignment horizontal="left" wrapText="1"/>
    </xf>
    <xf numFmtId="0" fontId="67" fillId="6" borderId="19" xfId="0" applyFont="1" applyFill="1" applyBorder="1"/>
    <xf numFmtId="0" fontId="0" fillId="6" borderId="0" xfId="0" applyFill="1"/>
    <xf numFmtId="165" fontId="0" fillId="6" borderId="6" xfId="0" applyNumberFormat="1" applyFill="1" applyBorder="1" applyAlignment="1">
      <alignment horizontal="right" vertical="center" wrapText="1"/>
    </xf>
    <xf numFmtId="164" fontId="0" fillId="6" borderId="18" xfId="0" applyNumberFormat="1" applyFill="1" applyBorder="1" applyAlignment="1">
      <alignment horizontal="right" vertical="center" wrapText="1"/>
    </xf>
    <xf numFmtId="164" fontId="0" fillId="6" borderId="15" xfId="0" applyNumberFormat="1" applyFill="1" applyBorder="1" applyAlignment="1">
      <alignment horizontal="right" vertical="center" wrapText="1"/>
    </xf>
    <xf numFmtId="164" fontId="0" fillId="6" borderId="27" xfId="0" applyNumberFormat="1" applyFill="1" applyBorder="1" applyAlignment="1">
      <alignment horizontal="right" vertical="center" wrapText="1"/>
    </xf>
    <xf numFmtId="0" fontId="0" fillId="6" borderId="0" xfId="0" applyFill="1" applyAlignment="1">
      <alignment horizontal="left" vertical="center" wrapText="1"/>
    </xf>
    <xf numFmtId="43" fontId="0" fillId="6" borderId="0" xfId="0" applyNumberFormat="1" applyFill="1" applyAlignment="1">
      <alignment horizontal="left" vertical="center"/>
    </xf>
    <xf numFmtId="0" fontId="0" fillId="0" borderId="0" xfId="0" pivotButton="1"/>
    <xf numFmtId="164" fontId="0" fillId="0" borderId="0" xfId="0" applyNumberFormat="1" applyAlignment="1">
      <alignment horizontal="right" wrapText="1"/>
    </xf>
    <xf numFmtId="0" fontId="0" fillId="6" borderId="19" xfId="0" pivotButton="1" applyFill="1" applyBorder="1" applyAlignment="1">
      <alignment horizontal="left" vertical="center"/>
    </xf>
    <xf numFmtId="0" fontId="0" fillId="6" borderId="19" xfId="0" pivotButton="1" applyFill="1" applyBorder="1" applyAlignment="1">
      <alignment horizontal="left" vertical="center" wrapText="1"/>
    </xf>
    <xf numFmtId="0" fontId="54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4" fontId="20" fillId="0" borderId="0" xfId="0" applyNumberFormat="1" applyFont="1" applyAlignment="1">
      <alignment horizontal="center" vertical="center"/>
    </xf>
    <xf numFmtId="3" fontId="42" fillId="12" borderId="5" xfId="0" applyNumberFormat="1" applyFont="1" applyFill="1" applyBorder="1"/>
    <xf numFmtId="3" fontId="41" fillId="0" borderId="28" xfId="0" applyNumberFormat="1" applyFont="1" applyBorder="1"/>
    <xf numFmtId="164" fontId="32" fillId="6" borderId="19" xfId="2" applyFont="1" applyFill="1" applyBorder="1" applyAlignment="1">
      <alignment horizontal="right" wrapText="1"/>
    </xf>
    <xf numFmtId="165" fontId="32" fillId="6" borderId="19" xfId="0" applyNumberFormat="1" applyFont="1" applyFill="1" applyBorder="1" applyAlignment="1">
      <alignment horizontal="center" vertical="center" wrapText="1"/>
    </xf>
    <xf numFmtId="3" fontId="32" fillId="6" borderId="19" xfId="0" applyNumberFormat="1" applyFont="1" applyFill="1" applyBorder="1" applyAlignment="1">
      <alignment horizontal="center" vertical="center" wrapText="1"/>
    </xf>
    <xf numFmtId="3" fontId="32" fillId="6" borderId="2" xfId="0" applyNumberFormat="1" applyFont="1" applyFill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0" fillId="6" borderId="6" xfId="0" pivotButton="1" applyFill="1" applyBorder="1" applyAlignment="1">
      <alignment horizontal="left" vertical="center"/>
    </xf>
    <xf numFmtId="164" fontId="4" fillId="6" borderId="19" xfId="2" pivotButton="1" applyFont="1" applyFill="1" applyBorder="1" applyAlignment="1">
      <alignment horizontal="right" wrapText="1"/>
    </xf>
    <xf numFmtId="0" fontId="41" fillId="6" borderId="19" xfId="0" applyFont="1" applyFill="1" applyBorder="1"/>
    <xf numFmtId="3" fontId="42" fillId="6" borderId="19" xfId="0" applyNumberFormat="1" applyFont="1" applyFill="1" applyBorder="1"/>
    <xf numFmtId="165" fontId="9" fillId="0" borderId="17" xfId="1" applyNumberFormat="1" applyFont="1" applyBorder="1" applyAlignment="1">
      <alignment horizontal="left" wrapText="1"/>
    </xf>
    <xf numFmtId="165" fontId="9" fillId="0" borderId="17" xfId="2" applyNumberFormat="1" applyFont="1" applyBorder="1" applyAlignment="1">
      <alignment horizontal="center"/>
    </xf>
    <xf numFmtId="165" fontId="9" fillId="0" borderId="17" xfId="2" applyNumberFormat="1" applyFont="1" applyBorder="1" applyAlignment="1">
      <alignment horizontal="right" wrapText="1"/>
    </xf>
    <xf numFmtId="165" fontId="9" fillId="0" borderId="17" xfId="40" applyNumberFormat="1" applyFont="1" applyBorder="1" applyAlignment="1">
      <alignment horizontal="left" vertical="center" wrapText="1"/>
    </xf>
    <xf numFmtId="165" fontId="9" fillId="0" borderId="37" xfId="40" applyNumberFormat="1" applyFont="1" applyBorder="1" applyAlignment="1">
      <alignment horizontal="left" vertical="center" wrapText="1"/>
    </xf>
    <xf numFmtId="3" fontId="9" fillId="0" borderId="38" xfId="1" applyNumberFormat="1" applyFont="1" applyBorder="1" applyAlignment="1">
      <alignment horizontal="left" vertical="center" wrapText="1"/>
    </xf>
    <xf numFmtId="3" fontId="9" fillId="0" borderId="31" xfId="1" applyNumberFormat="1" applyFont="1" applyBorder="1" applyAlignment="1">
      <alignment horizontal="left" vertical="center" wrapText="1"/>
    </xf>
    <xf numFmtId="3" fontId="9" fillId="0" borderId="17" xfId="0" applyNumberFormat="1" applyFont="1" applyBorder="1" applyAlignment="1">
      <alignment horizontal="left" vertical="center" wrapText="1"/>
    </xf>
    <xf numFmtId="4" fontId="9" fillId="0" borderId="39" xfId="0" applyNumberFormat="1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165" fontId="0" fillId="6" borderId="19" xfId="0" applyNumberFormat="1" applyFill="1" applyBorder="1" applyAlignment="1">
      <alignment horizontal="right" wrapText="1"/>
    </xf>
    <xf numFmtId="164" fontId="19" fillId="6" borderId="19" xfId="2" applyFont="1" applyFill="1" applyBorder="1" applyAlignment="1">
      <alignment horizontal="right" vertical="center" wrapText="1"/>
    </xf>
    <xf numFmtId="164" fontId="19" fillId="6" borderId="16" xfId="2" applyFont="1" applyFill="1" applyBorder="1" applyAlignment="1">
      <alignment horizontal="right" wrapText="1"/>
    </xf>
    <xf numFmtId="164" fontId="4" fillId="6" borderId="5" xfId="2" applyFont="1" applyFill="1" applyBorder="1" applyAlignment="1">
      <alignment horizontal="right" wrapText="1"/>
    </xf>
    <xf numFmtId="3" fontId="0" fillId="6" borderId="19" xfId="0" applyNumberFormat="1" applyFill="1" applyBorder="1" applyAlignment="1">
      <alignment horizontal="left" vertical="center" wrapText="1"/>
    </xf>
    <xf numFmtId="4" fontId="0" fillId="6" borderId="19" xfId="0" applyNumberFormat="1" applyFill="1" applyBorder="1" applyAlignment="1">
      <alignment horizontal="left" vertical="center" wrapText="1"/>
    </xf>
    <xf numFmtId="164" fontId="41" fillId="22" borderId="19" xfId="2" applyFont="1" applyFill="1" applyBorder="1" applyAlignment="1">
      <alignment horizontal="right" vertical="center" wrapText="1"/>
    </xf>
    <xf numFmtId="0" fontId="0" fillId="6" borderId="13" xfId="0" applyFill="1" applyBorder="1" applyAlignment="1">
      <alignment horizontal="left" vertical="center"/>
    </xf>
    <xf numFmtId="3" fontId="19" fillId="6" borderId="19" xfId="1" applyNumberFormat="1" applyFont="1" applyFill="1" applyBorder="1" applyAlignment="1">
      <alignment horizontal="left" wrapText="1"/>
    </xf>
    <xf numFmtId="165" fontId="45" fillId="14" borderId="32" xfId="0" applyNumberFormat="1" applyFont="1" applyFill="1" applyBorder="1"/>
    <xf numFmtId="0" fontId="46" fillId="8" borderId="35" xfId="0" applyFont="1" applyFill="1" applyBorder="1" applyAlignment="1">
      <alignment wrapText="1"/>
    </xf>
    <xf numFmtId="0" fontId="0" fillId="0" borderId="3" xfId="0" applyBorder="1"/>
    <xf numFmtId="169" fontId="20" fillId="8" borderId="28" xfId="0" applyNumberFormat="1" applyFont="1" applyFill="1" applyBorder="1" applyAlignment="1">
      <alignment horizontal="right"/>
    </xf>
    <xf numFmtId="165" fontId="26" fillId="0" borderId="0" xfId="0" applyNumberFormat="1" applyFont="1" applyAlignment="1">
      <alignment horizontal="left" vertical="center" wrapText="1"/>
    </xf>
    <xf numFmtId="14" fontId="0" fillId="6" borderId="19" xfId="1" applyNumberFormat="1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left" vertical="center" wrapText="1"/>
    </xf>
    <xf numFmtId="14" fontId="41" fillId="0" borderId="19" xfId="0" applyNumberFormat="1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165" fontId="70" fillId="0" borderId="0" xfId="0" applyNumberFormat="1" applyFont="1" applyAlignment="1">
      <alignment horizontal="center" vertical="center"/>
    </xf>
    <xf numFmtId="165" fontId="68" fillId="0" borderId="0" xfId="0" applyNumberFormat="1" applyFont="1" applyAlignment="1">
      <alignment vertical="center"/>
    </xf>
    <xf numFmtId="165" fontId="69" fillId="0" borderId="0" xfId="0" applyNumberFormat="1" applyFont="1" applyAlignment="1">
      <alignment horizontal="right" vertical="center"/>
    </xf>
    <xf numFmtId="165" fontId="69" fillId="0" borderId="0" xfId="0" applyNumberFormat="1" applyFont="1" applyAlignment="1">
      <alignment vertical="center"/>
    </xf>
    <xf numFmtId="0" fontId="69" fillId="0" borderId="0" xfId="0" applyFont="1" applyAlignment="1">
      <alignment horizontal="left" vertical="center"/>
    </xf>
    <xf numFmtId="0" fontId="68" fillId="0" borderId="12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69" fillId="0" borderId="0" xfId="0" applyFont="1" applyAlignment="1">
      <alignment horizontal="center" vertical="center"/>
    </xf>
    <xf numFmtId="49" fontId="69" fillId="0" borderId="0" xfId="0" applyNumberFormat="1" applyFont="1" applyAlignment="1">
      <alignment vertical="center"/>
    </xf>
    <xf numFmtId="0" fontId="69" fillId="11" borderId="34" xfId="0" applyFont="1" applyFill="1" applyBorder="1" applyAlignment="1">
      <alignment horizontal="center" vertical="center"/>
    </xf>
    <xf numFmtId="0" fontId="69" fillId="11" borderId="16" xfId="0" applyFont="1" applyFill="1" applyBorder="1" applyAlignment="1">
      <alignment horizontal="center" vertical="center"/>
    </xf>
    <xf numFmtId="165" fontId="69" fillId="11" borderId="16" xfId="0" applyNumberFormat="1" applyFont="1" applyFill="1" applyBorder="1" applyAlignment="1">
      <alignment horizontal="center" vertical="center"/>
    </xf>
    <xf numFmtId="165" fontId="69" fillId="11" borderId="35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164" fontId="71" fillId="6" borderId="19" xfId="2" applyFont="1" applyFill="1" applyBorder="1" applyAlignment="1">
      <alignment horizontal="right" wrapText="1"/>
    </xf>
    <xf numFmtId="0" fontId="16" fillId="0" borderId="0" xfId="0" applyFont="1"/>
    <xf numFmtId="14" fontId="14" fillId="0" borderId="9" xfId="0" applyNumberFormat="1" applyFont="1" applyBorder="1" applyAlignment="1">
      <alignment horizontal="left" vertical="center"/>
    </xf>
    <xf numFmtId="3" fontId="4" fillId="6" borderId="11" xfId="1" applyNumberFormat="1" applyFont="1" applyFill="1" applyBorder="1" applyAlignment="1">
      <alignment horizontal="left" vertical="center" wrapText="1"/>
    </xf>
    <xf numFmtId="0" fontId="41" fillId="22" borderId="19" xfId="0" applyFont="1" applyFill="1" applyBorder="1" applyAlignment="1">
      <alignment horizontal="left" vertical="center" wrapText="1"/>
    </xf>
    <xf numFmtId="3" fontId="42" fillId="22" borderId="11" xfId="1" applyNumberFormat="1" applyFont="1" applyFill="1" applyBorder="1" applyAlignment="1">
      <alignment horizontal="left" wrapText="1"/>
    </xf>
    <xf numFmtId="165" fontId="4" fillId="6" borderId="19" xfId="40" applyNumberFormat="1" applyFont="1" applyFill="1" applyBorder="1" applyAlignment="1">
      <alignment horizontal="left" wrapText="1"/>
    </xf>
    <xf numFmtId="3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top" wrapText="1"/>
    </xf>
    <xf numFmtId="165" fontId="0" fillId="6" borderId="19" xfId="0" applyNumberFormat="1" applyFill="1" applyBorder="1" applyAlignment="1">
      <alignment horizontal="right" vertical="center"/>
    </xf>
    <xf numFmtId="164" fontId="41" fillId="6" borderId="18" xfId="2" applyFont="1" applyFill="1" applyBorder="1" applyAlignment="1">
      <alignment horizontal="right" wrapText="1"/>
    </xf>
    <xf numFmtId="164" fontId="41" fillId="6" borderId="28" xfId="2" applyFont="1" applyFill="1" applyBorder="1" applyAlignment="1">
      <alignment horizontal="right" wrapText="1"/>
    </xf>
    <xf numFmtId="164" fontId="41" fillId="6" borderId="43" xfId="2" applyFont="1" applyFill="1" applyBorder="1" applyAlignment="1">
      <alignment horizontal="right" wrapText="1"/>
    </xf>
    <xf numFmtId="164" fontId="0" fillId="6" borderId="19" xfId="2" applyFont="1" applyFill="1" applyBorder="1" applyAlignment="1">
      <alignment horizontal="right" wrapText="1"/>
    </xf>
    <xf numFmtId="165" fontId="4" fillId="6" borderId="9" xfId="40" applyNumberFormat="1" applyFont="1" applyFill="1" applyBorder="1" applyAlignment="1">
      <alignment horizontal="left" vertical="center" wrapText="1"/>
    </xf>
    <xf numFmtId="17" fontId="61" fillId="0" borderId="0" xfId="0" applyNumberFormat="1" applyFont="1" applyAlignment="1">
      <alignment vertical="center"/>
    </xf>
    <xf numFmtId="4" fontId="19" fillId="6" borderId="19" xfId="0" applyNumberFormat="1" applyFont="1" applyFill="1" applyBorder="1" applyAlignment="1">
      <alignment horizontal="left" vertical="center" wrapText="1"/>
    </xf>
    <xf numFmtId="14" fontId="0" fillId="6" borderId="19" xfId="0" applyNumberFormat="1" applyFill="1" applyBorder="1" applyAlignment="1">
      <alignment horizontal="left" vertical="center"/>
    </xf>
    <xf numFmtId="3" fontId="3" fillId="0" borderId="19" xfId="0" applyNumberFormat="1" applyFont="1" applyBorder="1" applyAlignment="1">
      <alignment horizontal="left" vertical="top"/>
    </xf>
    <xf numFmtId="164" fontId="9" fillId="0" borderId="17" xfId="2" applyFont="1" applyBorder="1" applyAlignment="1">
      <alignment horizontal="right" wrapText="1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vertical="center"/>
    </xf>
    <xf numFmtId="3" fontId="19" fillId="6" borderId="19" xfId="1" applyNumberFormat="1" applyFont="1" applyFill="1" applyBorder="1" applyAlignment="1">
      <alignment horizontal="left" vertical="center" wrapText="1"/>
    </xf>
    <xf numFmtId="165" fontId="19" fillId="6" borderId="19" xfId="40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/>
    </xf>
    <xf numFmtId="3" fontId="0" fillId="6" borderId="0" xfId="0" applyNumberFormat="1" applyFill="1" applyAlignment="1">
      <alignment horizontal="left" vertical="center" wrapText="1"/>
    </xf>
    <xf numFmtId="17" fontId="69" fillId="0" borderId="0" xfId="0" applyNumberFormat="1" applyFont="1" applyAlignment="1">
      <alignment horizontal="left" vertical="center"/>
    </xf>
    <xf numFmtId="0" fontId="69" fillId="11" borderId="48" xfId="0" applyFont="1" applyFill="1" applyBorder="1" applyAlignment="1">
      <alignment vertical="center"/>
    </xf>
    <xf numFmtId="0" fontId="69" fillId="11" borderId="3" xfId="0" applyFont="1" applyFill="1" applyBorder="1" applyAlignment="1">
      <alignment vertical="center"/>
    </xf>
    <xf numFmtId="165" fontId="69" fillId="11" borderId="3" xfId="0" applyNumberFormat="1" applyFont="1" applyFill="1" applyBorder="1" applyAlignment="1">
      <alignment vertical="center"/>
    </xf>
    <xf numFmtId="165" fontId="69" fillId="11" borderId="49" xfId="0" applyNumberFormat="1" applyFont="1" applyFill="1" applyBorder="1" applyAlignment="1">
      <alignment vertical="center"/>
    </xf>
    <xf numFmtId="165" fontId="4" fillId="6" borderId="19" xfId="1" applyNumberFormat="1" applyFont="1" applyFill="1" applyBorder="1" applyAlignment="1">
      <alignment horizontal="left" vertical="center" wrapText="1"/>
    </xf>
    <xf numFmtId="0" fontId="72" fillId="6" borderId="19" xfId="0" applyFont="1" applyFill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/>
    </xf>
    <xf numFmtId="165" fontId="0" fillId="6" borderId="9" xfId="40" applyNumberFormat="1" applyFont="1" applyFill="1" applyBorder="1" applyAlignment="1">
      <alignment horizontal="left" wrapText="1"/>
    </xf>
    <xf numFmtId="14" fontId="0" fillId="6" borderId="16" xfId="0" applyNumberFormat="1" applyFill="1" applyBorder="1" applyAlignment="1">
      <alignment horizontal="left" vertical="center" wrapText="1"/>
    </xf>
    <xf numFmtId="14" fontId="0" fillId="6" borderId="11" xfId="0" applyNumberFormat="1" applyFill="1" applyBorder="1" applyAlignment="1">
      <alignment horizontal="left" vertical="center" wrapText="1"/>
    </xf>
    <xf numFmtId="14" fontId="1" fillId="6" borderId="19" xfId="0" applyNumberFormat="1" applyFont="1" applyFill="1" applyBorder="1" applyAlignment="1">
      <alignment horizontal="left" vertical="center" wrapText="1"/>
    </xf>
    <xf numFmtId="14" fontId="2" fillId="6" borderId="16" xfId="0" applyNumberFormat="1" applyFont="1" applyFill="1" applyBorder="1" applyAlignment="1">
      <alignment horizontal="left" vertical="center" wrapText="1"/>
    </xf>
    <xf numFmtId="14" fontId="9" fillId="21" borderId="19" xfId="1" applyNumberFormat="1" applyFont="1" applyFill="1" applyBorder="1" applyAlignment="1">
      <alignment horizontal="center" vertical="center" wrapText="1"/>
    </xf>
    <xf numFmtId="3" fontId="9" fillId="21" borderId="19" xfId="1" applyNumberFormat="1" applyFont="1" applyFill="1" applyBorder="1" applyAlignment="1">
      <alignment horizontal="center" vertical="center" wrapText="1"/>
    </xf>
    <xf numFmtId="165" fontId="9" fillId="21" borderId="19" xfId="1" applyNumberFormat="1" applyFont="1" applyFill="1" applyBorder="1" applyAlignment="1">
      <alignment horizontal="center" vertical="center" wrapText="1"/>
    </xf>
    <xf numFmtId="165" fontId="9" fillId="21" borderId="19" xfId="40" applyNumberFormat="1" applyFont="1" applyFill="1" applyBorder="1" applyAlignment="1">
      <alignment horizontal="center" vertical="center" wrapText="1"/>
    </xf>
    <xf numFmtId="3" fontId="9" fillId="21" borderId="19" xfId="0" applyNumberFormat="1" applyFont="1" applyFill="1" applyBorder="1" applyAlignment="1">
      <alignment horizontal="center" vertical="center" wrapText="1"/>
    </xf>
    <xf numFmtId="4" fontId="9" fillId="21" borderId="19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/>
    </xf>
    <xf numFmtId="165" fontId="41" fillId="0" borderId="18" xfId="0" applyNumberFormat="1" applyFont="1" applyBorder="1" applyAlignment="1">
      <alignment vertical="center"/>
    </xf>
    <xf numFmtId="165" fontId="41" fillId="0" borderId="15" xfId="0" applyNumberFormat="1" applyFont="1" applyBorder="1" applyAlignment="1">
      <alignment vertical="center"/>
    </xf>
    <xf numFmtId="164" fontId="41" fillId="6" borderId="29" xfId="2" applyFont="1" applyFill="1" applyBorder="1" applyAlignment="1">
      <alignment horizontal="right" vertical="center" wrapText="1"/>
    </xf>
    <xf numFmtId="0" fontId="61" fillId="6" borderId="9" xfId="0" applyFont="1" applyFill="1" applyBorder="1" applyAlignment="1">
      <alignment horizontal="center" vertical="center"/>
    </xf>
    <xf numFmtId="0" fontId="61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vertical="center"/>
    </xf>
    <xf numFmtId="3" fontId="16" fillId="6" borderId="19" xfId="0" applyNumberFormat="1" applyFont="1" applyFill="1" applyBorder="1" applyAlignment="1">
      <alignment vertical="center"/>
    </xf>
    <xf numFmtId="0" fontId="14" fillId="6" borderId="0" xfId="0" applyFont="1" applyFill="1"/>
    <xf numFmtId="0" fontId="60" fillId="6" borderId="0" xfId="0" applyFont="1" applyFill="1"/>
    <xf numFmtId="0" fontId="16" fillId="6" borderId="0" xfId="0" applyFont="1" applyFill="1" applyAlignment="1">
      <alignment vertical="center"/>
    </xf>
    <xf numFmtId="3" fontId="42" fillId="22" borderId="19" xfId="1" applyNumberFormat="1" applyFont="1" applyFill="1" applyBorder="1" applyAlignment="1">
      <alignment horizontal="left" vertical="center" wrapText="1"/>
    </xf>
    <xf numFmtId="164" fontId="42" fillId="22" borderId="19" xfId="2" applyFont="1" applyFill="1" applyBorder="1" applyAlignment="1">
      <alignment horizontal="right" vertical="center" wrapText="1"/>
    </xf>
    <xf numFmtId="4" fontId="42" fillId="22" borderId="19" xfId="0" applyNumberFormat="1" applyFont="1" applyFill="1" applyBorder="1" applyAlignment="1">
      <alignment horizontal="left" vertical="center" wrapText="1"/>
    </xf>
    <xf numFmtId="165" fontId="42" fillId="22" borderId="19" xfId="40" applyNumberFormat="1" applyFont="1" applyFill="1" applyBorder="1" applyAlignment="1">
      <alignment horizontal="left" vertical="center" wrapText="1"/>
    </xf>
    <xf numFmtId="165" fontId="41" fillId="0" borderId="42" xfId="0" applyNumberFormat="1" applyFont="1" applyBorder="1" applyAlignment="1">
      <alignment horizontal="right" vertical="center"/>
    </xf>
    <xf numFmtId="165" fontId="41" fillId="0" borderId="50" xfId="0" applyNumberFormat="1" applyFont="1" applyBorder="1" applyAlignment="1">
      <alignment horizontal="right" vertical="center"/>
    </xf>
    <xf numFmtId="165" fontId="41" fillId="0" borderId="43" xfId="0" applyNumberFormat="1" applyFont="1" applyBorder="1" applyAlignment="1">
      <alignment horizontal="right" vertical="center"/>
    </xf>
    <xf numFmtId="165" fontId="62" fillId="0" borderId="17" xfId="0" applyNumberFormat="1" applyFont="1" applyBorder="1" applyAlignment="1">
      <alignment vertical="center"/>
    </xf>
    <xf numFmtId="165" fontId="62" fillId="0" borderId="39" xfId="0" applyNumberFormat="1" applyFont="1" applyBorder="1" applyAlignment="1">
      <alignment vertical="center"/>
    </xf>
    <xf numFmtId="0" fontId="62" fillId="0" borderId="44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165" fontId="16" fillId="0" borderId="3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6" borderId="19" xfId="0" applyFont="1" applyFill="1" applyBorder="1" applyAlignment="1">
      <alignment vertical="center"/>
    </xf>
    <xf numFmtId="14" fontId="15" fillId="6" borderId="19" xfId="0" applyNumberFormat="1" applyFont="1" applyFill="1" applyBorder="1" applyAlignment="1">
      <alignment horizontal="center" vertical="center"/>
    </xf>
    <xf numFmtId="3" fontId="23" fillId="6" borderId="19" xfId="0" applyNumberFormat="1" applyFont="1" applyFill="1" applyBorder="1" applyAlignment="1">
      <alignment vertical="center"/>
    </xf>
    <xf numFmtId="0" fontId="14" fillId="0" borderId="19" xfId="0" applyFont="1" applyBorder="1"/>
    <xf numFmtId="165" fontId="20" fillId="0" borderId="0" xfId="0" applyNumberFormat="1" applyFont="1"/>
    <xf numFmtId="0" fontId="14" fillId="0" borderId="3" xfId="0" applyFont="1" applyBorder="1"/>
    <xf numFmtId="0" fontId="20" fillId="0" borderId="15" xfId="0" applyFont="1" applyBorder="1"/>
    <xf numFmtId="14" fontId="20" fillId="0" borderId="18" xfId="0" applyNumberFormat="1" applyFont="1" applyBorder="1"/>
    <xf numFmtId="0" fontId="14" fillId="0" borderId="6" xfId="0" applyFont="1" applyBorder="1"/>
    <xf numFmtId="165" fontId="14" fillId="0" borderId="40" xfId="0" applyNumberFormat="1" applyFont="1" applyBorder="1"/>
    <xf numFmtId="165" fontId="14" fillId="0" borderId="41" xfId="0" applyNumberFormat="1" applyFont="1" applyBorder="1"/>
    <xf numFmtId="0" fontId="14" fillId="0" borderId="41" xfId="0" applyFont="1" applyBorder="1"/>
    <xf numFmtId="0" fontId="14" fillId="0" borderId="42" xfId="0" applyFont="1" applyBorder="1"/>
    <xf numFmtId="0" fontId="14" fillId="0" borderId="51" xfId="0" applyFont="1" applyBorder="1"/>
    <xf numFmtId="0" fontId="14" fillId="0" borderId="52" xfId="0" applyFont="1" applyBorder="1"/>
    <xf numFmtId="14" fontId="14" fillId="0" borderId="52" xfId="0" applyNumberFormat="1" applyFont="1" applyBorder="1"/>
    <xf numFmtId="0" fontId="14" fillId="0" borderId="4" xfId="0" applyFont="1" applyBorder="1"/>
    <xf numFmtId="0" fontId="14" fillId="0" borderId="8" xfId="0" applyFont="1" applyBorder="1"/>
    <xf numFmtId="0" fontId="14" fillId="0" borderId="28" xfId="0" applyFont="1" applyBorder="1"/>
    <xf numFmtId="0" fontId="14" fillId="0" borderId="54" xfId="0" applyFont="1" applyBorder="1"/>
    <xf numFmtId="165" fontId="14" fillId="0" borderId="28" xfId="0" applyNumberFormat="1" applyFont="1" applyBorder="1"/>
    <xf numFmtId="17" fontId="43" fillId="0" borderId="0" xfId="0" applyNumberFormat="1" applyFont="1" applyAlignment="1">
      <alignment horizontal="center"/>
    </xf>
    <xf numFmtId="0" fontId="14" fillId="0" borderId="6" xfId="0" applyFont="1" applyBorder="1" applyAlignment="1">
      <alignment vertical="center"/>
    </xf>
    <xf numFmtId="14" fontId="62" fillId="0" borderId="0" xfId="0" applyNumberFormat="1" applyFont="1" applyAlignment="1">
      <alignment horizontal="center" vertical="center"/>
    </xf>
    <xf numFmtId="165" fontId="62" fillId="0" borderId="0" xfId="0" applyNumberFormat="1" applyFont="1" applyAlignment="1">
      <alignment vertical="center"/>
    </xf>
    <xf numFmtId="165" fontId="62" fillId="0" borderId="0" xfId="0" applyNumberFormat="1" applyFont="1" applyAlignment="1">
      <alignment horizontal="right" vertical="center"/>
    </xf>
    <xf numFmtId="14" fontId="61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/>
    </xf>
    <xf numFmtId="40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60" fillId="0" borderId="41" xfId="0" applyNumberFormat="1" applyFont="1" applyBorder="1"/>
    <xf numFmtId="0" fontId="20" fillId="0" borderId="8" xfId="0" applyFont="1" applyBorder="1"/>
    <xf numFmtId="0" fontId="20" fillId="0" borderId="42" xfId="0" applyFont="1" applyBorder="1"/>
    <xf numFmtId="0" fontId="61" fillId="6" borderId="0" xfId="0" applyFont="1" applyFill="1" applyAlignment="1">
      <alignment vertical="center"/>
    </xf>
    <xf numFmtId="0" fontId="61" fillId="6" borderId="0" xfId="0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left" vertical="center"/>
    </xf>
    <xf numFmtId="0" fontId="15" fillId="6" borderId="0" xfId="0" applyFont="1" applyFill="1" applyAlignment="1">
      <alignment vertical="center"/>
    </xf>
    <xf numFmtId="3" fontId="15" fillId="6" borderId="0" xfId="0" applyNumberFormat="1" applyFont="1" applyFill="1" applyAlignment="1">
      <alignment vertical="center"/>
    </xf>
    <xf numFmtId="0" fontId="62" fillId="6" borderId="0" xfId="0" applyFont="1" applyFill="1" applyAlignment="1">
      <alignment vertical="center"/>
    </xf>
    <xf numFmtId="0" fontId="68" fillId="6" borderId="0" xfId="0" applyFont="1" applyFill="1" applyAlignment="1">
      <alignment vertical="center"/>
    </xf>
    <xf numFmtId="165" fontId="68" fillId="6" borderId="0" xfId="0" applyNumberFormat="1" applyFont="1" applyFill="1" applyAlignment="1">
      <alignment vertical="center"/>
    </xf>
    <xf numFmtId="0" fontId="69" fillId="6" borderId="0" xfId="0" applyFont="1" applyFill="1" applyAlignment="1">
      <alignment vertical="center"/>
    </xf>
    <xf numFmtId="165" fontId="69" fillId="6" borderId="0" xfId="0" applyNumberFormat="1" applyFont="1" applyFill="1" applyAlignment="1">
      <alignment vertical="center"/>
    </xf>
    <xf numFmtId="0" fontId="69" fillId="6" borderId="0" xfId="0" applyFont="1" applyFill="1" applyAlignment="1">
      <alignment horizontal="center" vertical="center"/>
    </xf>
    <xf numFmtId="165" fontId="69" fillId="6" borderId="0" xfId="0" applyNumberFormat="1" applyFont="1" applyFill="1" applyAlignment="1">
      <alignment horizontal="center" vertical="center"/>
    </xf>
    <xf numFmtId="165" fontId="20" fillId="0" borderId="41" xfId="0" applyNumberFormat="1" applyFont="1" applyBorder="1"/>
    <xf numFmtId="165" fontId="14" fillId="0" borderId="56" xfId="0" applyNumberFormat="1" applyFont="1" applyBorder="1"/>
    <xf numFmtId="0" fontId="14" fillId="6" borderId="9" xfId="0" applyFont="1" applyFill="1" applyBorder="1"/>
    <xf numFmtId="0" fontId="24" fillId="6" borderId="9" xfId="0" applyFont="1" applyFill="1" applyBorder="1"/>
    <xf numFmtId="14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vertical="center"/>
    </xf>
    <xf numFmtId="168" fontId="14" fillId="0" borderId="0" xfId="2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9" fillId="6" borderId="0" xfId="1" applyNumberFormat="1" applyFont="1" applyFill="1" applyAlignment="1">
      <alignment horizontal="right" wrapText="1"/>
    </xf>
    <xf numFmtId="14" fontId="15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14" fillId="0" borderId="0" xfId="0" applyNumberFormat="1" applyFont="1"/>
    <xf numFmtId="14" fontId="60" fillId="6" borderId="0" xfId="0" applyNumberFormat="1" applyFont="1" applyFill="1" applyAlignment="1">
      <alignment horizontal="left" vertical="center"/>
    </xf>
    <xf numFmtId="0" fontId="60" fillId="6" borderId="0" xfId="0" applyFont="1" applyFill="1" applyAlignment="1">
      <alignment horizontal="center" vertical="center" wrapText="1"/>
    </xf>
    <xf numFmtId="3" fontId="63" fillId="6" borderId="0" xfId="0" applyNumberFormat="1" applyFont="1" applyFill="1" applyAlignment="1">
      <alignment vertical="center"/>
    </xf>
    <xf numFmtId="0" fontId="63" fillId="6" borderId="0" xfId="0" applyFont="1" applyFill="1" applyAlignment="1">
      <alignment horizontal="center" vertical="center"/>
    </xf>
    <xf numFmtId="14" fontId="61" fillId="6" borderId="0" xfId="0" applyNumberFormat="1" applyFont="1" applyFill="1" applyAlignment="1">
      <alignment horizontal="left" vertical="center"/>
    </xf>
    <xf numFmtId="0" fontId="60" fillId="6" borderId="0" xfId="0" applyFont="1" applyFill="1" applyAlignment="1">
      <alignment vertical="center"/>
    </xf>
    <xf numFmtId="3" fontId="60" fillId="6" borderId="0" xfId="0" applyNumberFormat="1" applyFont="1" applyFill="1" applyAlignment="1">
      <alignment vertical="center"/>
    </xf>
    <xf numFmtId="3" fontId="59" fillId="6" borderId="0" xfId="0" applyNumberFormat="1" applyFont="1" applyFill="1" applyAlignment="1">
      <alignment vertical="center"/>
    </xf>
    <xf numFmtId="3" fontId="62" fillId="6" borderId="0" xfId="0" applyNumberFormat="1" applyFont="1" applyFill="1" applyAlignment="1">
      <alignment vertical="center"/>
    </xf>
    <xf numFmtId="0" fontId="62" fillId="6" borderId="0" xfId="0" applyFont="1" applyFill="1"/>
    <xf numFmtId="0" fontId="65" fillId="6" borderId="0" xfId="0" applyFont="1" applyFill="1" applyAlignment="1">
      <alignment vertical="center"/>
    </xf>
    <xf numFmtId="14" fontId="65" fillId="6" borderId="0" xfId="0" applyNumberFormat="1" applyFont="1" applyFill="1" applyAlignment="1">
      <alignment horizontal="center" vertical="center"/>
    </xf>
    <xf numFmtId="0" fontId="64" fillId="6" borderId="0" xfId="0" applyFont="1" applyFill="1" applyAlignment="1">
      <alignment vertical="center"/>
    </xf>
    <xf numFmtId="49" fontId="15" fillId="6" borderId="0" xfId="0" applyNumberFormat="1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59" fillId="6" borderId="0" xfId="0" applyFont="1" applyFill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65" fontId="14" fillId="0" borderId="19" xfId="0" applyNumberFormat="1" applyFont="1" applyBorder="1"/>
    <xf numFmtId="169" fontId="20" fillId="0" borderId="19" xfId="0" applyNumberFormat="1" applyFont="1" applyBorder="1"/>
    <xf numFmtId="165" fontId="20" fillId="0" borderId="19" xfId="0" applyNumberFormat="1" applyFont="1" applyBorder="1" applyAlignment="1">
      <alignment horizontal="right" wrapText="1"/>
    </xf>
    <xf numFmtId="169" fontId="20" fillId="0" borderId="0" xfId="0" applyNumberFormat="1" applyFont="1"/>
    <xf numFmtId="165" fontId="20" fillId="0" borderId="0" xfId="0" applyNumberFormat="1" applyFont="1" applyAlignment="1">
      <alignment horizontal="right" wrapText="1"/>
    </xf>
    <xf numFmtId="0" fontId="20" fillId="0" borderId="50" xfId="0" applyFont="1" applyBorder="1"/>
    <xf numFmtId="0" fontId="20" fillId="0" borderId="29" xfId="0" applyFont="1" applyBorder="1"/>
    <xf numFmtId="165" fontId="20" fillId="0" borderId="28" xfId="0" applyNumberFormat="1" applyFont="1" applyBorder="1"/>
    <xf numFmtId="0" fontId="14" fillId="0" borderId="13" xfId="0" applyFont="1" applyBorder="1"/>
    <xf numFmtId="165" fontId="20" fillId="0" borderId="42" xfId="0" applyNumberFormat="1" applyFont="1" applyBorder="1"/>
    <xf numFmtId="3" fontId="63" fillId="6" borderId="8" xfId="0" applyNumberFormat="1" applyFont="1" applyFill="1" applyBorder="1" applyAlignment="1">
      <alignment vertical="center"/>
    </xf>
    <xf numFmtId="3" fontId="63" fillId="6" borderId="32" xfId="0" applyNumberFormat="1" applyFont="1" applyFill="1" applyBorder="1" applyAlignment="1">
      <alignment vertical="center"/>
    </xf>
    <xf numFmtId="3" fontId="63" fillId="6" borderId="19" xfId="0" applyNumberFormat="1" applyFont="1" applyFill="1" applyBorder="1" applyAlignment="1">
      <alignment vertical="center"/>
    </xf>
    <xf numFmtId="3" fontId="60" fillId="6" borderId="19" xfId="0" applyNumberFormat="1" applyFont="1" applyFill="1" applyBorder="1" applyAlignment="1">
      <alignment vertical="center"/>
    </xf>
    <xf numFmtId="0" fontId="60" fillId="6" borderId="19" xfId="0" applyFont="1" applyFill="1" applyBorder="1" applyAlignment="1">
      <alignment vertical="center"/>
    </xf>
    <xf numFmtId="3" fontId="62" fillId="6" borderId="19" xfId="0" applyNumberFormat="1" applyFont="1" applyFill="1" applyBorder="1" applyAlignment="1">
      <alignment vertical="center"/>
    </xf>
    <xf numFmtId="0" fontId="65" fillId="6" borderId="19" xfId="0" applyFont="1" applyFill="1" applyBorder="1" applyAlignment="1">
      <alignment vertical="center"/>
    </xf>
    <xf numFmtId="0" fontId="60" fillId="6" borderId="19" xfId="0" applyFont="1" applyFill="1" applyBorder="1"/>
    <xf numFmtId="0" fontId="60" fillId="0" borderId="19" xfId="0" applyFont="1" applyBorder="1"/>
    <xf numFmtId="165" fontId="14" fillId="0" borderId="9" xfId="0" applyNumberFormat="1" applyFont="1" applyBorder="1"/>
    <xf numFmtId="0" fontId="68" fillId="0" borderId="57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68" fillId="0" borderId="62" xfId="0" applyFont="1" applyBorder="1" applyAlignment="1">
      <alignment vertical="center"/>
    </xf>
    <xf numFmtId="165" fontId="20" fillId="0" borderId="9" xfId="0" applyNumberFormat="1" applyFont="1" applyBorder="1"/>
    <xf numFmtId="14" fontId="42" fillId="22" borderId="19" xfId="1" applyNumberFormat="1" applyFont="1" applyFill="1" applyBorder="1" applyAlignment="1">
      <alignment horizontal="left" vertical="center" wrapText="1"/>
    </xf>
    <xf numFmtId="165" fontId="42" fillId="22" borderId="19" xfId="1" applyNumberFormat="1" applyFont="1" applyFill="1" applyBorder="1" applyAlignment="1">
      <alignment horizontal="left" vertical="center" wrapText="1"/>
    </xf>
    <xf numFmtId="3" fontId="42" fillId="22" borderId="19" xfId="0" applyNumberFormat="1" applyFont="1" applyFill="1" applyBorder="1" applyAlignment="1">
      <alignment horizontal="left" vertical="center" wrapText="1"/>
    </xf>
    <xf numFmtId="165" fontId="0" fillId="6" borderId="19" xfId="0" applyNumberFormat="1" applyFill="1" applyBorder="1" applyAlignment="1">
      <alignment horizontal="right"/>
    </xf>
    <xf numFmtId="14" fontId="1" fillId="6" borderId="16" xfId="0" applyNumberFormat="1" applyFont="1" applyFill="1" applyBorder="1" applyAlignment="1">
      <alignment horizontal="left" vertical="center" wrapText="1"/>
    </xf>
    <xf numFmtId="49" fontId="61" fillId="6" borderId="19" xfId="0" applyNumberFormat="1" applyFont="1" applyFill="1" applyBorder="1" applyAlignment="1">
      <alignment vertical="center"/>
    </xf>
    <xf numFmtId="0" fontId="61" fillId="6" borderId="19" xfId="0" applyFont="1" applyFill="1" applyBorder="1" applyAlignment="1">
      <alignment vertical="center"/>
    </xf>
    <xf numFmtId="0" fontId="62" fillId="6" borderId="19" xfId="0" applyFont="1" applyFill="1" applyBorder="1" applyAlignment="1">
      <alignment vertical="center"/>
    </xf>
    <xf numFmtId="14" fontId="16" fillId="6" borderId="19" xfId="0" applyNumberFormat="1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center" vertical="center"/>
    </xf>
    <xf numFmtId="164" fontId="16" fillId="6" borderId="19" xfId="2" applyFont="1" applyFill="1" applyBorder="1" applyAlignment="1">
      <alignment horizontal="right" wrapText="1"/>
    </xf>
    <xf numFmtId="14" fontId="15" fillId="6" borderId="19" xfId="0" applyNumberFormat="1" applyFont="1" applyFill="1" applyBorder="1" applyAlignment="1">
      <alignment horizontal="left" vertical="center"/>
    </xf>
    <xf numFmtId="0" fontId="15" fillId="6" borderId="19" xfId="0" applyFont="1" applyFill="1" applyBorder="1" applyAlignment="1">
      <alignment vertical="center"/>
    </xf>
    <xf numFmtId="3" fontId="15" fillId="6" borderId="19" xfId="0" applyNumberFormat="1" applyFont="1" applyFill="1" applyBorder="1" applyAlignment="1">
      <alignment vertical="center"/>
    </xf>
    <xf numFmtId="3" fontId="15" fillId="6" borderId="19" xfId="0" applyNumberFormat="1" applyFont="1" applyFill="1" applyBorder="1" applyAlignment="1">
      <alignment horizontal="right" vertical="center" wrapText="1"/>
    </xf>
    <xf numFmtId="3" fontId="16" fillId="6" borderId="19" xfId="0" applyNumberFormat="1" applyFont="1" applyFill="1" applyBorder="1" applyAlignment="1">
      <alignment horizontal="right" vertical="center" wrapText="1"/>
    </xf>
    <xf numFmtId="0" fontId="16" fillId="6" borderId="19" xfId="0" applyFont="1" applyFill="1" applyBorder="1" applyAlignment="1">
      <alignment horizontal="right" vertical="center" wrapText="1"/>
    </xf>
    <xf numFmtId="0" fontId="23" fillId="6" borderId="19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/>
    </xf>
    <xf numFmtId="0" fontId="14" fillId="6" borderId="19" xfId="0" applyFont="1" applyFill="1" applyBorder="1"/>
    <xf numFmtId="0" fontId="20" fillId="6" borderId="19" xfId="0" applyFont="1" applyFill="1" applyBorder="1" applyAlignment="1">
      <alignment horizontal="center"/>
    </xf>
    <xf numFmtId="3" fontId="20" fillId="6" borderId="19" xfId="0" applyNumberFormat="1" applyFont="1" applyFill="1" applyBorder="1"/>
    <xf numFmtId="3" fontId="14" fillId="6" borderId="19" xfId="0" applyNumberFormat="1" applyFont="1" applyFill="1" applyBorder="1"/>
    <xf numFmtId="0" fontId="20" fillId="0" borderId="19" xfId="0" applyFont="1" applyBorder="1"/>
    <xf numFmtId="0" fontId="62" fillId="6" borderId="9" xfId="0" applyFont="1" applyFill="1" applyBorder="1" applyAlignment="1">
      <alignment vertical="center"/>
    </xf>
    <xf numFmtId="0" fontId="62" fillId="6" borderId="9" xfId="0" applyFont="1" applyFill="1" applyBorder="1" applyAlignment="1">
      <alignment horizontal="center" vertical="center"/>
    </xf>
    <xf numFmtId="3" fontId="62" fillId="6" borderId="9" xfId="0" applyNumberFormat="1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61" fillId="6" borderId="34" xfId="0" applyFont="1" applyFill="1" applyBorder="1" applyAlignment="1">
      <alignment vertical="center"/>
    </xf>
    <xf numFmtId="0" fontId="61" fillId="6" borderId="16" xfId="0" applyFont="1" applyFill="1" applyBorder="1" applyAlignment="1">
      <alignment vertical="center"/>
    </xf>
    <xf numFmtId="0" fontId="61" fillId="6" borderId="35" xfId="0" applyFont="1" applyFill="1" applyBorder="1" applyAlignment="1">
      <alignment vertical="center"/>
    </xf>
    <xf numFmtId="0" fontId="61" fillId="6" borderId="28" xfId="0" applyFont="1" applyFill="1" applyBorder="1" applyAlignment="1">
      <alignment horizontal="center" vertical="center"/>
    </xf>
    <xf numFmtId="3" fontId="16" fillId="6" borderId="54" xfId="0" applyNumberFormat="1" applyFont="1" applyFill="1" applyBorder="1" applyAlignment="1">
      <alignment vertical="center"/>
    </xf>
    <xf numFmtId="0" fontId="16" fillId="6" borderId="54" xfId="0" applyFont="1" applyFill="1" applyBorder="1" applyAlignment="1">
      <alignment vertical="center"/>
    </xf>
    <xf numFmtId="3" fontId="15" fillId="6" borderId="28" xfId="0" applyNumberFormat="1" applyFont="1" applyFill="1" applyBorder="1" applyAlignment="1">
      <alignment vertical="center"/>
    </xf>
    <xf numFmtId="164" fontId="16" fillId="6" borderId="28" xfId="2" applyFont="1" applyFill="1" applyBorder="1" applyAlignment="1">
      <alignment vertical="center"/>
    </xf>
    <xf numFmtId="0" fontId="61" fillId="6" borderId="42" xfId="0" applyFont="1" applyFill="1" applyBorder="1" applyAlignment="1">
      <alignment horizontal="center" vertical="center"/>
    </xf>
    <xf numFmtId="14" fontId="16" fillId="6" borderId="64" xfId="0" applyNumberFormat="1" applyFont="1" applyFill="1" applyBorder="1" applyAlignment="1">
      <alignment horizontal="left" vertical="center"/>
    </xf>
    <xf numFmtId="14" fontId="15" fillId="6" borderId="42" xfId="0" applyNumberFormat="1" applyFont="1" applyFill="1" applyBorder="1" applyAlignment="1">
      <alignment horizontal="left" vertical="center"/>
    </xf>
    <xf numFmtId="0" fontId="60" fillId="6" borderId="9" xfId="0" applyFont="1" applyFill="1" applyBorder="1"/>
    <xf numFmtId="165" fontId="14" fillId="0" borderId="16" xfId="0" applyNumberFormat="1" applyFont="1" applyBorder="1"/>
    <xf numFmtId="0" fontId="68" fillId="0" borderId="23" xfId="0" applyFont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68" fillId="0" borderId="24" xfId="0" applyFont="1" applyBorder="1" applyAlignment="1">
      <alignment vertical="center"/>
    </xf>
    <xf numFmtId="0" fontId="14" fillId="0" borderId="16" xfId="0" applyFont="1" applyBorder="1"/>
    <xf numFmtId="165" fontId="20" fillId="0" borderId="5" xfId="0" applyNumberFormat="1" applyFont="1" applyBorder="1"/>
    <xf numFmtId="165" fontId="14" fillId="0" borderId="3" xfId="0" applyNumberFormat="1" applyFont="1" applyBorder="1"/>
    <xf numFmtId="0" fontId="14" fillId="0" borderId="23" xfId="0" applyFont="1" applyBorder="1"/>
    <xf numFmtId="14" fontId="14" fillId="0" borderId="23" xfId="0" applyNumberFormat="1" applyFont="1" applyBorder="1"/>
    <xf numFmtId="0" fontId="14" fillId="0" borderId="48" xfId="0" applyFont="1" applyBorder="1"/>
    <xf numFmtId="0" fontId="20" fillId="0" borderId="18" xfId="0" applyFont="1" applyBorder="1"/>
    <xf numFmtId="165" fontId="20" fillId="0" borderId="27" xfId="0" applyNumberFormat="1" applyFont="1" applyBorder="1"/>
    <xf numFmtId="165" fontId="20" fillId="0" borderId="45" xfId="0" applyNumberFormat="1" applyFont="1" applyBorder="1"/>
    <xf numFmtId="0" fontId="14" fillId="0" borderId="34" xfId="0" applyFont="1" applyBorder="1"/>
    <xf numFmtId="0" fontId="14" fillId="0" borderId="32" xfId="0" applyFont="1" applyBorder="1"/>
    <xf numFmtId="0" fontId="14" fillId="0" borderId="47" xfId="0" applyFont="1" applyBorder="1"/>
    <xf numFmtId="165" fontId="0" fillId="6" borderId="19" xfId="40" applyNumberFormat="1" applyFont="1" applyFill="1" applyBorder="1" applyAlignment="1">
      <alignment horizontal="left" vertical="center" wrapText="1"/>
    </xf>
    <xf numFmtId="4" fontId="0" fillId="6" borderId="19" xfId="0" applyNumberFormat="1" applyFill="1" applyBorder="1" applyAlignment="1">
      <alignment horizontal="center" wrapText="1"/>
    </xf>
    <xf numFmtId="3" fontId="0" fillId="6" borderId="19" xfId="0" applyNumberFormat="1" applyFill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horizontal="left" vertical="center"/>
    </xf>
    <xf numFmtId="165" fontId="0" fillId="0" borderId="19" xfId="0" applyNumberFormat="1" applyBorder="1" applyAlignment="1">
      <alignment horizontal="left" vertical="center"/>
    </xf>
    <xf numFmtId="165" fontId="0" fillId="0" borderId="19" xfId="0" applyNumberForma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41" fillId="0" borderId="18" xfId="0" applyNumberFormat="1" applyFont="1" applyBorder="1" applyAlignment="1">
      <alignment horizontal="right" vertical="center" wrapText="1"/>
    </xf>
    <xf numFmtId="165" fontId="41" fillId="0" borderId="15" xfId="0" applyNumberFormat="1" applyFont="1" applyBorder="1" applyAlignment="1">
      <alignment horizontal="right" vertical="center" wrapText="1"/>
    </xf>
    <xf numFmtId="165" fontId="41" fillId="0" borderId="27" xfId="0" applyNumberFormat="1" applyFont="1" applyBorder="1" applyAlignment="1">
      <alignment horizontal="right" vertical="center" wrapText="1"/>
    </xf>
    <xf numFmtId="164" fontId="16" fillId="6" borderId="19" xfId="2" applyFont="1" applyFill="1" applyBorder="1" applyAlignment="1">
      <alignment horizontal="right" vertical="center" wrapText="1"/>
    </xf>
    <xf numFmtId="14" fontId="16" fillId="6" borderId="6" xfId="0" applyNumberFormat="1" applyFont="1" applyFill="1" applyBorder="1" applyAlignment="1">
      <alignment horizontal="left" vertical="center"/>
    </xf>
    <xf numFmtId="14" fontId="41" fillId="22" borderId="19" xfId="0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wrapText="1"/>
    </xf>
    <xf numFmtId="165" fontId="0" fillId="6" borderId="19" xfId="1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165" fontId="0" fillId="0" borderId="3" xfId="0" applyNumberFormat="1" applyBorder="1" applyAlignment="1">
      <alignment horizontal="left" vertical="center"/>
    </xf>
    <xf numFmtId="165" fontId="41" fillId="0" borderId="18" xfId="0" applyNumberFormat="1" applyFont="1" applyBorder="1" applyAlignment="1">
      <alignment horizontal="right" vertical="center"/>
    </xf>
    <xf numFmtId="165" fontId="41" fillId="0" borderId="15" xfId="0" applyNumberFormat="1" applyFont="1" applyBorder="1" applyAlignment="1">
      <alignment horizontal="right" vertical="center"/>
    </xf>
    <xf numFmtId="165" fontId="41" fillId="6" borderId="27" xfId="2" applyNumberFormat="1" applyFont="1" applyFill="1" applyBorder="1" applyAlignment="1">
      <alignment horizontal="right" wrapText="1"/>
    </xf>
    <xf numFmtId="165" fontId="4" fillId="6" borderId="6" xfId="1" applyNumberFormat="1" applyFont="1" applyFill="1" applyBorder="1" applyAlignment="1">
      <alignment horizontal="left" vertical="center" wrapText="1"/>
    </xf>
    <xf numFmtId="164" fontId="42" fillId="6" borderId="18" xfId="2" applyFont="1" applyFill="1" applyBorder="1" applyAlignment="1">
      <alignment horizontal="right" wrapText="1"/>
    </xf>
    <xf numFmtId="164" fontId="42" fillId="6" borderId="15" xfId="2" applyFont="1" applyFill="1" applyBorder="1" applyAlignment="1">
      <alignment horizontal="right" wrapText="1"/>
    </xf>
    <xf numFmtId="3" fontId="16" fillId="6" borderId="11" xfId="1" applyNumberFormat="1" applyFont="1" applyFill="1" applyBorder="1" applyAlignment="1">
      <alignment horizontal="left" wrapText="1"/>
    </xf>
    <xf numFmtId="0" fontId="66" fillId="0" borderId="47" xfId="0" applyFont="1" applyBorder="1" applyAlignment="1">
      <alignment vertical="center"/>
    </xf>
    <xf numFmtId="40" fontId="61" fillId="0" borderId="65" xfId="0" applyNumberFormat="1" applyFont="1" applyBorder="1" applyAlignment="1">
      <alignment vertical="center"/>
    </xf>
    <xf numFmtId="165" fontId="61" fillId="0" borderId="45" xfId="0" applyNumberFormat="1" applyFont="1" applyBorder="1" applyAlignment="1">
      <alignment vertical="center"/>
    </xf>
    <xf numFmtId="14" fontId="19" fillId="6" borderId="19" xfId="1" applyNumberFormat="1" applyFont="1" applyFill="1" applyBorder="1" applyAlignment="1">
      <alignment horizontal="left" vertical="center" wrapText="1"/>
    </xf>
    <xf numFmtId="165" fontId="19" fillId="6" borderId="19" xfId="1" applyNumberFormat="1" applyFont="1" applyFill="1" applyBorder="1" applyAlignment="1">
      <alignment horizontal="left" vertical="center" wrapText="1"/>
    </xf>
    <xf numFmtId="3" fontId="33" fillId="10" borderId="7" xfId="0" quotePrefix="1" applyNumberFormat="1" applyFont="1" applyFill="1" applyBorder="1" applyAlignment="1">
      <alignment horizontal="center" vertical="center" wrapText="1"/>
    </xf>
    <xf numFmtId="165" fontId="62" fillId="0" borderId="30" xfId="0" applyNumberFormat="1" applyFont="1" applyBorder="1" applyAlignment="1">
      <alignment vertical="center"/>
    </xf>
    <xf numFmtId="14" fontId="62" fillId="0" borderId="24" xfId="0" applyNumberFormat="1" applyFont="1" applyBorder="1" applyAlignment="1">
      <alignment horizontal="center" vertical="center"/>
    </xf>
    <xf numFmtId="165" fontId="62" fillId="0" borderId="25" xfId="0" applyNumberFormat="1" applyFont="1" applyBorder="1" applyAlignment="1">
      <alignment horizontal="center" vertical="center"/>
    </xf>
    <xf numFmtId="165" fontId="62" fillId="0" borderId="26" xfId="0" applyNumberFormat="1" applyFont="1" applyBorder="1" applyAlignment="1">
      <alignment horizontal="center" vertical="center"/>
    </xf>
    <xf numFmtId="14" fontId="0" fillId="6" borderId="11" xfId="0" applyNumberFormat="1" applyFill="1" applyBorder="1" applyAlignment="1">
      <alignment horizontal="left" wrapText="1"/>
    </xf>
    <xf numFmtId="14" fontId="1" fillId="6" borderId="19" xfId="0" applyNumberFormat="1" applyFont="1" applyFill="1" applyBorder="1" applyAlignment="1">
      <alignment horizontal="left" wrapText="1"/>
    </xf>
    <xf numFmtId="14" fontId="2" fillId="6" borderId="16" xfId="0" applyNumberFormat="1" applyFont="1" applyFill="1" applyBorder="1" applyAlignment="1">
      <alignment horizontal="left" wrapText="1"/>
    </xf>
    <xf numFmtId="165" fontId="62" fillId="0" borderId="7" xfId="0" applyNumberFormat="1" applyFont="1" applyBorder="1" applyAlignment="1">
      <alignment vertical="center"/>
    </xf>
    <xf numFmtId="14" fontId="62" fillId="0" borderId="66" xfId="0" applyNumberFormat="1" applyFont="1" applyBorder="1" applyAlignment="1">
      <alignment horizontal="center" vertical="center"/>
    </xf>
    <xf numFmtId="14" fontId="62" fillId="0" borderId="62" xfId="0" applyNumberFormat="1" applyFont="1" applyBorder="1" applyAlignment="1">
      <alignment horizontal="center" vertical="center"/>
    </xf>
    <xf numFmtId="0" fontId="62" fillId="0" borderId="67" xfId="0" applyFont="1" applyBorder="1" applyAlignment="1">
      <alignment vertical="center"/>
    </xf>
    <xf numFmtId="0" fontId="62" fillId="0" borderId="68" xfId="0" applyFont="1" applyBorder="1" applyAlignment="1">
      <alignment horizontal="center" vertical="center"/>
    </xf>
    <xf numFmtId="14" fontId="62" fillId="0" borderId="16" xfId="0" applyNumberFormat="1" applyFon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14" fontId="61" fillId="0" borderId="62" xfId="0" applyNumberFormat="1" applyFont="1" applyBorder="1" applyAlignment="1">
      <alignment horizontal="center" vertical="center"/>
    </xf>
    <xf numFmtId="0" fontId="62" fillId="0" borderId="28" xfId="0" applyFont="1" applyBorder="1" applyAlignment="1">
      <alignment vertical="center"/>
    </xf>
    <xf numFmtId="0" fontId="1" fillId="22" borderId="19" xfId="0" applyFont="1" applyFill="1" applyBorder="1" applyAlignment="1">
      <alignment horizontal="left" vertical="center" wrapText="1"/>
    </xf>
    <xf numFmtId="164" fontId="1" fillId="22" borderId="19" xfId="2" applyFont="1" applyFill="1" applyBorder="1" applyAlignment="1">
      <alignment horizontal="right" vertical="center" wrapText="1"/>
    </xf>
    <xf numFmtId="14" fontId="0" fillId="22" borderId="19" xfId="0" applyNumberFormat="1" applyFill="1" applyBorder="1" applyAlignment="1">
      <alignment horizontal="left" vertical="center" wrapText="1"/>
    </xf>
    <xf numFmtId="14" fontId="1" fillId="22" borderId="19" xfId="0" applyNumberFormat="1" applyFont="1" applyFill="1" applyBorder="1" applyAlignment="1">
      <alignment horizontal="left" vertical="center" wrapText="1"/>
    </xf>
    <xf numFmtId="14" fontId="32" fillId="22" borderId="19" xfId="0" applyNumberFormat="1" applyFont="1" applyFill="1" applyBorder="1" applyAlignment="1">
      <alignment vertical="center" wrapText="1"/>
    </xf>
    <xf numFmtId="14" fontId="2" fillId="22" borderId="19" xfId="0" applyNumberFormat="1" applyFont="1" applyFill="1" applyBorder="1" applyAlignment="1">
      <alignment horizontal="left" vertical="center" wrapText="1"/>
    </xf>
    <xf numFmtId="0" fontId="45" fillId="13" borderId="51" xfId="0" applyFont="1" applyFill="1" applyBorder="1"/>
    <xf numFmtId="0" fontId="46" fillId="13" borderId="52" xfId="0" applyFont="1" applyFill="1" applyBorder="1" applyAlignment="1">
      <alignment wrapText="1"/>
    </xf>
    <xf numFmtId="0" fontId="45" fillId="14" borderId="53" xfId="0" applyFont="1" applyFill="1" applyBorder="1" applyAlignment="1">
      <alignment wrapText="1"/>
    </xf>
    <xf numFmtId="0" fontId="30" fillId="0" borderId="5" xfId="0" applyFont="1" applyBorder="1"/>
    <xf numFmtId="165" fontId="45" fillId="13" borderId="20" xfId="0" applyNumberFormat="1" applyFont="1" applyFill="1" applyBorder="1"/>
    <xf numFmtId="165" fontId="45" fillId="13" borderId="23" xfId="0" applyNumberFormat="1" applyFont="1" applyFill="1" applyBorder="1" applyAlignment="1">
      <alignment wrapText="1"/>
    </xf>
    <xf numFmtId="165" fontId="45" fillId="14" borderId="24" xfId="0" applyNumberFormat="1" applyFont="1" applyFill="1" applyBorder="1"/>
    <xf numFmtId="4" fontId="14" fillId="14" borderId="44" xfId="0" applyNumberFormat="1" applyFont="1" applyFill="1" applyBorder="1" applyAlignment="1">
      <alignment horizontal="center" vertical="center"/>
    </xf>
    <xf numFmtId="3" fontId="9" fillId="0" borderId="66" xfId="1" applyNumberFormat="1" applyFont="1" applyBorder="1" applyAlignment="1">
      <alignment horizontal="left" vertical="center" wrapText="1"/>
    </xf>
    <xf numFmtId="3" fontId="19" fillId="6" borderId="6" xfId="1" applyNumberFormat="1" applyFont="1" applyFill="1" applyBorder="1" applyAlignment="1">
      <alignment horizontal="left" wrapText="1"/>
    </xf>
    <xf numFmtId="3" fontId="19" fillId="6" borderId="10" xfId="1" applyNumberFormat="1" applyFont="1" applyFill="1" applyBorder="1" applyAlignment="1">
      <alignment horizontal="left" wrapText="1"/>
    </xf>
    <xf numFmtId="3" fontId="4" fillId="0" borderId="19" xfId="1" applyNumberFormat="1" applyFont="1" applyBorder="1" applyAlignment="1">
      <alignment horizontal="left" vertical="center" wrapText="1"/>
    </xf>
    <xf numFmtId="3" fontId="0" fillId="6" borderId="9" xfId="1" applyNumberFormat="1" applyFont="1" applyFill="1" applyBorder="1" applyAlignment="1">
      <alignment horizontal="left" vertical="center" wrapText="1"/>
    </xf>
    <xf numFmtId="14" fontId="4" fillId="6" borderId="19" xfId="1" applyNumberFormat="1" applyFont="1" applyFill="1" applyBorder="1" applyAlignment="1">
      <alignment horizontal="left" wrapText="1"/>
    </xf>
    <xf numFmtId="14" fontId="41" fillId="23" borderId="19" xfId="1" applyNumberFormat="1" applyFont="1" applyFill="1" applyBorder="1" applyAlignment="1">
      <alignment horizontal="left" vertical="center" wrapText="1"/>
    </xf>
    <xf numFmtId="0" fontId="41" fillId="23" borderId="19" xfId="0" applyFont="1" applyFill="1" applyBorder="1" applyAlignment="1">
      <alignment horizontal="left" vertical="center" wrapText="1"/>
    </xf>
    <xf numFmtId="0" fontId="41" fillId="23" borderId="6" xfId="0" applyFont="1" applyFill="1" applyBorder="1" applyAlignment="1">
      <alignment horizontal="left" vertical="center" wrapText="1"/>
    </xf>
    <xf numFmtId="165" fontId="41" fillId="23" borderId="19" xfId="0" applyNumberFormat="1" applyFont="1" applyFill="1" applyBorder="1" applyAlignment="1">
      <alignment horizontal="right" vertical="center" wrapText="1"/>
    </xf>
    <xf numFmtId="164" fontId="42" fillId="23" borderId="19" xfId="2" applyFont="1" applyFill="1" applyBorder="1" applyAlignment="1">
      <alignment horizontal="right" wrapText="1"/>
    </xf>
    <xf numFmtId="164" fontId="42" fillId="23" borderId="16" xfId="2" applyFont="1" applyFill="1" applyBorder="1" applyAlignment="1">
      <alignment horizontal="right" wrapText="1"/>
    </xf>
    <xf numFmtId="165" fontId="41" fillId="23" borderId="19" xfId="40" applyNumberFormat="1" applyFont="1" applyFill="1" applyBorder="1" applyAlignment="1">
      <alignment horizontal="left" wrapText="1"/>
    </xf>
    <xf numFmtId="3" fontId="41" fillId="23" borderId="11" xfId="1" applyNumberFormat="1" applyFont="1" applyFill="1" applyBorder="1" applyAlignment="1">
      <alignment horizontal="left" vertical="center" wrapText="1"/>
    </xf>
    <xf numFmtId="0" fontId="41" fillId="23" borderId="19" xfId="0" applyFont="1" applyFill="1" applyBorder="1" applyAlignment="1">
      <alignment horizontal="left" vertical="center"/>
    </xf>
    <xf numFmtId="3" fontId="41" fillId="23" borderId="19" xfId="0" applyNumberFormat="1" applyFont="1" applyFill="1" applyBorder="1" applyAlignment="1">
      <alignment horizontal="left"/>
    </xf>
    <xf numFmtId="3" fontId="41" fillId="23" borderId="19" xfId="0" applyNumberFormat="1" applyFont="1" applyFill="1" applyBorder="1" applyAlignment="1">
      <alignment horizontal="left" wrapText="1"/>
    </xf>
    <xf numFmtId="4" fontId="41" fillId="23" borderId="19" xfId="0" applyNumberFormat="1" applyFont="1" applyFill="1" applyBorder="1" applyAlignment="1">
      <alignment horizontal="left" wrapText="1"/>
    </xf>
    <xf numFmtId="3" fontId="19" fillId="6" borderId="11" xfId="1" applyNumberFormat="1" applyFont="1" applyFill="1" applyBorder="1" applyAlignment="1">
      <alignment horizontal="right" wrapText="1"/>
    </xf>
    <xf numFmtId="4" fontId="0" fillId="6" borderId="19" xfId="0" applyNumberFormat="1" applyFill="1" applyBorder="1" applyAlignment="1">
      <alignment horizontal="left" wrapText="1"/>
    </xf>
    <xf numFmtId="164" fontId="42" fillId="6" borderId="27" xfId="2" applyFont="1" applyFill="1" applyBorder="1" applyAlignment="1">
      <alignment horizontal="right" vertical="center" wrapText="1"/>
    </xf>
    <xf numFmtId="165" fontId="4" fillId="6" borderId="37" xfId="40" applyNumberFormat="1" applyFont="1" applyFill="1" applyBorder="1" applyAlignment="1">
      <alignment horizontal="left" vertical="center" wrapText="1"/>
    </xf>
    <xf numFmtId="3" fontId="4" fillId="6" borderId="38" xfId="1" applyNumberFormat="1" applyFont="1" applyFill="1" applyBorder="1" applyAlignment="1">
      <alignment horizontal="left" vertical="center" wrapText="1"/>
    </xf>
    <xf numFmtId="3" fontId="4" fillId="6" borderId="31" xfId="1" applyNumberFormat="1" applyFont="1" applyFill="1" applyBorder="1" applyAlignment="1">
      <alignment horizontal="left" vertical="center" wrapText="1"/>
    </xf>
    <xf numFmtId="3" fontId="4" fillId="6" borderId="17" xfId="1" applyNumberFormat="1" applyFont="1" applyFill="1" applyBorder="1" applyAlignment="1">
      <alignment horizontal="left" vertical="center" wrapText="1"/>
    </xf>
    <xf numFmtId="3" fontId="0" fillId="6" borderId="17" xfId="0" applyNumberFormat="1" applyFill="1" applyBorder="1" applyAlignment="1">
      <alignment horizontal="left" vertical="center" wrapText="1"/>
    </xf>
    <xf numFmtId="4" fontId="0" fillId="6" borderId="39" xfId="0" applyNumberFormat="1" applyFill="1" applyBorder="1" applyAlignment="1">
      <alignment horizontal="left" vertical="center" wrapText="1"/>
    </xf>
    <xf numFmtId="14" fontId="41" fillId="6" borderId="31" xfId="1" applyNumberFormat="1" applyFont="1" applyFill="1" applyBorder="1" applyAlignment="1">
      <alignment horizontal="left" wrapText="1"/>
    </xf>
    <xf numFmtId="3" fontId="41" fillId="6" borderId="17" xfId="1" applyNumberFormat="1" applyFont="1" applyFill="1" applyBorder="1" applyAlignment="1">
      <alignment horizontal="left" wrapText="1"/>
    </xf>
    <xf numFmtId="165" fontId="41" fillId="6" borderId="17" xfId="1" applyNumberFormat="1" applyFont="1" applyFill="1" applyBorder="1" applyAlignment="1">
      <alignment horizontal="left" wrapText="1"/>
    </xf>
    <xf numFmtId="164" fontId="41" fillId="6" borderId="17" xfId="2" applyFont="1" applyFill="1" applyBorder="1" applyAlignment="1">
      <alignment horizontal="right" wrapText="1"/>
    </xf>
    <xf numFmtId="165" fontId="41" fillId="6" borderId="17" xfId="40" applyNumberFormat="1" applyFont="1" applyFill="1" applyBorder="1" applyAlignment="1">
      <alignment horizontal="left" vertical="center" wrapText="1"/>
    </xf>
    <xf numFmtId="3" fontId="0" fillId="6" borderId="11" xfId="0" applyNumberFormat="1" applyFill="1" applyBorder="1" applyAlignment="1">
      <alignment horizontal="left" wrapText="1"/>
    </xf>
    <xf numFmtId="4" fontId="19" fillId="6" borderId="11" xfId="1" applyNumberFormat="1" applyFont="1" applyFill="1" applyBorder="1" applyAlignment="1">
      <alignment horizontal="right" wrapText="1"/>
    </xf>
    <xf numFmtId="165" fontId="41" fillId="0" borderId="27" xfId="0" applyNumberFormat="1" applyFont="1" applyBorder="1" applyAlignment="1">
      <alignment horizontal="right" vertical="center"/>
    </xf>
    <xf numFmtId="0" fontId="16" fillId="6" borderId="64" xfId="0" applyFont="1" applyFill="1" applyBorder="1" applyAlignment="1">
      <alignment horizontal="center" vertical="center"/>
    </xf>
    <xf numFmtId="0" fontId="16" fillId="6" borderId="52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24" fillId="6" borderId="6" xfId="0" applyFont="1" applyFill="1" applyBorder="1" applyAlignment="1">
      <alignment vertical="center"/>
    </xf>
    <xf numFmtId="0" fontId="14" fillId="0" borderId="65" xfId="0" applyFont="1" applyBorder="1"/>
    <xf numFmtId="3" fontId="63" fillId="6" borderId="9" xfId="0" applyNumberFormat="1" applyFont="1" applyFill="1" applyBorder="1" applyAlignment="1">
      <alignment vertical="center"/>
    </xf>
    <xf numFmtId="0" fontId="14" fillId="0" borderId="9" xfId="0" applyFont="1" applyBorder="1"/>
    <xf numFmtId="0" fontId="16" fillId="6" borderId="64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164" fontId="16" fillId="6" borderId="14" xfId="2" applyFont="1" applyFill="1" applyBorder="1" applyAlignment="1">
      <alignment horizontal="right" vertical="center" wrapText="1"/>
    </xf>
    <xf numFmtId="0" fontId="15" fillId="6" borderId="42" xfId="0" applyFont="1" applyFill="1" applyBorder="1" applyAlignment="1">
      <alignment vertical="center"/>
    </xf>
    <xf numFmtId="0" fontId="16" fillId="6" borderId="48" xfId="0" applyFont="1" applyFill="1" applyBorder="1" applyAlignment="1">
      <alignment vertical="center"/>
    </xf>
    <xf numFmtId="3" fontId="16" fillId="6" borderId="49" xfId="0" applyNumberFormat="1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6" fillId="6" borderId="14" xfId="0" applyFont="1" applyFill="1" applyBorder="1" applyAlignment="1">
      <alignment vertical="center"/>
    </xf>
    <xf numFmtId="0" fontId="23" fillId="6" borderId="2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vertical="center"/>
    </xf>
    <xf numFmtId="14" fontId="15" fillId="6" borderId="23" xfId="0" applyNumberFormat="1" applyFont="1" applyFill="1" applyBorder="1" applyAlignment="1">
      <alignment horizontal="center" vertical="center"/>
    </xf>
    <xf numFmtId="0" fontId="43" fillId="0" borderId="23" xfId="0" applyFont="1" applyBorder="1"/>
    <xf numFmtId="165" fontId="14" fillId="0" borderId="14" xfId="0" applyNumberFormat="1" applyFont="1" applyBorder="1"/>
    <xf numFmtId="17" fontId="43" fillId="0" borderId="34" xfId="0" applyNumberFormat="1" applyFont="1" applyBorder="1" applyAlignment="1">
      <alignment horizontal="center"/>
    </xf>
    <xf numFmtId="165" fontId="14" fillId="0" borderId="35" xfId="0" applyNumberFormat="1" applyFont="1" applyBorder="1"/>
    <xf numFmtId="0" fontId="14" fillId="0" borderId="36" xfId="0" applyFont="1" applyBorder="1"/>
    <xf numFmtId="165" fontId="20" fillId="0" borderId="49" xfId="0" applyNumberFormat="1" applyFont="1" applyBorder="1"/>
    <xf numFmtId="165" fontId="20" fillId="0" borderId="69" xfId="0" applyNumberFormat="1" applyFont="1" applyBorder="1"/>
    <xf numFmtId="0" fontId="14" fillId="0" borderId="64" xfId="0" applyFont="1" applyBorder="1"/>
    <xf numFmtId="165" fontId="14" fillId="0" borderId="69" xfId="0" applyNumberFormat="1" applyFont="1" applyBorder="1"/>
    <xf numFmtId="0" fontId="20" fillId="0" borderId="52" xfId="0" applyFont="1" applyBorder="1"/>
    <xf numFmtId="0" fontId="14" fillId="0" borderId="55" xfId="0" applyFont="1" applyBorder="1"/>
    <xf numFmtId="169" fontId="20" fillId="0" borderId="69" xfId="0" applyNumberFormat="1" applyFont="1" applyBorder="1"/>
    <xf numFmtId="0" fontId="20" fillId="0" borderId="47" xfId="0" applyFont="1" applyBorder="1"/>
    <xf numFmtId="165" fontId="20" fillId="0" borderId="70" xfId="0" applyNumberFormat="1" applyFont="1" applyBorder="1" applyAlignment="1">
      <alignment horizontal="right" wrapText="1"/>
    </xf>
    <xf numFmtId="0" fontId="61" fillId="11" borderId="48" xfId="0" applyFont="1" applyFill="1" applyBorder="1" applyAlignment="1">
      <alignment horizontal="center" vertical="center"/>
    </xf>
    <xf numFmtId="0" fontId="61" fillId="11" borderId="3" xfId="0" applyFont="1" applyFill="1" applyBorder="1" applyAlignment="1">
      <alignment horizontal="center" vertical="center"/>
    </xf>
    <xf numFmtId="0" fontId="59" fillId="11" borderId="18" xfId="0" applyFont="1" applyFill="1" applyBorder="1" applyAlignment="1">
      <alignment vertical="center"/>
    </xf>
    <xf numFmtId="0" fontId="59" fillId="11" borderId="15" xfId="0" applyFont="1" applyFill="1" applyBorder="1" applyAlignment="1">
      <alignment vertical="center"/>
    </xf>
    <xf numFmtId="0" fontId="61" fillId="11" borderId="13" xfId="0" applyFont="1" applyFill="1" applyBorder="1" applyAlignment="1">
      <alignment horizontal="center" vertical="center"/>
    </xf>
    <xf numFmtId="0" fontId="14" fillId="0" borderId="47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3" fontId="16" fillId="0" borderId="45" xfId="0" applyNumberFormat="1" applyFont="1" applyBorder="1" applyAlignment="1">
      <alignment vertical="center"/>
    </xf>
    <xf numFmtId="14" fontId="15" fillId="7" borderId="18" xfId="0" applyNumberFormat="1" applyFont="1" applyFill="1" applyBorder="1" applyAlignment="1">
      <alignment horizontal="left" vertical="center"/>
    </xf>
    <xf numFmtId="0" fontId="16" fillId="7" borderId="15" xfId="0" applyFont="1" applyFill="1" applyBorder="1" applyAlignment="1">
      <alignment vertical="center"/>
    </xf>
    <xf numFmtId="0" fontId="15" fillId="7" borderId="15" xfId="0" applyFont="1" applyFill="1" applyBorder="1" applyAlignment="1">
      <alignment vertical="center"/>
    </xf>
    <xf numFmtId="3" fontId="15" fillId="7" borderId="15" xfId="0" applyNumberFormat="1" applyFont="1" applyFill="1" applyBorder="1" applyAlignment="1">
      <alignment vertical="center"/>
    </xf>
    <xf numFmtId="0" fontId="16" fillId="7" borderId="27" xfId="0" applyFont="1" applyFill="1" applyBorder="1" applyAlignment="1">
      <alignment vertical="center"/>
    </xf>
    <xf numFmtId="0" fontId="59" fillId="11" borderId="29" xfId="0" applyFont="1" applyFill="1" applyBorder="1" applyAlignment="1">
      <alignment vertical="center"/>
    </xf>
    <xf numFmtId="0" fontId="61" fillId="11" borderId="51" xfId="0" applyFont="1" applyFill="1" applyBorder="1" applyAlignment="1">
      <alignment horizontal="center" vertical="center"/>
    </xf>
    <xf numFmtId="3" fontId="14" fillId="0" borderId="52" xfId="0" applyNumberFormat="1" applyFont="1" applyBorder="1" applyAlignment="1">
      <alignment vertical="center"/>
    </xf>
    <xf numFmtId="0" fontId="59" fillId="11" borderId="28" xfId="0" applyFont="1" applyFill="1" applyBorder="1" applyAlignment="1">
      <alignment vertical="center"/>
    </xf>
    <xf numFmtId="0" fontId="61" fillId="11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164" fontId="14" fillId="0" borderId="41" xfId="2" applyFont="1" applyBorder="1" applyAlignment="1">
      <alignment horizontal="right" vertical="center" wrapText="1"/>
    </xf>
    <xf numFmtId="168" fontId="14" fillId="0" borderId="41" xfId="2" applyNumberFormat="1" applyFont="1" applyBorder="1" applyAlignment="1">
      <alignment horizontal="right" vertical="center" wrapText="1"/>
    </xf>
    <xf numFmtId="3" fontId="14" fillId="0" borderId="41" xfId="0" applyNumberFormat="1" applyFont="1" applyBorder="1" applyAlignment="1">
      <alignment vertical="center"/>
    </xf>
    <xf numFmtId="165" fontId="0" fillId="6" borderId="16" xfId="0" applyNumberFormat="1" applyFill="1" applyBorder="1" applyAlignment="1">
      <alignment horizontal="right" vertical="center" wrapText="1"/>
    </xf>
    <xf numFmtId="165" fontId="1" fillId="0" borderId="19" xfId="0" applyNumberFormat="1" applyFont="1" applyBorder="1" applyAlignment="1">
      <alignment horizontal="left"/>
    </xf>
    <xf numFmtId="165" fontId="0" fillId="6" borderId="19" xfId="1" applyNumberFormat="1" applyFont="1" applyFill="1" applyBorder="1" applyAlignment="1">
      <alignment horizontal="left"/>
    </xf>
    <xf numFmtId="4" fontId="4" fillId="6" borderId="19" xfId="1" applyNumberFormat="1" applyFont="1" applyFill="1" applyBorder="1" applyAlignment="1">
      <alignment horizontal="right"/>
    </xf>
    <xf numFmtId="165" fontId="4" fillId="6" borderId="19" xfId="2" applyNumberFormat="1" applyFont="1" applyFill="1" applyBorder="1" applyAlignment="1">
      <alignment horizontal="right"/>
    </xf>
    <xf numFmtId="165" fontId="1" fillId="0" borderId="19" xfId="0" applyNumberFormat="1" applyFont="1" applyBorder="1" applyAlignment="1">
      <alignment horizontal="left" wrapText="1"/>
    </xf>
    <xf numFmtId="3" fontId="3" fillId="0" borderId="19" xfId="0" applyNumberFormat="1" applyFont="1" applyBorder="1" applyAlignment="1">
      <alignment horizontal="left" wrapText="1"/>
    </xf>
    <xf numFmtId="3" fontId="41" fillId="6" borderId="19" xfId="1" applyNumberFormat="1" applyFont="1" applyFill="1" applyBorder="1" applyAlignment="1">
      <alignment horizontal="left" vertical="center" wrapText="1"/>
    </xf>
    <xf numFmtId="165" fontId="4" fillId="6" borderId="19" xfId="1" applyNumberFormat="1" applyFont="1" applyFill="1" applyBorder="1" applyAlignment="1">
      <alignment horizontal="left" wrapText="1"/>
    </xf>
    <xf numFmtId="165" fontId="0" fillId="6" borderId="16" xfId="0" applyNumberFormat="1" applyFill="1" applyBorder="1" applyAlignment="1">
      <alignment horizontal="right" vertical="center"/>
    </xf>
    <xf numFmtId="164" fontId="41" fillId="6" borderId="19" xfId="2" applyFont="1" applyFill="1" applyBorder="1" applyAlignment="1">
      <alignment horizontal="right" vertical="center" wrapText="1"/>
    </xf>
    <xf numFmtId="0" fontId="41" fillId="6" borderId="19" xfId="0" applyFont="1" applyFill="1" applyBorder="1" applyAlignment="1">
      <alignment horizontal="left" vertical="center"/>
    </xf>
    <xf numFmtId="4" fontId="41" fillId="6" borderId="19" xfId="0" applyNumberFormat="1" applyFont="1" applyFill="1" applyBorder="1" applyAlignment="1">
      <alignment horizontal="left" vertical="center" wrapText="1"/>
    </xf>
    <xf numFmtId="165" fontId="41" fillId="6" borderId="19" xfId="0" applyNumberFormat="1" applyFont="1" applyFill="1" applyBorder="1" applyAlignment="1">
      <alignment horizontal="right" vertical="center"/>
    </xf>
    <xf numFmtId="3" fontId="42" fillId="6" borderId="19" xfId="1" applyNumberFormat="1" applyFont="1" applyFill="1" applyBorder="1" applyAlignment="1">
      <alignment horizontal="left" vertical="center" wrapText="1"/>
    </xf>
    <xf numFmtId="0" fontId="41" fillId="6" borderId="19" xfId="0" applyFont="1" applyFill="1" applyBorder="1" applyAlignment="1">
      <alignment horizontal="left" vertical="center" wrapText="1"/>
    </xf>
    <xf numFmtId="3" fontId="9" fillId="8" borderId="0" xfId="0" applyNumberFormat="1" applyFont="1" applyFill="1" applyAlignment="1">
      <alignment horizontal="left" vertical="center" wrapText="1"/>
    </xf>
    <xf numFmtId="0" fontId="0" fillId="24" borderId="0" xfId="0" applyFill="1" applyAlignment="1">
      <alignment horizontal="left" vertical="center"/>
    </xf>
    <xf numFmtId="14" fontId="41" fillId="6" borderId="19" xfId="1" applyNumberFormat="1" applyFont="1" applyFill="1" applyBorder="1" applyAlignment="1">
      <alignment horizontal="left" vertical="center" wrapText="1"/>
    </xf>
    <xf numFmtId="165" fontId="41" fillId="6" borderId="19" xfId="1" applyNumberFormat="1" applyFont="1" applyFill="1" applyBorder="1" applyAlignment="1">
      <alignment horizontal="left" vertical="center" wrapText="1"/>
    </xf>
    <xf numFmtId="14" fontId="41" fillId="6" borderId="11" xfId="0" applyNumberFormat="1" applyFont="1" applyFill="1" applyBorder="1" applyAlignment="1">
      <alignment horizontal="left" vertical="center" wrapText="1"/>
    </xf>
    <xf numFmtId="14" fontId="41" fillId="6" borderId="19" xfId="0" applyNumberFormat="1" applyFont="1" applyFill="1" applyBorder="1" applyAlignment="1">
      <alignment horizontal="left" vertical="center" wrapText="1"/>
    </xf>
    <xf numFmtId="14" fontId="41" fillId="6" borderId="16" xfId="0" applyNumberFormat="1" applyFont="1" applyFill="1" applyBorder="1" applyAlignment="1">
      <alignment horizontal="left" vertical="center" wrapText="1"/>
    </xf>
    <xf numFmtId="3" fontId="41" fillId="0" borderId="0" xfId="0" applyNumberFormat="1" applyFont="1" applyAlignment="1">
      <alignment horizontal="left" vertical="center" wrapText="1"/>
    </xf>
    <xf numFmtId="164" fontId="41" fillId="6" borderId="19" xfId="2" applyFont="1" applyFill="1" applyBorder="1" applyAlignment="1">
      <alignment horizontal="right" wrapText="1"/>
    </xf>
    <xf numFmtId="14" fontId="42" fillId="13" borderId="12" xfId="0" applyNumberFormat="1" applyFont="1" applyFill="1" applyBorder="1"/>
    <xf numFmtId="14" fontId="0" fillId="0" borderId="0" xfId="0" applyNumberFormat="1"/>
    <xf numFmtId="14" fontId="14" fillId="0" borderId="0" xfId="0" applyNumberFormat="1" applyFont="1"/>
    <xf numFmtId="165" fontId="4" fillId="6" borderId="9" xfId="40" applyNumberFormat="1" applyFont="1" applyFill="1" applyBorder="1" applyAlignment="1">
      <alignment horizontal="left" wrapText="1"/>
    </xf>
    <xf numFmtId="164" fontId="0" fillId="6" borderId="16" xfId="2" applyFont="1" applyFill="1" applyBorder="1" applyAlignment="1">
      <alignment horizontal="right" vertical="center" wrapText="1"/>
    </xf>
    <xf numFmtId="165" fontId="41" fillId="0" borderId="19" xfId="0" applyNumberFormat="1" applyFont="1" applyBorder="1" applyAlignment="1">
      <alignment horizontal="right" vertical="center" wrapText="1"/>
    </xf>
    <xf numFmtId="165" fontId="2" fillId="0" borderId="16" xfId="0" applyNumberFormat="1" applyFont="1" applyBorder="1" applyAlignment="1">
      <alignment horizontal="left" vertical="center" wrapText="1"/>
    </xf>
    <xf numFmtId="14" fontId="0" fillId="6" borderId="19" xfId="1" applyNumberFormat="1" applyFont="1" applyFill="1" applyBorder="1" applyAlignment="1">
      <alignment horizontal="left" wrapText="1"/>
    </xf>
    <xf numFmtId="164" fontId="4" fillId="6" borderId="5" xfId="2" applyFont="1" applyFill="1" applyBorder="1" applyAlignment="1">
      <alignment horizontal="right" vertical="center" wrapText="1"/>
    </xf>
    <xf numFmtId="165" fontId="0" fillId="6" borderId="6" xfId="1" applyNumberFormat="1" applyFont="1" applyFill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19" xfId="0" applyNumberFormat="1" applyFont="1" applyBorder="1" applyAlignment="1">
      <alignment horizontal="left" vertical="center" wrapText="1"/>
    </xf>
    <xf numFmtId="0" fontId="41" fillId="6" borderId="0" xfId="0" applyFont="1" applyFill="1" applyAlignment="1">
      <alignment horizontal="left" vertical="center"/>
    </xf>
    <xf numFmtId="14" fontId="42" fillId="23" borderId="19" xfId="1" applyNumberFormat="1" applyFont="1" applyFill="1" applyBorder="1" applyAlignment="1">
      <alignment horizontal="left" vertical="center" wrapText="1"/>
    </xf>
    <xf numFmtId="3" fontId="42" fillId="23" borderId="19" xfId="1" applyNumberFormat="1" applyFont="1" applyFill="1" applyBorder="1" applyAlignment="1">
      <alignment horizontal="left" vertical="center" wrapText="1"/>
    </xf>
    <xf numFmtId="165" fontId="42" fillId="23" borderId="19" xfId="1" applyNumberFormat="1" applyFont="1" applyFill="1" applyBorder="1" applyAlignment="1">
      <alignment horizontal="left" vertical="center" wrapText="1"/>
    </xf>
    <xf numFmtId="164" fontId="41" fillId="23" borderId="19" xfId="2" applyFont="1" applyFill="1" applyBorder="1" applyAlignment="1">
      <alignment horizontal="right" wrapText="1"/>
    </xf>
    <xf numFmtId="164" fontId="41" fillId="23" borderId="19" xfId="2" applyFont="1" applyFill="1" applyBorder="1" applyAlignment="1">
      <alignment horizontal="right" vertical="center" wrapText="1"/>
    </xf>
    <xf numFmtId="164" fontId="41" fillId="23" borderId="16" xfId="2" applyFont="1" applyFill="1" applyBorder="1" applyAlignment="1">
      <alignment horizontal="right" vertical="center" wrapText="1"/>
    </xf>
    <xf numFmtId="165" fontId="41" fillId="23" borderId="9" xfId="40" applyNumberFormat="1" applyFont="1" applyFill="1" applyBorder="1" applyAlignment="1">
      <alignment horizontal="left" vertical="center" wrapText="1"/>
    </xf>
    <xf numFmtId="3" fontId="42" fillId="23" borderId="11" xfId="1" applyNumberFormat="1" applyFont="1" applyFill="1" applyBorder="1" applyAlignment="1">
      <alignment horizontal="left" wrapText="1"/>
    </xf>
    <xf numFmtId="4" fontId="41" fillId="23" borderId="19" xfId="0" applyNumberFormat="1" applyFont="1" applyFill="1" applyBorder="1" applyAlignment="1">
      <alignment horizontal="left" vertical="center" wrapText="1"/>
    </xf>
    <xf numFmtId="0" fontId="41" fillId="23" borderId="0" xfId="0" applyFont="1" applyFill="1" applyAlignment="1">
      <alignment horizontal="left" vertical="center"/>
    </xf>
    <xf numFmtId="165" fontId="41" fillId="23" borderId="19" xfId="40" applyNumberFormat="1" applyFont="1" applyFill="1" applyBorder="1" applyAlignment="1">
      <alignment horizontal="left" vertical="center" wrapText="1"/>
    </xf>
    <xf numFmtId="3" fontId="41" fillId="23" borderId="19" xfId="1" applyNumberFormat="1" applyFont="1" applyFill="1" applyBorder="1" applyAlignment="1">
      <alignment horizontal="left" vertical="center" wrapText="1"/>
    </xf>
    <xf numFmtId="165" fontId="41" fillId="23" borderId="19" xfId="1" applyNumberFormat="1" applyFont="1" applyFill="1" applyBorder="1" applyAlignment="1">
      <alignment horizontal="left" vertical="center" wrapText="1"/>
    </xf>
    <xf numFmtId="164" fontId="42" fillId="23" borderId="19" xfId="2" applyFont="1" applyFill="1" applyBorder="1" applyAlignment="1">
      <alignment horizontal="right" vertical="center" wrapText="1"/>
    </xf>
    <xf numFmtId="165" fontId="42" fillId="23" borderId="19" xfId="40" applyNumberFormat="1" applyFont="1" applyFill="1" applyBorder="1" applyAlignment="1">
      <alignment horizontal="left" vertical="center" wrapText="1"/>
    </xf>
    <xf numFmtId="3" fontId="42" fillId="23" borderId="19" xfId="0" applyNumberFormat="1" applyFont="1" applyFill="1" applyBorder="1" applyAlignment="1">
      <alignment horizontal="left" vertical="center" wrapText="1"/>
    </xf>
    <xf numFmtId="4" fontId="42" fillId="23" borderId="19" xfId="0" applyNumberFormat="1" applyFont="1" applyFill="1" applyBorder="1" applyAlignment="1">
      <alignment horizontal="left" vertical="center" wrapText="1"/>
    </xf>
    <xf numFmtId="3" fontId="41" fillId="23" borderId="0" xfId="0" applyNumberFormat="1" applyFont="1" applyFill="1" applyAlignment="1">
      <alignment horizontal="left" vertical="center" wrapText="1"/>
    </xf>
    <xf numFmtId="165" fontId="41" fillId="23" borderId="19" xfId="0" applyNumberFormat="1" applyFont="1" applyFill="1" applyBorder="1" applyAlignment="1">
      <alignment horizontal="right" vertical="center"/>
    </xf>
    <xf numFmtId="164" fontId="4" fillId="23" borderId="16" xfId="2" applyFont="1" applyFill="1" applyBorder="1" applyAlignment="1">
      <alignment horizontal="right" vertical="center" wrapText="1"/>
    </xf>
    <xf numFmtId="3" fontId="19" fillId="23" borderId="11" xfId="1" applyNumberFormat="1" applyFont="1" applyFill="1" applyBorder="1" applyAlignment="1">
      <alignment horizontal="left" wrapText="1"/>
    </xf>
    <xf numFmtId="0" fontId="0" fillId="23" borderId="19" xfId="0" applyFill="1" applyBorder="1" applyAlignment="1">
      <alignment horizontal="left" vertical="center"/>
    </xf>
    <xf numFmtId="0" fontId="0" fillId="23" borderId="0" xfId="0" applyFill="1" applyAlignment="1">
      <alignment horizontal="left" vertical="center"/>
    </xf>
    <xf numFmtId="14" fontId="41" fillId="23" borderId="19" xfId="0" applyNumberFormat="1" applyFont="1" applyFill="1" applyBorder="1" applyAlignment="1">
      <alignment horizontal="left" vertical="center"/>
    </xf>
    <xf numFmtId="165" fontId="41" fillId="23" borderId="19" xfId="0" applyNumberFormat="1" applyFont="1" applyFill="1" applyBorder="1" applyAlignment="1">
      <alignment horizontal="right"/>
    </xf>
    <xf numFmtId="164" fontId="4" fillId="23" borderId="19" xfId="2" applyFont="1" applyFill="1" applyBorder="1" applyAlignment="1">
      <alignment horizontal="right" vertical="center" wrapText="1"/>
    </xf>
    <xf numFmtId="3" fontId="4" fillId="23" borderId="19" xfId="1" applyNumberFormat="1" applyFont="1" applyFill="1" applyBorder="1" applyAlignment="1">
      <alignment horizontal="left" vertical="center" wrapText="1"/>
    </xf>
    <xf numFmtId="3" fontId="41" fillId="23" borderId="19" xfId="0" applyNumberFormat="1" applyFont="1" applyFill="1" applyBorder="1" applyAlignment="1">
      <alignment horizontal="left" vertical="center" wrapText="1"/>
    </xf>
    <xf numFmtId="3" fontId="9" fillId="23" borderId="0" xfId="0" applyNumberFormat="1" applyFont="1" applyFill="1" applyAlignment="1">
      <alignment horizontal="left" vertical="center" wrapText="1"/>
    </xf>
    <xf numFmtId="165" fontId="41" fillId="23" borderId="16" xfId="0" applyNumberFormat="1" applyFont="1" applyFill="1" applyBorder="1" applyAlignment="1">
      <alignment horizontal="right" vertical="center"/>
    </xf>
    <xf numFmtId="4" fontId="42" fillId="23" borderId="11" xfId="1" applyNumberFormat="1" applyFont="1" applyFill="1" applyBorder="1" applyAlignment="1">
      <alignment horizontal="right" wrapText="1"/>
    </xf>
    <xf numFmtId="165" fontId="41" fillId="23" borderId="19" xfId="0" applyNumberFormat="1" applyFont="1" applyFill="1" applyBorder="1" applyAlignment="1">
      <alignment horizontal="right" wrapText="1"/>
    </xf>
    <xf numFmtId="165" fontId="41" fillId="6" borderId="16" xfId="0" applyNumberFormat="1" applyFont="1" applyFill="1" applyBorder="1" applyAlignment="1">
      <alignment horizontal="right" vertical="center"/>
    </xf>
    <xf numFmtId="14" fontId="41" fillId="23" borderId="19" xfId="1" applyNumberFormat="1" applyFont="1" applyFill="1" applyBorder="1" applyAlignment="1">
      <alignment horizontal="left" wrapText="1"/>
    </xf>
    <xf numFmtId="3" fontId="41" fillId="23" borderId="19" xfId="1" applyNumberFormat="1" applyFont="1" applyFill="1" applyBorder="1" applyAlignment="1">
      <alignment horizontal="left" wrapText="1"/>
    </xf>
    <xf numFmtId="165" fontId="4" fillId="23" borderId="19" xfId="40" applyNumberFormat="1" applyFont="1" applyFill="1" applyBorder="1" applyAlignment="1">
      <alignment horizontal="left" vertical="center" wrapText="1"/>
    </xf>
    <xf numFmtId="165" fontId="0" fillId="23" borderId="19" xfId="1" applyNumberFormat="1" applyFont="1" applyFill="1" applyBorder="1" applyAlignment="1">
      <alignment horizontal="left" vertical="center" wrapText="1"/>
    </xf>
    <xf numFmtId="164" fontId="42" fillId="6" borderId="19" xfId="2" applyFont="1" applyFill="1" applyBorder="1" applyAlignment="1">
      <alignment horizontal="right" vertical="center" wrapText="1"/>
    </xf>
    <xf numFmtId="164" fontId="41" fillId="23" borderId="16" xfId="2" applyFont="1" applyFill="1" applyBorder="1" applyAlignment="1">
      <alignment horizontal="right" wrapText="1"/>
    </xf>
    <xf numFmtId="3" fontId="42" fillId="23" borderId="11" xfId="1" applyNumberFormat="1" applyFont="1" applyFill="1" applyBorder="1" applyAlignment="1">
      <alignment horizontal="right" wrapText="1"/>
    </xf>
    <xf numFmtId="165" fontId="4" fillId="23" borderId="9" xfId="40" applyNumberFormat="1" applyFont="1" applyFill="1" applyBorder="1" applyAlignment="1">
      <alignment horizontal="left" wrapText="1"/>
    </xf>
    <xf numFmtId="165" fontId="4" fillId="23" borderId="19" xfId="1" applyNumberFormat="1" applyFont="1" applyFill="1" applyBorder="1" applyAlignment="1">
      <alignment horizontal="left" vertical="center" wrapText="1"/>
    </xf>
    <xf numFmtId="3" fontId="42" fillId="6" borderId="10" xfId="1" applyNumberFormat="1" applyFont="1" applyFill="1" applyBorder="1" applyAlignment="1">
      <alignment horizontal="left" wrapText="1"/>
    </xf>
    <xf numFmtId="164" fontId="4" fillId="23" borderId="16" xfId="2" applyFont="1" applyFill="1" applyBorder="1" applyAlignment="1">
      <alignment horizontal="right" wrapText="1"/>
    </xf>
    <xf numFmtId="165" fontId="41" fillId="23" borderId="19" xfId="2" applyNumberFormat="1" applyFont="1" applyFill="1" applyBorder="1" applyAlignment="1">
      <alignment horizontal="right" vertical="center" wrapText="1"/>
    </xf>
    <xf numFmtId="3" fontId="42" fillId="23" borderId="6" xfId="1" applyNumberFormat="1" applyFont="1" applyFill="1" applyBorder="1" applyAlignment="1">
      <alignment horizontal="left" wrapText="1"/>
    </xf>
    <xf numFmtId="165" fontId="42" fillId="23" borderId="19" xfId="2" applyNumberFormat="1" applyFont="1" applyFill="1" applyBorder="1" applyAlignment="1">
      <alignment horizontal="right" vertical="center" wrapText="1"/>
    </xf>
    <xf numFmtId="0" fontId="41" fillId="23" borderId="19" xfId="0" applyFont="1" applyFill="1" applyBorder="1" applyAlignment="1">
      <alignment horizontal="left"/>
    </xf>
    <xf numFmtId="3" fontId="42" fillId="23" borderId="10" xfId="1" applyNumberFormat="1" applyFont="1" applyFill="1" applyBorder="1" applyAlignment="1">
      <alignment horizontal="left" wrapText="1"/>
    </xf>
    <xf numFmtId="3" fontId="42" fillId="23" borderId="19" xfId="1" applyNumberFormat="1" applyFont="1" applyFill="1" applyBorder="1" applyAlignment="1">
      <alignment horizontal="left" wrapText="1"/>
    </xf>
    <xf numFmtId="165" fontId="2" fillId="0" borderId="19" xfId="0" applyNumberFormat="1" applyFont="1" applyBorder="1" applyAlignment="1">
      <alignment horizontal="right" vertical="center" wrapText="1"/>
    </xf>
    <xf numFmtId="165" fontId="41" fillId="6" borderId="19" xfId="4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4" fillId="23" borderId="19" xfId="2" applyNumberFormat="1" applyFont="1" applyFill="1" applyBorder="1" applyAlignment="1">
      <alignment horizontal="right" vertical="center" wrapText="1"/>
    </xf>
    <xf numFmtId="0" fontId="42" fillId="23" borderId="19" xfId="0" applyFont="1" applyFill="1" applyBorder="1" applyAlignment="1">
      <alignment horizontal="left" vertical="center"/>
    </xf>
    <xf numFmtId="165" fontId="41" fillId="6" borderId="19" xfId="2" applyNumberFormat="1" applyFont="1" applyFill="1" applyBorder="1" applyAlignment="1">
      <alignment horizontal="right" vertical="center" wrapText="1"/>
    </xf>
    <xf numFmtId="165" fontId="0" fillId="6" borderId="7" xfId="0" applyNumberFormat="1" applyFill="1" applyBorder="1" applyAlignment="1">
      <alignment horizontal="right" vertical="center" wrapText="1"/>
    </xf>
    <xf numFmtId="168" fontId="0" fillId="0" borderId="0" xfId="0" applyNumberFormat="1" applyAlignment="1">
      <alignment horizontal="right"/>
    </xf>
    <xf numFmtId="164" fontId="0" fillId="0" borderId="0" xfId="2" applyFont="1" applyAlignment="1">
      <alignment horizontal="right"/>
    </xf>
    <xf numFmtId="164" fontId="0" fillId="0" borderId="0" xfId="0" applyNumberFormat="1" applyAlignment="1">
      <alignment horizontal="right"/>
    </xf>
    <xf numFmtId="165" fontId="19" fillId="6" borderId="19" xfId="1" applyNumberFormat="1" applyFont="1" applyFill="1" applyBorder="1" applyAlignment="1">
      <alignment horizontal="left" wrapText="1"/>
    </xf>
    <xf numFmtId="3" fontId="3" fillId="0" borderId="19" xfId="0" applyNumberFormat="1" applyFont="1" applyBorder="1" applyAlignment="1">
      <alignment horizontal="left"/>
    </xf>
    <xf numFmtId="4" fontId="3" fillId="0" borderId="19" xfId="0" applyNumberFormat="1" applyFont="1" applyBorder="1" applyAlignment="1">
      <alignment horizontal="left" wrapText="1"/>
    </xf>
    <xf numFmtId="165" fontId="41" fillId="0" borderId="18" xfId="0" applyNumberFormat="1" applyFont="1" applyBorder="1" applyAlignment="1">
      <alignment horizontal="right" wrapText="1"/>
    </xf>
    <xf numFmtId="165" fontId="41" fillId="0" borderId="27" xfId="0" applyNumberFormat="1" applyFont="1" applyBorder="1" applyAlignment="1">
      <alignment horizontal="right" wrapText="1"/>
    </xf>
    <xf numFmtId="164" fontId="41" fillId="22" borderId="16" xfId="2" applyFont="1" applyFill="1" applyBorder="1" applyAlignment="1">
      <alignment horizontal="right" wrapText="1"/>
    </xf>
    <xf numFmtId="165" fontId="0" fillId="6" borderId="6" xfId="1" applyNumberFormat="1" applyFont="1" applyFill="1" applyBorder="1" applyAlignment="1">
      <alignment horizontal="left" vertical="center" wrapText="1"/>
    </xf>
    <xf numFmtId="164" fontId="4" fillId="6" borderId="7" xfId="2" applyFont="1" applyFill="1" applyBorder="1" applyAlignment="1">
      <alignment horizontal="right" vertical="center" wrapText="1"/>
    </xf>
    <xf numFmtId="3" fontId="4" fillId="6" borderId="9" xfId="1" applyNumberFormat="1" applyFont="1" applyFill="1" applyBorder="1" applyAlignment="1">
      <alignment horizontal="left" vertical="center" wrapText="1"/>
    </xf>
    <xf numFmtId="164" fontId="4" fillId="22" borderId="19" xfId="2" applyFont="1" applyFill="1" applyBorder="1" applyAlignment="1">
      <alignment horizontal="right" vertical="center" wrapText="1"/>
    </xf>
    <xf numFmtId="164" fontId="0" fillId="0" borderId="0" xfId="2" applyFont="1" applyAlignment="1">
      <alignment horizontal="right" vertical="center"/>
    </xf>
    <xf numFmtId="164" fontId="41" fillId="22" borderId="16" xfId="2" applyFont="1" applyFill="1" applyBorder="1" applyAlignment="1">
      <alignment horizontal="right" vertical="center" wrapText="1"/>
    </xf>
    <xf numFmtId="4" fontId="9" fillId="6" borderId="19" xfId="0" applyNumberFormat="1" applyFont="1" applyFill="1" applyBorder="1" applyAlignment="1">
      <alignment horizontal="left" wrapText="1"/>
    </xf>
    <xf numFmtId="0" fontId="0" fillId="6" borderId="19" xfId="0" applyFill="1" applyBorder="1" applyAlignment="1">
      <alignment horizontal="left" wrapText="1"/>
    </xf>
    <xf numFmtId="165" fontId="0" fillId="6" borderId="0" xfId="0" applyNumberFormat="1" applyFill="1" applyAlignment="1">
      <alignment horizontal="right" wrapText="1"/>
    </xf>
    <xf numFmtId="14" fontId="13" fillId="3" borderId="4" xfId="0" applyNumberFormat="1" applyFont="1" applyFill="1" applyBorder="1" applyAlignment="1">
      <alignment horizontal="center" vertical="top" wrapText="1"/>
    </xf>
    <xf numFmtId="14" fontId="44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5" fontId="45" fillId="13" borderId="21" xfId="0" applyNumberFormat="1" applyFont="1" applyFill="1" applyBorder="1" applyAlignment="1">
      <alignment horizontal="center"/>
    </xf>
    <xf numFmtId="165" fontId="68" fillId="0" borderId="4" xfId="0" applyNumberFormat="1" applyFont="1" applyBorder="1" applyAlignment="1">
      <alignment horizontal="center" vertical="center" wrapText="1"/>
    </xf>
    <xf numFmtId="165" fontId="68" fillId="0" borderId="2" xfId="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11" borderId="18" xfId="0" applyFont="1" applyFill="1" applyBorder="1" applyAlignment="1">
      <alignment horizontal="center" vertical="center"/>
    </xf>
    <xf numFmtId="0" fontId="69" fillId="11" borderId="15" xfId="0" applyFont="1" applyFill="1" applyBorder="1" applyAlignment="1">
      <alignment horizontal="center" vertical="center"/>
    </xf>
    <xf numFmtId="0" fontId="69" fillId="11" borderId="27" xfId="0" applyFont="1" applyFill="1" applyBorder="1" applyAlignment="1">
      <alignment horizontal="center" vertical="center"/>
    </xf>
    <xf numFmtId="0" fontId="69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165" fontId="68" fillId="0" borderId="10" xfId="0" applyNumberFormat="1" applyFont="1" applyBorder="1" applyAlignment="1">
      <alignment horizontal="left" vertical="center"/>
    </xf>
    <xf numFmtId="165" fontId="68" fillId="0" borderId="11" xfId="0" applyNumberFormat="1" applyFont="1" applyBorder="1" applyAlignment="1">
      <alignment horizontal="left" vertical="center"/>
    </xf>
    <xf numFmtId="165" fontId="68" fillId="0" borderId="0" xfId="0" applyNumberFormat="1" applyFont="1" applyAlignment="1">
      <alignment horizontal="left" vertical="center"/>
    </xf>
    <xf numFmtId="165" fontId="68" fillId="0" borderId="7" xfId="0" applyNumberFormat="1" applyFont="1" applyBorder="1" applyAlignment="1">
      <alignment horizontal="left" vertical="center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165" fontId="68" fillId="0" borderId="19" xfId="0" applyNumberFormat="1" applyFont="1" applyBorder="1" applyAlignment="1">
      <alignment horizontal="left" vertical="center"/>
    </xf>
    <xf numFmtId="165" fontId="68" fillId="0" borderId="14" xfId="0" applyNumberFormat="1" applyFont="1" applyBorder="1" applyAlignment="1">
      <alignment horizontal="left" vertical="center"/>
    </xf>
    <xf numFmtId="49" fontId="19" fillId="6" borderId="19" xfId="0" applyNumberFormat="1" applyFont="1" applyFill="1" applyBorder="1" applyAlignment="1">
      <alignment horizontal="left" vertical="center"/>
    </xf>
    <xf numFmtId="49" fontId="19" fillId="6" borderId="14" xfId="0" applyNumberFormat="1" applyFont="1" applyFill="1" applyBorder="1" applyAlignment="1">
      <alignment horizontal="left" vertical="center"/>
    </xf>
    <xf numFmtId="165" fontId="68" fillId="0" borderId="25" xfId="0" applyNumberFormat="1" applyFont="1" applyBorder="1" applyAlignment="1">
      <alignment horizontal="center" vertical="center" wrapText="1"/>
    </xf>
    <xf numFmtId="165" fontId="68" fillId="0" borderId="26" xfId="0" applyNumberFormat="1" applyFont="1" applyBorder="1" applyAlignment="1">
      <alignment horizontal="center" vertical="center" wrapText="1"/>
    </xf>
    <xf numFmtId="0" fontId="61" fillId="6" borderId="19" xfId="0" applyFont="1" applyFill="1" applyBorder="1" applyAlignment="1">
      <alignment horizontal="center" vertical="center"/>
    </xf>
    <xf numFmtId="0" fontId="73" fillId="6" borderId="20" xfId="0" applyFont="1" applyFill="1" applyBorder="1" applyAlignment="1">
      <alignment horizontal="center" vertical="center"/>
    </xf>
    <xf numFmtId="0" fontId="73" fillId="6" borderId="21" xfId="0" applyFont="1" applyFill="1" applyBorder="1" applyAlignment="1">
      <alignment horizontal="center" vertical="center"/>
    </xf>
    <xf numFmtId="0" fontId="73" fillId="6" borderId="22" xfId="0" applyFont="1" applyFill="1" applyBorder="1" applyAlignment="1">
      <alignment horizontal="center" vertical="center"/>
    </xf>
    <xf numFmtId="0" fontId="61" fillId="6" borderId="23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2" fillId="6" borderId="0" xfId="0" applyFont="1" applyFill="1" applyAlignment="1">
      <alignment horizontal="center" vertical="center" wrapText="1"/>
    </xf>
    <xf numFmtId="0" fontId="69" fillId="0" borderId="51" xfId="0" applyFont="1" applyBorder="1" applyAlignment="1">
      <alignment horizontal="center" vertical="center"/>
    </xf>
    <xf numFmtId="0" fontId="69" fillId="0" borderId="58" xfId="0" applyFont="1" applyBorder="1" applyAlignment="1">
      <alignment horizontal="center" vertical="center"/>
    </xf>
    <xf numFmtId="0" fontId="69" fillId="0" borderId="59" xfId="0" applyFont="1" applyBorder="1" applyAlignment="1">
      <alignment horizontal="center" vertical="center"/>
    </xf>
    <xf numFmtId="165" fontId="68" fillId="0" borderId="60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61" xfId="0" applyNumberFormat="1" applyFont="1" applyBorder="1" applyAlignment="1">
      <alignment horizontal="left" vertical="center"/>
    </xf>
    <xf numFmtId="165" fontId="68" fillId="0" borderId="44" xfId="0" applyNumberFormat="1" applyFont="1" applyBorder="1" applyAlignment="1">
      <alignment horizontal="center" vertical="center" wrapText="1"/>
    </xf>
    <xf numFmtId="165" fontId="68" fillId="0" borderId="63" xfId="0" applyNumberFormat="1" applyFont="1" applyBorder="1" applyAlignment="1">
      <alignment horizontal="center" vertical="center" wrapText="1"/>
    </xf>
    <xf numFmtId="0" fontId="61" fillId="11" borderId="31" xfId="0" applyFont="1" applyFill="1" applyBorder="1" applyAlignment="1">
      <alignment horizontal="center" vertical="center"/>
    </xf>
    <xf numFmtId="0" fontId="61" fillId="11" borderId="17" xfId="0" applyFont="1" applyFill="1" applyBorder="1" applyAlignment="1">
      <alignment horizontal="center" vertical="center"/>
    </xf>
    <xf numFmtId="0" fontId="61" fillId="11" borderId="39" xfId="0" applyFont="1" applyFill="1" applyBorder="1" applyAlignment="1">
      <alignment horizontal="center" vertical="center"/>
    </xf>
    <xf numFmtId="0" fontId="61" fillId="6" borderId="0" xfId="0" applyFont="1" applyFill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54" fillId="17" borderId="0" xfId="0" applyFont="1" applyFill="1" applyAlignment="1">
      <alignment horizontal="center"/>
    </xf>
    <xf numFmtId="0" fontId="42" fillId="18" borderId="10" xfId="0" applyFont="1" applyFill="1" applyBorder="1" applyAlignment="1">
      <alignment horizontal="center"/>
    </xf>
    <xf numFmtId="0" fontId="42" fillId="18" borderId="11" xfId="0" applyFont="1" applyFill="1" applyBorder="1" applyAlignment="1">
      <alignment horizontal="center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  <xf numFmtId="0" fontId="0" fillId="6" borderId="19" xfId="0" applyFont="1" applyFill="1" applyBorder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4" fontId="18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168" fontId="0" fillId="0" borderId="0" xfId="0" applyNumberFormat="1" applyAlignment="1"/>
    <xf numFmtId="164" fontId="4" fillId="22" borderId="16" xfId="2" applyFont="1" applyFill="1" applyBorder="1" applyAlignment="1">
      <alignment horizontal="right" vertical="center" wrapText="1"/>
    </xf>
    <xf numFmtId="165" fontId="0" fillId="22" borderId="19" xfId="0" applyNumberFormat="1" applyFont="1" applyFill="1" applyBorder="1" applyAlignment="1">
      <alignment horizontal="right" vertical="center"/>
    </xf>
    <xf numFmtId="0" fontId="0" fillId="22" borderId="19" xfId="0" applyFont="1" applyFill="1" applyBorder="1" applyAlignment="1">
      <alignment horizontal="left" vertical="center"/>
    </xf>
    <xf numFmtId="165" fontId="0" fillId="22" borderId="19" xfId="0" applyNumberFormat="1" applyFont="1" applyFill="1" applyBorder="1" applyAlignment="1">
      <alignment horizontal="right"/>
    </xf>
    <xf numFmtId="14" fontId="41" fillId="22" borderId="19" xfId="1" applyNumberFormat="1" applyFont="1" applyFill="1" applyBorder="1" applyAlignment="1">
      <alignment horizontal="left" vertical="center" wrapText="1"/>
    </xf>
    <xf numFmtId="0" fontId="41" fillId="22" borderId="19" xfId="0" applyFont="1" applyFill="1" applyBorder="1" applyAlignment="1">
      <alignment horizontal="left" vertical="center"/>
    </xf>
    <xf numFmtId="164" fontId="41" fillId="25" borderId="16" xfId="2" applyFont="1" applyFill="1" applyBorder="1" applyAlignment="1">
      <alignment horizontal="right" vertical="center" wrapText="1"/>
    </xf>
    <xf numFmtId="165" fontId="0" fillId="6" borderId="19" xfId="0" applyNumberFormat="1" applyFont="1" applyFill="1" applyBorder="1" applyAlignment="1">
      <alignment horizontal="right" vertical="center"/>
    </xf>
    <xf numFmtId="165" fontId="41" fillId="0" borderId="28" xfId="0" applyNumberFormat="1" applyFont="1" applyBorder="1" applyAlignment="1">
      <alignment horizontal="right" vertical="center"/>
    </xf>
    <xf numFmtId="0" fontId="0" fillId="6" borderId="0" xfId="0" applyFont="1" applyFill="1" applyAlignment="1">
      <alignment horizontal="left"/>
    </xf>
    <xf numFmtId="164" fontId="41" fillId="0" borderId="0" xfId="2" applyFont="1" applyAlignment="1">
      <alignment horizontal="right" wrapText="1"/>
    </xf>
    <xf numFmtId="14" fontId="0" fillId="6" borderId="16" xfId="0" applyNumberFormat="1" applyFill="1" applyBorder="1" applyAlignment="1">
      <alignment horizontal="left" vertical="center"/>
    </xf>
    <xf numFmtId="3" fontId="19" fillId="6" borderId="16" xfId="1" applyNumberFormat="1" applyFont="1" applyFill="1" applyBorder="1" applyAlignment="1">
      <alignment horizontal="left" vertical="center" wrapText="1"/>
    </xf>
    <xf numFmtId="165" fontId="19" fillId="6" borderId="16" xfId="1" applyNumberFormat="1" applyFont="1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164" fontId="41" fillId="6" borderId="43" xfId="2" applyFont="1" applyFill="1" applyBorder="1" applyAlignment="1">
      <alignment horizontal="right" vertical="center" wrapText="1"/>
    </xf>
  </cellXfs>
  <cellStyles count="45">
    <cellStyle name="Comma" xfId="2" builtinId="3"/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Excel Built-in Normal" xfId="3" xr:uid="{00000000-0005-0000-0000-000004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 xr:uid="{00000000-0005-0000-0000-00001F000000}"/>
    <cellStyle name="Normal" xfId="0" builtinId="0"/>
    <cellStyle name="Normal 10" xfId="6" xr:uid="{00000000-0005-0000-0000-000021000000}"/>
    <cellStyle name="Normal 2" xfId="9" xr:uid="{00000000-0005-0000-0000-000022000000}"/>
    <cellStyle name="Normal 2 3" xfId="15" xr:uid="{00000000-0005-0000-0000-000023000000}"/>
    <cellStyle name="Normal 3" xfId="8" xr:uid="{00000000-0005-0000-0000-000024000000}"/>
    <cellStyle name="Normal 5" xfId="10" xr:uid="{00000000-0005-0000-0000-000025000000}"/>
    <cellStyle name="Normal 6" xfId="11" xr:uid="{00000000-0005-0000-0000-000026000000}"/>
    <cellStyle name="Normal 8" xfId="4" xr:uid="{00000000-0005-0000-0000-000027000000}"/>
    <cellStyle name="Normal 8 2" xfId="7" xr:uid="{00000000-0005-0000-0000-000028000000}"/>
    <cellStyle name="Normal 9" xfId="5" xr:uid="{00000000-0005-0000-0000-000029000000}"/>
    <cellStyle name="Normal_Total expenses by date" xfId="1" xr:uid="{00000000-0005-0000-0000-00002A000000}"/>
    <cellStyle name="Normální 2" xfId="16" xr:uid="{00000000-0005-0000-0000-00002B000000}"/>
    <cellStyle name="Normální 3" xfId="17" xr:uid="{00000000-0005-0000-0000-00002C000000}"/>
  </cellStyles>
  <dxfs count="11">
    <dxf>
      <alignment horizontal="right"/>
    </dxf>
    <dxf>
      <numFmt numFmtId="164" formatCode="_-* #,##0.00\ _€_-;\-* #,##0.00\ _€_-;_-* &quot;-&quot;??\ _€_-;_-@_-"/>
    </dxf>
    <dxf>
      <alignment horizontal="right"/>
    </dxf>
    <dxf>
      <numFmt numFmtId="168" formatCode="_-* #,##0\ _€_-;\-* #,##0\ _€_-;_-* &quot;-&quot;??\ _€_-;_-@_-"/>
    </dxf>
    <dxf>
      <alignment horizontal="general"/>
    </dxf>
    <dxf>
      <numFmt numFmtId="168" formatCode="_-* #,##0\ _€_-;\-* #,##0\ _€_-;_-* &quot;-&quot;??\ _€_-;_-@_-"/>
    </dxf>
    <dxf>
      <alignment horizontal="right"/>
    </dxf>
    <dxf>
      <numFmt numFmtId="164" formatCode="_-* #,##0.00\ _€_-;\-* #,##0.00\ _€_-;_-* &quot;-&quot;??\ _€_-;_-@_-"/>
    </dxf>
    <dxf>
      <alignment horizontal="right"/>
    </dxf>
    <dxf>
      <alignment horizontal="right"/>
    </dxf>
    <dxf>
      <alignment wrapText="1" readingOrder="0"/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137160</xdr:colOff>
      <xdr:row>19</xdr:row>
      <xdr:rowOff>0</xdr:rowOff>
    </xdr:from>
    <xdr:to>
      <xdr:col>8</xdr:col>
      <xdr:colOff>210820</xdr:colOff>
      <xdr:row>20</xdr:row>
      <xdr:rowOff>60579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15000" y="3429000"/>
          <a:ext cx="76200" cy="22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708660</xdr:colOff>
      <xdr:row>20</xdr:row>
      <xdr:rowOff>45339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20</xdr:row>
      <xdr:rowOff>58039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708660</xdr:colOff>
      <xdr:row>20</xdr:row>
      <xdr:rowOff>42799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20</xdr:row>
      <xdr:rowOff>58039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708660</xdr:colOff>
      <xdr:row>20</xdr:row>
      <xdr:rowOff>42799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19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19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22</xdr:row>
      <xdr:rowOff>0</xdr:rowOff>
    </xdr:from>
    <xdr:to>
      <xdr:col>7</xdr:col>
      <xdr:colOff>190500</xdr:colOff>
      <xdr:row>22</xdr:row>
      <xdr:rowOff>229235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22</xdr:row>
      <xdr:rowOff>0</xdr:rowOff>
    </xdr:from>
    <xdr:to>
      <xdr:col>8</xdr:col>
      <xdr:colOff>24130</xdr:colOff>
      <xdr:row>22</xdr:row>
      <xdr:rowOff>215265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22</xdr:row>
      <xdr:rowOff>0</xdr:rowOff>
    </xdr:from>
    <xdr:to>
      <xdr:col>7</xdr:col>
      <xdr:colOff>190500</xdr:colOff>
      <xdr:row>22</xdr:row>
      <xdr:rowOff>226695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22</xdr:row>
      <xdr:rowOff>0</xdr:rowOff>
    </xdr:from>
    <xdr:to>
      <xdr:col>8</xdr:col>
      <xdr:colOff>24130</xdr:colOff>
      <xdr:row>22</xdr:row>
      <xdr:rowOff>212725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22</xdr:row>
      <xdr:rowOff>0</xdr:rowOff>
    </xdr:from>
    <xdr:to>
      <xdr:col>7</xdr:col>
      <xdr:colOff>190500</xdr:colOff>
      <xdr:row>22</xdr:row>
      <xdr:rowOff>226695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22</xdr:row>
      <xdr:rowOff>0</xdr:rowOff>
    </xdr:from>
    <xdr:to>
      <xdr:col>8</xdr:col>
      <xdr:colOff>24130</xdr:colOff>
      <xdr:row>22</xdr:row>
      <xdr:rowOff>212725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22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22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22</xdr:row>
      <xdr:rowOff>0</xdr:rowOff>
    </xdr:from>
    <xdr:to>
      <xdr:col>8</xdr:col>
      <xdr:colOff>190500</xdr:colOff>
      <xdr:row>22</xdr:row>
      <xdr:rowOff>229235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22</xdr:row>
      <xdr:rowOff>0</xdr:rowOff>
    </xdr:from>
    <xdr:to>
      <xdr:col>8</xdr:col>
      <xdr:colOff>709930</xdr:colOff>
      <xdr:row>22</xdr:row>
      <xdr:rowOff>215265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190500</xdr:colOff>
      <xdr:row>22</xdr:row>
      <xdr:rowOff>226695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22</xdr:row>
      <xdr:rowOff>0</xdr:rowOff>
    </xdr:from>
    <xdr:to>
      <xdr:col>8</xdr:col>
      <xdr:colOff>709930</xdr:colOff>
      <xdr:row>22</xdr:row>
      <xdr:rowOff>212725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190500</xdr:colOff>
      <xdr:row>22</xdr:row>
      <xdr:rowOff>226695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22</xdr:row>
      <xdr:rowOff>0</xdr:rowOff>
    </xdr:from>
    <xdr:to>
      <xdr:col>8</xdr:col>
      <xdr:colOff>709930</xdr:colOff>
      <xdr:row>22</xdr:row>
      <xdr:rowOff>212725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22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22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37</xdr:row>
      <xdr:rowOff>0</xdr:rowOff>
    </xdr:from>
    <xdr:to>
      <xdr:col>7</xdr:col>
      <xdr:colOff>190500</xdr:colOff>
      <xdr:row>38</xdr:row>
      <xdr:rowOff>62865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7605335B-FAA8-4C27-B6C2-EEA6AC0D2F60}"/>
            </a:ext>
          </a:extLst>
        </xdr:cNvPr>
        <xdr:cNvSpPr txBox="1">
          <a:spLocks noChangeArrowheads="1"/>
        </xdr:cNvSpPr>
      </xdr:nvSpPr>
      <xdr:spPr bwMode="auto">
        <a:xfrm>
          <a:off x="6219825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37</xdr:row>
      <xdr:rowOff>0</xdr:rowOff>
    </xdr:from>
    <xdr:to>
      <xdr:col>8</xdr:col>
      <xdr:colOff>21590</xdr:colOff>
      <xdr:row>38</xdr:row>
      <xdr:rowOff>62865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C010A7DD-1F2E-44F0-AB2F-0E878F3B006D}"/>
            </a:ext>
          </a:extLst>
        </xdr:cNvPr>
        <xdr:cNvSpPr txBox="1">
          <a:spLocks noChangeArrowheads="1"/>
        </xdr:cNvSpPr>
      </xdr:nvSpPr>
      <xdr:spPr bwMode="auto">
        <a:xfrm>
          <a:off x="63246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57785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260542E9-186C-4B48-B0ED-2B5D6F3082D3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8</xdr:col>
      <xdr:colOff>21590</xdr:colOff>
      <xdr:row>41</xdr:row>
      <xdr:rowOff>59055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FB7D19EA-F397-4637-AF6F-54785F9BD958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57785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9BACD881-329E-495D-86B2-C84189DCD309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8</xdr:col>
      <xdr:colOff>21590</xdr:colOff>
      <xdr:row>41</xdr:row>
      <xdr:rowOff>59055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827B325E-F8F7-4930-AFA7-BFFBECE684E2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40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60C85D9D-CD14-41D0-AD69-C26B9BD56F8B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40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BA607DF5-4D74-4629-81EF-605E84A74446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37</xdr:row>
      <xdr:rowOff>0</xdr:rowOff>
    </xdr:from>
    <xdr:to>
      <xdr:col>8</xdr:col>
      <xdr:colOff>190500</xdr:colOff>
      <xdr:row>38</xdr:row>
      <xdr:rowOff>62865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16C6E855-B8D3-49E8-BAFD-884D5FEEAB47}"/>
            </a:ext>
          </a:extLst>
        </xdr:cNvPr>
        <xdr:cNvSpPr txBox="1">
          <a:spLocks noChangeArrowheads="1"/>
        </xdr:cNvSpPr>
      </xdr:nvSpPr>
      <xdr:spPr bwMode="auto">
        <a:xfrm>
          <a:off x="6438900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37</xdr:row>
      <xdr:rowOff>0</xdr:rowOff>
    </xdr:from>
    <xdr:to>
      <xdr:col>8</xdr:col>
      <xdr:colOff>707390</xdr:colOff>
      <xdr:row>38</xdr:row>
      <xdr:rowOff>62865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B2A549FF-4E1B-43DE-8196-B142F7332CC0}"/>
            </a:ext>
          </a:extLst>
        </xdr:cNvPr>
        <xdr:cNvSpPr txBox="1">
          <a:spLocks noChangeArrowheads="1"/>
        </xdr:cNvSpPr>
      </xdr:nvSpPr>
      <xdr:spPr bwMode="auto">
        <a:xfrm>
          <a:off x="70104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40</xdr:row>
      <xdr:rowOff>0</xdr:rowOff>
    </xdr:from>
    <xdr:to>
      <xdr:col>8</xdr:col>
      <xdr:colOff>190500</xdr:colOff>
      <xdr:row>41</xdr:row>
      <xdr:rowOff>57785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A515CBCD-4334-4F13-B004-FFED466F936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40</xdr:row>
      <xdr:rowOff>0</xdr:rowOff>
    </xdr:from>
    <xdr:to>
      <xdr:col>8</xdr:col>
      <xdr:colOff>707390</xdr:colOff>
      <xdr:row>41</xdr:row>
      <xdr:rowOff>59055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5C485D51-2B45-4166-BC56-ED65F328272B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40</xdr:row>
      <xdr:rowOff>0</xdr:rowOff>
    </xdr:from>
    <xdr:to>
      <xdr:col>8</xdr:col>
      <xdr:colOff>190500</xdr:colOff>
      <xdr:row>41</xdr:row>
      <xdr:rowOff>57785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51E6BC97-D5CB-4B2C-892E-80B85EFC79C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40</xdr:row>
      <xdr:rowOff>0</xdr:rowOff>
    </xdr:from>
    <xdr:to>
      <xdr:col>8</xdr:col>
      <xdr:colOff>707390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95EAC732-7B15-48F5-ACFC-06086C7CDD33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40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E5204F18-C9FC-47D9-9600-1C1F89E3EBCF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40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81CC2221-1A8E-4D4A-906D-0B2D58BB6B4D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45.895660069444" createdVersion="8" refreshedVersion="8" minRefreshableVersion="3" recordCount="756" xr:uid="{528FFBF3-8C25-4665-8D0C-B0486139C408}">
  <cacheSource type="worksheet">
    <worksheetSource ref="A2:H758" sheet="Total Expenses"/>
  </cacheSource>
  <cacheFields count="8">
    <cacheField name="Date" numFmtId="14">
      <sharedItems containsSemiMixedTypes="0" containsNonDate="0" containsDate="1" containsString="0" minDate="2024-11-01T00:00:00" maxDate="2024-12-01T00:00:00"/>
    </cacheField>
    <cacheField name="Details" numFmtId="0">
      <sharedItems/>
    </cacheField>
    <cacheField name="Type of expenses " numFmtId="0">
      <sharedItems/>
    </cacheField>
    <cacheField name="Department" numFmtId="0">
      <sharedItems/>
    </cacheField>
    <cacheField name="Spent  in national currency (UGX)" numFmtId="0">
      <sharedItems containsSemiMixedTypes="0" containsString="0" containsNumber="1" containsInteger="1" minValue="1000" maxValue="4648000"/>
    </cacheField>
    <cacheField name="Exchange Rate $" numFmtId="4">
      <sharedItems containsSemiMixedTypes="0" containsString="0" containsNumber="1" containsInteger="1" minValue="3865" maxValue="3886"/>
    </cacheField>
    <cacheField name="Spent in $" numFmtId="165">
      <sharedItems containsSemiMixedTypes="0" containsString="0" containsNumber="1" minValue="0.2586652871184687" maxValue="1202.2762545266426"/>
    </cacheField>
    <cacheField name="Name" numFmtId="165">
      <sharedItems count="16">
        <s v="i42"/>
        <s v="Mary"/>
        <s v="i41"/>
        <s v="i93"/>
        <s v="i18"/>
        <s v="i43"/>
        <s v="Bank Opp"/>
        <s v="Ashiraf"/>
        <s v="Ruff"/>
        <s v="Lydia"/>
        <s v="Rebecca"/>
        <s v="i04"/>
        <s v="i69"/>
        <s v="Bank Ugx"/>
        <s v="Airtime" u="1"/>
        <s v="i0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45.895660300928" createdVersion="8" refreshedVersion="8" minRefreshableVersion="3" recordCount="236" xr:uid="{6F5B8BAA-E544-47C6-AF99-4CF1C42C736C}">
  <cacheSource type="worksheet">
    <worksheetSource ref="A2:H238" sheet="UGX CASH BOX NOV"/>
  </cacheSource>
  <cacheFields count="8">
    <cacheField name="Date" numFmtId="14">
      <sharedItems containsSemiMixedTypes="0" containsNonDate="0" containsDate="1" containsString="0" minDate="2024-11-01T00:00:00" maxDate="2024-12-0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0">
      <sharedItems containsString="0" containsBlank="1" containsNumber="1" containsInteger="1" minValue="1000" maxValue="2280000"/>
    </cacheField>
    <cacheField name="Received" numFmtId="0">
      <sharedItems containsString="0" containsBlank="1" containsNumber="1" containsInteger="1" minValue="500" maxValue="15880000"/>
    </cacheField>
    <cacheField name="Balance" numFmtId="164">
      <sharedItems containsSemiMixedTypes="0" containsString="0" containsNumber="1" containsInteger="1" minValue="3565466" maxValue="19449466"/>
    </cacheField>
    <cacheField name="Name" numFmtId="0">
      <sharedItems containsBlank="1" count="14">
        <m/>
        <s v="i42"/>
        <s v="i41"/>
        <s v="i93"/>
        <s v="i43"/>
        <s v="Mary"/>
        <s v="i18"/>
        <s v="Ashiraf"/>
        <s v="Ruff"/>
        <s v="Airtime"/>
        <s v="Rebecca"/>
        <s v="Lydia"/>
        <s v="i04"/>
        <s v="i6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45.895660416667" createdVersion="8" refreshedVersion="8" minRefreshableVersion="3" recordCount="31" xr:uid="{1AD431BD-DD47-4250-B010-427111A61AB4}">
  <cacheSource type="worksheet">
    <worksheetSource ref="A3:H34" sheet="Airtime summary"/>
  </cacheSource>
  <cacheFields count="8">
    <cacheField name="Date" numFmtId="14">
      <sharedItems containsSemiMixedTypes="0" containsNonDate="0" containsDate="1" containsString="0" minDate="2024-10-25T00:00:00" maxDate="2024-11-26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20000" maxValue="50000"/>
    </cacheField>
    <cacheField name="Received" numFmtId="164">
      <sharedItems containsString="0" containsBlank="1" containsNumber="1" containsInteger="1" minValue="170000" maxValue="200000"/>
    </cacheField>
    <cacheField name="Balance" numFmtId="164">
      <sharedItems containsString="0" containsBlank="1" containsNumber="1" containsInteger="1" minValue="0" maxValue="200000"/>
    </cacheField>
    <cacheField name="Name" numFmtId="0">
      <sharedItems containsBlank="1" count="11">
        <m/>
        <s v="Lydia"/>
        <s v="Ashiraf"/>
        <s v="Mary"/>
        <s v="i41"/>
        <s v="i18"/>
        <s v="Ruff"/>
        <s v="i93"/>
        <s v="i69"/>
        <s v="i04"/>
        <s v="Airtim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45.89566076389" createdVersion="5" refreshedVersion="8" minRefreshableVersion="3" recordCount="756" xr:uid="{00000000-000A-0000-FFFF-FFFF07000000}">
  <cacheSource type="worksheet">
    <worksheetSource ref="A2:H758" sheet="Total Expenses"/>
  </cacheSource>
  <cacheFields count="8">
    <cacheField name="Date" numFmtId="14">
      <sharedItems containsSemiMixedTypes="0" containsNonDate="0" containsDate="1" containsString="0" minDate="2024-11-01T00:00:00" maxDate="2024-12-01T00:00:00"/>
    </cacheField>
    <cacheField name="Details" numFmtId="0">
      <sharedItems/>
    </cacheField>
    <cacheField name="Type of expenses " numFmtId="0">
      <sharedItems containsBlank="1" count="23">
        <s v="Transport"/>
        <s v="Trust building"/>
        <s v="Services"/>
        <s v="Bank fees"/>
        <s v="Personnel"/>
        <s v="Telephone"/>
        <s v="Office materials"/>
        <s v="Transfer fees"/>
        <s v="Rent &amp; Utilities"/>
        <s v="Travel subsistance"/>
        <s v="Equipment"/>
        <s v="Training"/>
        <s v="Internet"/>
        <m u="1"/>
        <s v="Rent $ Utilities" u="1"/>
        <s v="Trust  building" u="1"/>
        <s v="Advance" u="1"/>
        <s v="Rent&amp; Utilities" u="1"/>
        <s v="Travel Subsistence" u="1"/>
        <s v="Eqippment" u="1"/>
        <s v="Lwayer Fees" u="1"/>
        <s v="Investigation Materials" u="1"/>
        <s v="Jail Visit" u="1"/>
      </sharedItems>
    </cacheField>
    <cacheField name="Department" numFmtId="0">
      <sharedItems containsBlank="1" count="9">
        <s v="Legal"/>
        <s v="Management"/>
        <s v="Investigation"/>
        <s v="Office"/>
        <s v="Team building"/>
        <m u="1"/>
        <s v="Investigations" u="1"/>
        <s v="Legal Legal" u="1"/>
        <s v="Legal " u="1"/>
      </sharedItems>
    </cacheField>
    <cacheField name="Spent  in national currency (UGX)" numFmtId="0">
      <sharedItems containsSemiMixedTypes="0" containsString="0" containsNumber="1" containsInteger="1" minValue="1000" maxValue="4648000"/>
    </cacheField>
    <cacheField name="Exchange Rate $" numFmtId="4">
      <sharedItems containsSemiMixedTypes="0" containsString="0" containsNumber="1" containsInteger="1" minValue="3865" maxValue="3886"/>
    </cacheField>
    <cacheField name="Spent in $" numFmtId="165">
      <sharedItems containsSemiMixedTypes="0" containsString="0" containsNumber="1" minValue="0.2586652871184687" maxValue="1202.2762545266426"/>
    </cacheField>
    <cacheField name="Name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d v="2024-11-01T00:00:00"/>
    <s v="Local Transport"/>
    <s v="Transport"/>
    <s v="Legal"/>
    <n v="15000"/>
    <n v="3866"/>
    <n v="3.8799793067770305"/>
    <x v="0"/>
  </r>
  <r>
    <d v="2024-11-01T00:00:00"/>
    <s v="Local Transport"/>
    <s v="Transport"/>
    <s v="Legal"/>
    <n v="14000"/>
    <n v="3866"/>
    <n v="3.6213140196585618"/>
    <x v="0"/>
  </r>
  <r>
    <d v="2024-11-01T00:00:00"/>
    <s v="Local Transport"/>
    <s v="Transport"/>
    <s v="Legal"/>
    <n v="8000"/>
    <n v="3866"/>
    <n v="2.0693222969477496"/>
    <x v="0"/>
  </r>
  <r>
    <d v="2024-11-01T00:00:00"/>
    <s v="Local Transport"/>
    <s v="Transport"/>
    <s v="Legal"/>
    <n v="9000"/>
    <n v="3866"/>
    <n v="2.3279875840662183"/>
    <x v="0"/>
  </r>
  <r>
    <d v="2024-11-01T00:00:00"/>
    <s v="Local Transport"/>
    <s v="Transport"/>
    <s v="Legal"/>
    <n v="9000"/>
    <n v="3866"/>
    <n v="2.3279875840662183"/>
    <x v="0"/>
  </r>
  <r>
    <d v="2024-11-01T00:00:00"/>
    <s v="Local Transport"/>
    <s v="Transport"/>
    <s v="Legal"/>
    <n v="11000"/>
    <n v="3866"/>
    <n v="2.8453181583031557"/>
    <x v="0"/>
  </r>
  <r>
    <d v="2024-11-01T00:00:00"/>
    <s v="Trust building"/>
    <s v="Trust building"/>
    <s v="Legal"/>
    <n v="14000"/>
    <n v="3866"/>
    <n v="3.6213140196585618"/>
    <x v="0"/>
  </r>
  <r>
    <d v="2024-11-01T00:00:00"/>
    <s v="Trust building"/>
    <s v="Trust building"/>
    <s v="Legal"/>
    <n v="3000"/>
    <n v="3866"/>
    <n v="0.7759958613554061"/>
    <x v="0"/>
  </r>
  <r>
    <d v="2024-11-01T00:00:00"/>
    <s v="Local Transport"/>
    <s v="Transport"/>
    <s v="Management"/>
    <n v="10000"/>
    <n v="3866"/>
    <n v="2.586652871184687"/>
    <x v="1"/>
  </r>
  <r>
    <d v="2024-11-01T00:00:00"/>
    <s v="Local Transport"/>
    <s v="Transport"/>
    <s v="Management"/>
    <n v="10000"/>
    <n v="3866"/>
    <n v="2.586652871184687"/>
    <x v="1"/>
  </r>
  <r>
    <d v="2024-11-01T00:00:00"/>
    <s v="Local Transport"/>
    <s v="Transport"/>
    <s v="Investigation"/>
    <n v="20000"/>
    <n v="3866"/>
    <n v="5.173305742369374"/>
    <x v="2"/>
  </r>
  <r>
    <d v="2024-11-01T00:00:00"/>
    <s v="Local Transport"/>
    <s v="Transport"/>
    <s v="Investigation"/>
    <n v="11000"/>
    <n v="3866"/>
    <n v="2.8453181583031557"/>
    <x v="2"/>
  </r>
  <r>
    <d v="2024-11-01T00:00:00"/>
    <s v="Local Transport"/>
    <s v="Transport"/>
    <s v="Investigation"/>
    <n v="4000"/>
    <n v="3866"/>
    <n v="1.0346611484738748"/>
    <x v="2"/>
  </r>
  <r>
    <d v="2024-11-01T00:00:00"/>
    <s v="Local Transport"/>
    <s v="Transport"/>
    <s v="Investigation"/>
    <n v="4000"/>
    <n v="3866"/>
    <n v="1.0346611484738748"/>
    <x v="2"/>
  </r>
  <r>
    <d v="2024-11-01T00:00:00"/>
    <s v="Local Transport"/>
    <s v="Transport"/>
    <s v="Investigation"/>
    <n v="4000"/>
    <n v="3866"/>
    <n v="1.0346611484738748"/>
    <x v="2"/>
  </r>
  <r>
    <d v="2024-11-01T00:00:00"/>
    <s v="Local Transport"/>
    <s v="Transport"/>
    <s v="Investigation"/>
    <n v="9000"/>
    <n v="3866"/>
    <n v="2.3279875840662183"/>
    <x v="2"/>
  </r>
  <r>
    <d v="2024-11-01T00:00:00"/>
    <s v="Local Transport"/>
    <s v="Transport"/>
    <s v="Investigation"/>
    <n v="4000"/>
    <n v="3866"/>
    <n v="1.0346611484738748"/>
    <x v="2"/>
  </r>
  <r>
    <d v="2024-11-01T00:00:00"/>
    <s v="Local Transport"/>
    <s v="Transport"/>
    <s v="Investigation"/>
    <n v="3000"/>
    <n v="3866"/>
    <n v="0.7759958613554061"/>
    <x v="2"/>
  </r>
  <r>
    <d v="2024-11-01T00:00:00"/>
    <s v="Local Transport"/>
    <s v="Transport"/>
    <s v="Investigation"/>
    <n v="6000"/>
    <n v="3866"/>
    <n v="1.5519917227108122"/>
    <x v="2"/>
  </r>
  <r>
    <d v="2024-11-01T00:00:00"/>
    <s v="Local Transport"/>
    <s v="Transport"/>
    <s v="Investigation"/>
    <n v="4000"/>
    <n v="3866"/>
    <n v="1.0346611484738748"/>
    <x v="2"/>
  </r>
  <r>
    <d v="2024-11-01T00:00:00"/>
    <s v="Local Transport"/>
    <s v="Transport"/>
    <s v="Investigation"/>
    <n v="3000"/>
    <n v="3866"/>
    <n v="0.7759958613554061"/>
    <x v="2"/>
  </r>
  <r>
    <d v="2024-11-01T00:00:00"/>
    <s v="Local Transport"/>
    <s v="Transport"/>
    <s v="Investigation"/>
    <n v="19000"/>
    <n v="3866"/>
    <n v="4.9146404552509058"/>
    <x v="2"/>
  </r>
  <r>
    <d v="2024-11-01T00:00:00"/>
    <s v="Local Transport"/>
    <s v="Transport"/>
    <s v="Investigation"/>
    <n v="25000"/>
    <n v="3866"/>
    <n v="6.466632177961718"/>
    <x v="3"/>
  </r>
  <r>
    <d v="2024-11-01T00:00:00"/>
    <s v="Local Transport"/>
    <s v="Transport"/>
    <s v="Investigation"/>
    <n v="10000"/>
    <n v="3866"/>
    <n v="2.586652871184687"/>
    <x v="3"/>
  </r>
  <r>
    <d v="2024-11-01T00:00:00"/>
    <s v="Local Transport"/>
    <s v="Transport"/>
    <s v="Investigation"/>
    <n v="10000"/>
    <n v="3866"/>
    <n v="2.586652871184687"/>
    <x v="3"/>
  </r>
  <r>
    <d v="2024-11-01T00:00:00"/>
    <s v="Local Transport"/>
    <s v="Transport"/>
    <s v="Investigation"/>
    <n v="10000"/>
    <n v="3866"/>
    <n v="2.586652871184687"/>
    <x v="3"/>
  </r>
  <r>
    <d v="2024-11-01T00:00:00"/>
    <s v="Local Transport"/>
    <s v="Transport"/>
    <s v="Investigation"/>
    <n v="8000"/>
    <n v="3866"/>
    <n v="2.0693222969477496"/>
    <x v="3"/>
  </r>
  <r>
    <d v="2024-11-01T00:00:00"/>
    <s v="Local Transport"/>
    <s v="Transport"/>
    <s v="Investigation"/>
    <n v="10000"/>
    <n v="3866"/>
    <n v="2.586652871184687"/>
    <x v="3"/>
  </r>
  <r>
    <d v="2024-11-01T00:00:00"/>
    <s v="Local Transport"/>
    <s v="Transport"/>
    <s v="Investigation"/>
    <n v="10000"/>
    <n v="3866"/>
    <n v="2.586652871184687"/>
    <x v="3"/>
  </r>
  <r>
    <d v="2024-11-01T00:00:00"/>
    <s v="Local Transport"/>
    <s v="Transport"/>
    <s v="Investigation"/>
    <n v="20000"/>
    <n v="3866"/>
    <n v="5.173305742369374"/>
    <x v="3"/>
  </r>
  <r>
    <d v="2024-11-01T00:00:00"/>
    <s v="Local Transport"/>
    <s v="Transport"/>
    <s v="Investigation"/>
    <n v="8000"/>
    <n v="3866"/>
    <n v="2.0693222969477496"/>
    <x v="4"/>
  </r>
  <r>
    <d v="2024-11-01T00:00:00"/>
    <s v="Local Transport"/>
    <s v="Transport"/>
    <s v="Investigation"/>
    <n v="20000"/>
    <n v="3866"/>
    <n v="5.173305742369374"/>
    <x v="4"/>
  </r>
  <r>
    <d v="2024-11-01T00:00:00"/>
    <s v="Local Transport"/>
    <s v="Transport"/>
    <s v="Investigation"/>
    <n v="12000"/>
    <n v="3866"/>
    <n v="0.56999999999999995"/>
    <x v="4"/>
  </r>
  <r>
    <d v="2024-11-01T00:00:00"/>
    <s v="Trust building"/>
    <s v="Trust building"/>
    <s v="Investigation"/>
    <n v="15000"/>
    <n v="3866"/>
    <n v="3.8799793067770305"/>
    <x v="4"/>
  </r>
  <r>
    <d v="2024-11-01T00:00:00"/>
    <s v="Trust building"/>
    <s v="Trust building"/>
    <s v="Investigation"/>
    <n v="5000"/>
    <n v="3866"/>
    <n v="1.2933264355923435"/>
    <x v="4"/>
  </r>
  <r>
    <d v="2024-11-01T00:00:00"/>
    <s v="Local Transport"/>
    <s v="Transport"/>
    <s v="Investigation"/>
    <n v="25000"/>
    <n v="3866"/>
    <n v="6.466632177961718"/>
    <x v="5"/>
  </r>
  <r>
    <d v="2024-11-01T00:00:00"/>
    <s v="Local Transport"/>
    <s v="Transport"/>
    <s v="Investigation"/>
    <n v="13000"/>
    <n v="3866"/>
    <n v="3.3626487325400931"/>
    <x v="5"/>
  </r>
  <r>
    <d v="2024-11-01T00:00:00"/>
    <s v="Local Transport"/>
    <s v="Transport"/>
    <s v="Investigation"/>
    <n v="8000"/>
    <n v="3866"/>
    <n v="2.0693222969477496"/>
    <x v="5"/>
  </r>
  <r>
    <d v="2024-11-01T00:00:00"/>
    <s v="Local Transport"/>
    <s v="Transport"/>
    <s v="Investigation"/>
    <n v="10000"/>
    <n v="3866"/>
    <n v="2.586652871184687"/>
    <x v="5"/>
  </r>
  <r>
    <d v="2024-11-01T00:00:00"/>
    <s v="Local Transport"/>
    <s v="Transport"/>
    <s v="Investigation"/>
    <n v="7000"/>
    <n v="3866"/>
    <n v="1.8106570098292809"/>
    <x v="5"/>
  </r>
  <r>
    <d v="2024-11-01T00:00:00"/>
    <s v="Local Transport"/>
    <s v="Transport"/>
    <s v="Investigation"/>
    <n v="26000"/>
    <n v="3866"/>
    <n v="6.7252974650801862"/>
    <x v="5"/>
  </r>
  <r>
    <d v="2024-11-01T00:00:00"/>
    <s v="Trust building"/>
    <s v="Trust building"/>
    <s v="Investigation"/>
    <n v="5000"/>
    <n v="3866"/>
    <n v="1.2933264355923435"/>
    <x v="5"/>
  </r>
  <r>
    <d v="2024-11-01T00:00:00"/>
    <s v="Trust building"/>
    <s v="Trust building"/>
    <s v="Investigation"/>
    <n v="14000"/>
    <n v="3866"/>
    <n v="3.6213140196585618"/>
    <x v="5"/>
  </r>
  <r>
    <d v="2024-11-01T00:00:00"/>
    <s v="Sept-security services chq;398"/>
    <s v="Services"/>
    <s v="Office"/>
    <n v="1888000"/>
    <n v="3866"/>
    <n v="488.36006207966892"/>
    <x v="6"/>
  </r>
  <r>
    <d v="2024-11-01T00:00:00"/>
    <s v="Bank  charges chq; 398"/>
    <s v="Bank fees"/>
    <s v="Office"/>
    <n v="3000"/>
    <n v="3866"/>
    <n v="0.7759958613554061"/>
    <x v="6"/>
  </r>
  <r>
    <d v="2024-11-01T00:00:00"/>
    <s v="i07's Oct salary chq; 399"/>
    <s v="Personnel"/>
    <s v="Investigation"/>
    <n v="1418600"/>
    <n v="3866"/>
    <n v="366.9425763062597"/>
    <x v="6"/>
  </r>
  <r>
    <d v="2024-11-01T00:00:00"/>
    <s v="Bank  charges chq; 399"/>
    <s v="Bank fees"/>
    <s v="Office"/>
    <n v="3000"/>
    <n v="3866"/>
    <n v="0.7759958613554061"/>
    <x v="6"/>
  </r>
  <r>
    <d v="2024-11-02T00:00:00"/>
    <s v="Local Transport"/>
    <s v="Transport"/>
    <s v="Management"/>
    <n v="10000"/>
    <n v="3866"/>
    <n v="2.586652871184687"/>
    <x v="1"/>
  </r>
  <r>
    <d v="2024-11-02T00:00:00"/>
    <s v="Local Transport"/>
    <s v="Transport"/>
    <s v="Management"/>
    <n v="10000"/>
    <n v="3866"/>
    <n v="2.586652871184687"/>
    <x v="1"/>
  </r>
  <r>
    <d v="2024-11-02T00:00:00"/>
    <s v="Local Transport"/>
    <s v="Transport"/>
    <s v="Legal"/>
    <n v="15000"/>
    <n v="3866"/>
    <n v="3.8799793067770305"/>
    <x v="7"/>
  </r>
  <r>
    <d v="2024-11-02T00:00:00"/>
    <s v="Local Transport"/>
    <s v="Transport"/>
    <s v="Legal"/>
    <n v="15000"/>
    <n v="3866"/>
    <n v="3.8799793067770305"/>
    <x v="7"/>
  </r>
  <r>
    <d v="2024-11-02T00:00:00"/>
    <s v="Local Transport"/>
    <s v="Transport"/>
    <s v="Legal"/>
    <n v="25000"/>
    <n v="3866"/>
    <n v="6.466632177961718"/>
    <x v="8"/>
  </r>
  <r>
    <d v="2024-11-02T00:00:00"/>
    <s v="Local Transport"/>
    <s v="Transport"/>
    <s v="Legal"/>
    <n v="25000"/>
    <n v="3866"/>
    <n v="6.466632177961718"/>
    <x v="8"/>
  </r>
  <r>
    <d v="2024-11-02T00:00:00"/>
    <s v="Local Transport"/>
    <s v="Transport"/>
    <s v="Investigation"/>
    <n v="20000"/>
    <n v="3866"/>
    <n v="5.173305742369374"/>
    <x v="2"/>
  </r>
  <r>
    <d v="2024-11-02T00:00:00"/>
    <s v="Local Transport"/>
    <s v="Transport"/>
    <s v="Investigation"/>
    <n v="20000"/>
    <n v="3866"/>
    <n v="5.173305742369374"/>
    <x v="2"/>
  </r>
  <r>
    <d v="2024-11-02T00:00:00"/>
    <s v="Local Transport"/>
    <s v="Transport"/>
    <s v="Investigation"/>
    <n v="25000"/>
    <n v="3866"/>
    <n v="6.466632177961718"/>
    <x v="3"/>
  </r>
  <r>
    <d v="2024-11-02T00:00:00"/>
    <s v="Local Transport"/>
    <s v="Transport"/>
    <s v="Investigation"/>
    <n v="25000"/>
    <n v="3866"/>
    <n v="6.466632177961718"/>
    <x v="3"/>
  </r>
  <r>
    <d v="2024-11-02T00:00:00"/>
    <s v="Slashing compound"/>
    <s v="Services"/>
    <s v="Office"/>
    <n v="90000"/>
    <n v="3866"/>
    <n v="23.279875840662182"/>
    <x v="1"/>
  </r>
  <r>
    <d v="2024-11-04T00:00:00"/>
    <s v="Local Transport"/>
    <s v="Transport"/>
    <s v="Investigation"/>
    <n v="25000"/>
    <n v="3866"/>
    <n v="6.466632177961718"/>
    <x v="3"/>
  </r>
  <r>
    <d v="2024-11-04T00:00:00"/>
    <s v="Local Transport"/>
    <s v="Transport"/>
    <s v="Investigation"/>
    <n v="15000"/>
    <n v="3866"/>
    <n v="3.8799793067770305"/>
    <x v="3"/>
  </r>
  <r>
    <d v="2024-11-04T00:00:00"/>
    <s v="Local Transport"/>
    <s v="Transport"/>
    <s v="Investigation"/>
    <n v="5000"/>
    <n v="3866"/>
    <n v="1.2933264355923435"/>
    <x v="3"/>
  </r>
  <r>
    <d v="2024-11-04T00:00:00"/>
    <s v="Local Transport"/>
    <s v="Transport"/>
    <s v="Investigation"/>
    <n v="5000"/>
    <n v="3866"/>
    <n v="1.2933264355923435"/>
    <x v="3"/>
  </r>
  <r>
    <d v="2024-11-04T00:00:00"/>
    <s v="Local Transport"/>
    <s v="Transport"/>
    <s v="Investigation"/>
    <n v="10000"/>
    <n v="3866"/>
    <n v="2.586652871184687"/>
    <x v="3"/>
  </r>
  <r>
    <d v="2024-11-04T00:00:00"/>
    <s v="Local Transport"/>
    <s v="Transport"/>
    <s v="Investigation"/>
    <n v="5000"/>
    <n v="3866"/>
    <n v="1.2933264355923435"/>
    <x v="3"/>
  </r>
  <r>
    <d v="2024-11-04T00:00:00"/>
    <s v="Local Transport"/>
    <s v="Transport"/>
    <s v="Investigation"/>
    <n v="20000"/>
    <n v="3866"/>
    <n v="5.173305742369374"/>
    <x v="3"/>
  </r>
  <r>
    <d v="2024-11-04T00:00:00"/>
    <s v="Local Transport"/>
    <s v="Transport"/>
    <s v="Legal"/>
    <n v="15000"/>
    <n v="3866"/>
    <n v="3.8799793067770305"/>
    <x v="7"/>
  </r>
  <r>
    <d v="2024-11-04T00:00:00"/>
    <s v="Local Transport"/>
    <s v="Transport"/>
    <s v="Legal"/>
    <n v="10000"/>
    <n v="3866"/>
    <n v="2.586652871184687"/>
    <x v="7"/>
  </r>
  <r>
    <d v="2024-11-04T00:00:00"/>
    <s v="Local Transport"/>
    <s v="Transport"/>
    <s v="Legal"/>
    <n v="10000"/>
    <n v="3866"/>
    <n v="2.586652871184687"/>
    <x v="7"/>
  </r>
  <r>
    <d v="2024-11-04T00:00:00"/>
    <s v="Local Transport"/>
    <s v="Transport"/>
    <s v="Legal"/>
    <n v="15000"/>
    <n v="3866"/>
    <n v="3.8799793067770305"/>
    <x v="7"/>
  </r>
  <r>
    <d v="2024-11-04T00:00:00"/>
    <s v="Local Transport"/>
    <s v="Transport"/>
    <s v="Legal"/>
    <n v="25000"/>
    <n v="3866"/>
    <n v="6.466632177961718"/>
    <x v="8"/>
  </r>
  <r>
    <d v="2024-11-04T00:00:00"/>
    <s v="Local Transport"/>
    <s v="Transport"/>
    <s v="Legal"/>
    <n v="10000"/>
    <n v="3866"/>
    <n v="2.586652871184687"/>
    <x v="8"/>
  </r>
  <r>
    <d v="2024-11-04T00:00:00"/>
    <s v="Local Transport"/>
    <s v="Transport"/>
    <s v="Legal"/>
    <n v="8000"/>
    <n v="3866"/>
    <n v="2.0693222969477496"/>
    <x v="8"/>
  </r>
  <r>
    <d v="2024-11-04T00:00:00"/>
    <s v="Local Transport"/>
    <s v="Transport"/>
    <s v="Legal"/>
    <n v="25000"/>
    <n v="3866"/>
    <n v="6.466632177961718"/>
    <x v="8"/>
  </r>
  <r>
    <d v="2024-11-04T00:00:00"/>
    <s v="Local Transport"/>
    <s v="Transport"/>
    <s v="Investigation"/>
    <n v="20000"/>
    <n v="3866"/>
    <n v="5.173305742369374"/>
    <x v="2"/>
  </r>
  <r>
    <d v="2024-11-04T00:00:00"/>
    <s v="Local Transport"/>
    <s v="Transport"/>
    <s v="Investigation"/>
    <n v="13000"/>
    <n v="3866"/>
    <n v="3.3626487325400931"/>
    <x v="2"/>
  </r>
  <r>
    <d v="2024-11-04T00:00:00"/>
    <s v="Local Transport"/>
    <s v="Transport"/>
    <s v="Investigation"/>
    <n v="4000"/>
    <n v="3866"/>
    <n v="1.0346611484738748"/>
    <x v="2"/>
  </r>
  <r>
    <d v="2024-11-04T00:00:00"/>
    <s v="Local Transport"/>
    <s v="Transport"/>
    <s v="Investigation"/>
    <n v="6000"/>
    <n v="3866"/>
    <n v="1.5519917227108122"/>
    <x v="2"/>
  </r>
  <r>
    <d v="2024-11-04T00:00:00"/>
    <s v="Local Transport"/>
    <s v="Transport"/>
    <s v="Investigation"/>
    <n v="10000"/>
    <n v="3866"/>
    <n v="2.586652871184687"/>
    <x v="2"/>
  </r>
  <r>
    <d v="2024-11-04T00:00:00"/>
    <s v="Local Transport"/>
    <s v="Transport"/>
    <s v="Investigation"/>
    <n v="5000"/>
    <n v="3866"/>
    <n v="1.2933264355923435"/>
    <x v="2"/>
  </r>
  <r>
    <d v="2024-11-04T00:00:00"/>
    <s v="Local Transport"/>
    <s v="Transport"/>
    <s v="Investigation"/>
    <n v="20000"/>
    <n v="3866"/>
    <n v="5.173305742369374"/>
    <x v="2"/>
  </r>
  <r>
    <d v="2024-11-04T00:00:00"/>
    <s v="Local Transport"/>
    <s v="Transport"/>
    <s v="Investigation"/>
    <n v="8000"/>
    <n v="3866"/>
    <n v="2.0693222969477496"/>
    <x v="4"/>
  </r>
  <r>
    <d v="2024-11-04T00:00:00"/>
    <s v="Local Transport"/>
    <s v="Transport"/>
    <s v="Investigation"/>
    <n v="8000"/>
    <n v="3866"/>
    <n v="2.0693222969477496"/>
    <x v="4"/>
  </r>
  <r>
    <d v="2024-11-04T00:00:00"/>
    <s v="Airtime for Lydia"/>
    <s v="Telephone"/>
    <s v="Management"/>
    <n v="50000"/>
    <n v="3866"/>
    <n v="12.933264355923436"/>
    <x v="9"/>
  </r>
  <r>
    <d v="2024-11-04T00:00:00"/>
    <s v="Airtime for Ashiraf"/>
    <s v="Telephone"/>
    <s v="Legal"/>
    <n v="20000"/>
    <n v="3866"/>
    <n v="5.173305742369374"/>
    <x v="7"/>
  </r>
  <r>
    <d v="2024-11-04T00:00:00"/>
    <s v="Airtime to Mary"/>
    <s v="Telephone"/>
    <s v="Management"/>
    <n v="30000"/>
    <n v="3865"/>
    <n v="7.7619663648124195"/>
    <x v="1"/>
  </r>
  <r>
    <d v="2024-11-04T00:00:00"/>
    <s v="Airtime to i41"/>
    <s v="Telephone"/>
    <s v="Investigation"/>
    <n v="25000"/>
    <n v="3866"/>
    <n v="6.466632177961718"/>
    <x v="2"/>
  </r>
  <r>
    <d v="2024-11-04T00:00:00"/>
    <s v="Airtime for i18"/>
    <s v="Telephone"/>
    <s v="Investigation"/>
    <n v="25000"/>
    <n v="3866"/>
    <n v="6.466632177961718"/>
    <x v="4"/>
  </r>
  <r>
    <d v="2024-11-04T00:00:00"/>
    <s v="Airtime for Ruff"/>
    <s v="Telephone"/>
    <s v="Legal"/>
    <n v="20000"/>
    <n v="3866"/>
    <n v="5.173305742369374"/>
    <x v="8"/>
  </r>
  <r>
    <d v="2024-11-04T00:00:00"/>
    <s v="Airtime for i93"/>
    <s v="Telephone"/>
    <s v="Investigation"/>
    <n v="25000"/>
    <n v="3866"/>
    <n v="6.466632177961718"/>
    <x v="3"/>
  </r>
  <r>
    <d v="2024-11-04T00:00:00"/>
    <s v=" Purchase 3 table trays"/>
    <s v="Office materials"/>
    <s v="Office"/>
    <n v="105000"/>
    <n v="3866"/>
    <n v="27.159855147439213"/>
    <x v="1"/>
  </r>
  <r>
    <d v="2024-11-04T00:00:00"/>
    <s v="2 pacs of toilet paper"/>
    <s v="Office materials"/>
    <s v="Office"/>
    <n v="37000"/>
    <n v="3866"/>
    <n v="9.5706156233833415"/>
    <x v="1"/>
  </r>
  <r>
    <d v="2024-11-04T00:00:00"/>
    <s v="Diclody"/>
    <s v="Office materials"/>
    <s v="Office"/>
    <n v="3000"/>
    <n v="3866"/>
    <n v="0.7759958613554061"/>
    <x v="1"/>
  </r>
  <r>
    <d v="2024-11-04T00:00:00"/>
    <s v="Ibuprofen"/>
    <s v="Office materials"/>
    <s v="Office"/>
    <n v="4000"/>
    <n v="3866"/>
    <n v="1.0346611484738748"/>
    <x v="1"/>
  </r>
  <r>
    <d v="2024-11-04T00:00:00"/>
    <s v="ORS"/>
    <s v="Office materials"/>
    <s v="Office"/>
    <n v="2500"/>
    <n v="3866"/>
    <n v="0.64666321779617175"/>
    <x v="1"/>
  </r>
  <r>
    <d v="2024-11-04T00:00:00"/>
    <s v="Nescafe"/>
    <s v="Office materials"/>
    <s v="Office"/>
    <n v="24000"/>
    <n v="3866"/>
    <n v="6.2079668908432488"/>
    <x v="1"/>
  </r>
  <r>
    <d v="2024-11-04T00:00:00"/>
    <s v="Drinking coffee"/>
    <s v="Office materials"/>
    <s v="Office"/>
    <n v="16000"/>
    <n v="3866"/>
    <n v="4.1386445938954992"/>
    <x v="1"/>
  </r>
  <r>
    <d v="2024-11-04T00:00:00"/>
    <s v="kitchen towel"/>
    <s v="Office materials"/>
    <s v="Office"/>
    <n v="9800"/>
    <n v="3866"/>
    <n v="2.5349198137609932"/>
    <x v="1"/>
  </r>
  <r>
    <d v="2024-11-04T00:00:00"/>
    <s v="packing bag"/>
    <s v="Office materials"/>
    <s v="Office"/>
    <n v="1000"/>
    <n v="3866"/>
    <n v="0.2586652871184687"/>
    <x v="1"/>
  </r>
  <r>
    <d v="2024-11-04T00:00:00"/>
    <s v="Local Transport"/>
    <s v="Transport"/>
    <s v="Management"/>
    <n v="10000"/>
    <n v="3866"/>
    <n v="2.586652871184687"/>
    <x v="1"/>
  </r>
  <r>
    <d v="2024-11-04T00:00:00"/>
    <s v="Local Transport"/>
    <s v="Transport"/>
    <s v="Management"/>
    <n v="8000"/>
    <n v="3866"/>
    <n v="2.0693222969477496"/>
    <x v="1"/>
  </r>
  <r>
    <d v="2024-11-04T00:00:00"/>
    <s v="Local Transport"/>
    <s v="Transport"/>
    <s v="Management"/>
    <n v="6000"/>
    <n v="3866"/>
    <n v="1.5519917227108122"/>
    <x v="1"/>
  </r>
  <r>
    <d v="2024-11-04T00:00:00"/>
    <s v="Local Transport"/>
    <s v="Transport"/>
    <s v="Management"/>
    <n v="4000"/>
    <n v="3866"/>
    <n v="1.0346611484738748"/>
    <x v="1"/>
  </r>
  <r>
    <d v="2024-11-04T00:00:00"/>
    <s v="Local Transport"/>
    <s v="Transport"/>
    <s v="Management"/>
    <n v="2000"/>
    <n v="3866"/>
    <n v="0.5173305742369374"/>
    <x v="1"/>
  </r>
  <r>
    <d v="2024-11-04T00:00:00"/>
    <s v="Local Transport"/>
    <s v="Transport"/>
    <s v="Management"/>
    <n v="10000"/>
    <n v="3866"/>
    <n v="2.586652871184687"/>
    <x v="1"/>
  </r>
  <r>
    <d v="2024-11-05T00:00:00"/>
    <s v="Local Transport"/>
    <s v="Transport"/>
    <s v="Investigation"/>
    <n v="20000"/>
    <n v="3866"/>
    <n v="5.173305742369374"/>
    <x v="2"/>
  </r>
  <r>
    <d v="2024-11-05T00:00:00"/>
    <s v="Local Transport"/>
    <s v="Transport"/>
    <s v="Investigation"/>
    <n v="13000"/>
    <n v="3866"/>
    <n v="3.3626487325400931"/>
    <x v="2"/>
  </r>
  <r>
    <d v="2024-11-05T00:00:00"/>
    <s v="Local Transport"/>
    <s v="Transport"/>
    <s v="Investigation"/>
    <n v="4000"/>
    <n v="3866"/>
    <n v="1.0346611484738748"/>
    <x v="2"/>
  </r>
  <r>
    <d v="2024-11-05T00:00:00"/>
    <s v="Local Transport"/>
    <s v="Transport"/>
    <s v="Investigation"/>
    <n v="4000"/>
    <n v="3866"/>
    <n v="1.0346611484738748"/>
    <x v="2"/>
  </r>
  <r>
    <d v="2024-11-05T00:00:00"/>
    <s v="Local Transport"/>
    <s v="Transport"/>
    <s v="Investigation"/>
    <n v="10000"/>
    <n v="3866"/>
    <n v="2.586652871184687"/>
    <x v="2"/>
  </r>
  <r>
    <d v="2024-11-05T00:00:00"/>
    <s v="Local Transport"/>
    <s v="Transport"/>
    <s v="Investigation"/>
    <n v="4000"/>
    <n v="3866"/>
    <n v="1.0346611484738748"/>
    <x v="2"/>
  </r>
  <r>
    <d v="2024-11-05T00:00:00"/>
    <s v="Local Transport"/>
    <s v="Transport"/>
    <s v="Investigation"/>
    <n v="4000"/>
    <n v="3866"/>
    <n v="1.0346611484738748"/>
    <x v="2"/>
  </r>
  <r>
    <d v="2024-11-05T00:00:00"/>
    <s v="Local Transport"/>
    <s v="Transport"/>
    <s v="Investigation"/>
    <n v="17000"/>
    <n v="3866"/>
    <n v="4.3973098810139684"/>
    <x v="2"/>
  </r>
  <r>
    <d v="2024-11-05T00:00:00"/>
    <s v="Local Transport"/>
    <s v="Transport"/>
    <s v="Legal"/>
    <n v="15000"/>
    <n v="3866"/>
    <n v="3.8799793067770305"/>
    <x v="0"/>
  </r>
  <r>
    <d v="2024-11-05T00:00:00"/>
    <s v="Local Transport"/>
    <s v="Transport"/>
    <s v="Legal"/>
    <n v="9000"/>
    <n v="3866"/>
    <n v="2.3279875840662183"/>
    <x v="0"/>
  </r>
  <r>
    <d v="2024-11-05T00:00:00"/>
    <s v="Local Transport"/>
    <s v="Transport"/>
    <s v="Legal"/>
    <n v="5000"/>
    <n v="3866"/>
    <n v="1.2933264355923435"/>
    <x v="0"/>
  </r>
  <r>
    <d v="2024-11-05T00:00:00"/>
    <s v="Local Transport"/>
    <s v="Transport"/>
    <s v="Legal"/>
    <n v="5000"/>
    <n v="3866"/>
    <n v="1.2933264355923435"/>
    <x v="0"/>
  </r>
  <r>
    <d v="2024-11-05T00:00:00"/>
    <s v="Local Transport"/>
    <s v="Transport"/>
    <s v="Legal"/>
    <n v="5000"/>
    <n v="3866"/>
    <n v="1.2933264355923435"/>
    <x v="0"/>
  </r>
  <r>
    <d v="2024-11-05T00:00:00"/>
    <s v="Trust building"/>
    <s v="Trust building"/>
    <s v="Legal"/>
    <n v="22000"/>
    <n v="3866"/>
    <n v="5.6906363166063114"/>
    <x v="0"/>
  </r>
  <r>
    <d v="2024-11-05T00:00:00"/>
    <s v="Trust building"/>
    <s v="Trust building"/>
    <s v="Legal"/>
    <n v="16000"/>
    <n v="3866"/>
    <n v="4.1386445938954992"/>
    <x v="0"/>
  </r>
  <r>
    <d v="2024-11-05T00:00:00"/>
    <s v="Local Transport"/>
    <s v="Transport"/>
    <s v="Investigation"/>
    <n v="25000"/>
    <n v="3866"/>
    <n v="6.466632177961718"/>
    <x v="3"/>
  </r>
  <r>
    <d v="2024-11-05T00:00:00"/>
    <s v="Local Transport"/>
    <s v="Transport"/>
    <s v="Investigation"/>
    <n v="5000"/>
    <n v="3866"/>
    <n v="1.2933264355923435"/>
    <x v="3"/>
  </r>
  <r>
    <d v="2024-11-05T00:00:00"/>
    <s v="Local Transport"/>
    <s v="Transport"/>
    <s v="Investigation"/>
    <n v="10000"/>
    <n v="3866"/>
    <n v="2.586652871184687"/>
    <x v="3"/>
  </r>
  <r>
    <d v="2024-11-05T00:00:00"/>
    <s v="Local Transport"/>
    <s v="Transport"/>
    <s v="Investigation"/>
    <n v="10000"/>
    <n v="3866"/>
    <n v="2.586652871184687"/>
    <x v="3"/>
  </r>
  <r>
    <d v="2024-11-05T00:00:00"/>
    <s v="Local Transport"/>
    <s v="Transport"/>
    <s v="Investigation"/>
    <n v="20000"/>
    <n v="3866"/>
    <n v="5.173305742369374"/>
    <x v="3"/>
  </r>
  <r>
    <d v="2024-11-05T00:00:00"/>
    <s v="Trust building"/>
    <s v="Trust building"/>
    <s v="Investigation"/>
    <n v="5000"/>
    <n v="3866"/>
    <n v="1.2933264355923435"/>
    <x v="3"/>
  </r>
  <r>
    <d v="2024-11-05T00:00:00"/>
    <s v="Trust building"/>
    <s v="Trust building"/>
    <s v="Investigation"/>
    <n v="9000"/>
    <n v="3866"/>
    <n v="2.3279875840662183"/>
    <x v="3"/>
  </r>
  <r>
    <d v="2024-11-05T00:00:00"/>
    <s v="Local Transport"/>
    <s v="Transport"/>
    <s v="Investigation"/>
    <n v="25000"/>
    <n v="3866"/>
    <n v="6.466632177961718"/>
    <x v="5"/>
  </r>
  <r>
    <d v="2024-11-05T00:00:00"/>
    <s v="Local Transport"/>
    <s v="Transport"/>
    <s v="Investigation"/>
    <n v="23000"/>
    <n v="3866"/>
    <n v="5.9493016037247806"/>
    <x v="5"/>
  </r>
  <r>
    <d v="2024-11-05T00:00:00"/>
    <s v="Local Transport"/>
    <s v="Transport"/>
    <s v="Investigation"/>
    <n v="14000"/>
    <n v="3866"/>
    <n v="3.6213140196585618"/>
    <x v="5"/>
  </r>
  <r>
    <d v="2024-11-05T00:00:00"/>
    <s v="Local Transport"/>
    <s v="Transport"/>
    <s v="Investigation"/>
    <n v="13000"/>
    <n v="3866"/>
    <n v="3.3626487325400931"/>
    <x v="5"/>
  </r>
  <r>
    <d v="2024-11-05T00:00:00"/>
    <s v="Local Transport"/>
    <s v="Transport"/>
    <s v="Investigation"/>
    <n v="20000"/>
    <n v="3866"/>
    <n v="5.173305742369374"/>
    <x v="5"/>
  </r>
  <r>
    <d v="2024-11-05T00:00:00"/>
    <s v="Trust building"/>
    <s v="Trust building"/>
    <s v="Investigation"/>
    <n v="2000"/>
    <n v="3866"/>
    <n v="0.5173305742369374"/>
    <x v="5"/>
  </r>
  <r>
    <d v="2024-11-05T00:00:00"/>
    <s v="Trust building"/>
    <s v="Trust building"/>
    <s v="Investigation"/>
    <n v="10000"/>
    <n v="3866"/>
    <n v="2.586652871184687"/>
    <x v="5"/>
  </r>
  <r>
    <d v="2024-11-05T00:00:00"/>
    <s v="Local Transport"/>
    <s v="Transport"/>
    <s v="Management"/>
    <n v="10000"/>
    <n v="3866"/>
    <n v="2.586652871184687"/>
    <x v="1"/>
  </r>
  <r>
    <d v="2024-11-05T00:00:00"/>
    <s v="Local Transport"/>
    <s v="Transport"/>
    <s v="Management"/>
    <n v="10000"/>
    <n v="3866"/>
    <n v="2.586652871184687"/>
    <x v="1"/>
  </r>
  <r>
    <d v="2024-11-05T00:00:00"/>
    <s v="Screen phone repair"/>
    <s v="Office materials"/>
    <s v="Office"/>
    <n v="100000"/>
    <n v="3866"/>
    <n v="25.866528711846872"/>
    <x v="1"/>
  </r>
  <r>
    <d v="2024-11-05T00:00:00"/>
    <s v="Local Transport"/>
    <s v="Transport"/>
    <s v="Management"/>
    <n v="10000"/>
    <n v="3866"/>
    <n v="2.586652871184687"/>
    <x v="1"/>
  </r>
  <r>
    <d v="2024-11-05T00:00:00"/>
    <s v="Local Transport"/>
    <s v="Transport"/>
    <s v="Management"/>
    <n v="10000"/>
    <n v="3866"/>
    <n v="2.586652871184687"/>
    <x v="1"/>
  </r>
  <r>
    <d v="2024-11-05T00:00:00"/>
    <s v="Transaction charges for Itoec"/>
    <s v="Transfer fees"/>
    <s v="Office"/>
    <n v="46000"/>
    <n v="3866"/>
    <n v="11.898603207449561"/>
    <x v="10"/>
  </r>
  <r>
    <d v="2024-11-05T00:00:00"/>
    <s v="Catridge for Rebecca"/>
    <s v="Office materials"/>
    <s v="Office"/>
    <n v="150000"/>
    <n v="3866"/>
    <n v="38.799793067770302"/>
    <x v="10"/>
  </r>
  <r>
    <d v="2024-11-05T00:00:00"/>
    <s v="Local Transport"/>
    <s v="Transport"/>
    <s v="Management"/>
    <n v="10000"/>
    <n v="3866"/>
    <n v="2.586652871184687"/>
    <x v="10"/>
  </r>
  <r>
    <d v="2024-11-05T00:00:00"/>
    <s v="Local Transport"/>
    <s v="Transport"/>
    <s v="Management"/>
    <n v="10000"/>
    <n v="3866"/>
    <n v="2.586652871184687"/>
    <x v="10"/>
  </r>
  <r>
    <d v="2024-11-05T00:00:00"/>
    <s v="Verifying business search"/>
    <s v="Office materials"/>
    <s v="Office"/>
    <n v="1100000"/>
    <n v="3866"/>
    <n v="284.53181583031557"/>
    <x v="10"/>
  </r>
  <r>
    <d v="2024-11-06T00:00:00"/>
    <s v="Local Transport"/>
    <s v="Transport"/>
    <s v="Investigation"/>
    <n v="25000"/>
    <n v="3866"/>
    <n v="6.466632177961718"/>
    <x v="5"/>
  </r>
  <r>
    <d v="2024-11-06T00:00:00"/>
    <s v="Local Transport"/>
    <s v="Transport"/>
    <s v="Investigation"/>
    <n v="23000"/>
    <n v="3866"/>
    <n v="5.9493016037247806"/>
    <x v="5"/>
  </r>
  <r>
    <d v="2024-11-06T00:00:00"/>
    <s v="Local Transport"/>
    <s v="Transport"/>
    <s v="Investigation"/>
    <n v="5000"/>
    <n v="3866"/>
    <n v="1.2933264355923435"/>
    <x v="5"/>
  </r>
  <r>
    <d v="2024-11-06T00:00:00"/>
    <s v="Local Transport"/>
    <s v="Transport"/>
    <s v="Investigation"/>
    <n v="11000"/>
    <n v="3866"/>
    <n v="2.8453181583031557"/>
    <x v="5"/>
  </r>
  <r>
    <d v="2024-11-06T00:00:00"/>
    <s v="Local Transport"/>
    <s v="Transport"/>
    <s v="Investigation"/>
    <n v="10000"/>
    <n v="3866"/>
    <n v="2.586652871184687"/>
    <x v="5"/>
  </r>
  <r>
    <d v="2024-11-06T00:00:00"/>
    <s v="Local Transport"/>
    <s v="Transport"/>
    <s v="Investigation"/>
    <n v="20000"/>
    <n v="3866"/>
    <n v="5.173305742369374"/>
    <x v="5"/>
  </r>
  <r>
    <d v="2024-11-06T00:00:00"/>
    <s v="Trust building"/>
    <s v="Trust building"/>
    <s v="Investigation"/>
    <n v="15000"/>
    <n v="3866"/>
    <n v="3.8799793067770305"/>
    <x v="5"/>
  </r>
  <r>
    <d v="2024-11-06T00:00:00"/>
    <s v="Local Transport"/>
    <s v="Transport"/>
    <s v="Investigation"/>
    <n v="25000"/>
    <n v="3866"/>
    <n v="6.466632177961718"/>
    <x v="3"/>
  </r>
  <r>
    <d v="2024-11-06T00:00:00"/>
    <s v="Local Transport"/>
    <s v="Transport"/>
    <s v="Investigation"/>
    <n v="10000"/>
    <n v="3866"/>
    <n v="2.586652871184687"/>
    <x v="3"/>
  </r>
  <r>
    <d v="2024-11-06T00:00:00"/>
    <s v="Local Transport"/>
    <s v="Transport"/>
    <s v="Investigation"/>
    <n v="8000"/>
    <n v="3866"/>
    <n v="2.0693222969477496"/>
    <x v="3"/>
  </r>
  <r>
    <d v="2024-11-06T00:00:00"/>
    <s v="Local Transport"/>
    <s v="Transport"/>
    <s v="Investigation"/>
    <n v="15000"/>
    <n v="3866"/>
    <n v="3.8799793067770305"/>
    <x v="3"/>
  </r>
  <r>
    <d v="2024-11-06T00:00:00"/>
    <s v="Local Transport"/>
    <s v="Transport"/>
    <s v="Investigation"/>
    <n v="15000"/>
    <n v="3866"/>
    <n v="3.8799793067770305"/>
    <x v="3"/>
  </r>
  <r>
    <d v="2024-11-06T00:00:00"/>
    <s v="Trust building"/>
    <s v="Trust building"/>
    <s v="Investigation"/>
    <n v="18000"/>
    <n v="3866"/>
    <n v="4.6559751681324366"/>
    <x v="3"/>
  </r>
  <r>
    <d v="2024-11-06T00:00:00"/>
    <s v="Local Transport"/>
    <s v="Transport"/>
    <s v="Investigation"/>
    <n v="8000"/>
    <n v="3866"/>
    <n v="2.0693222969477496"/>
    <x v="4"/>
  </r>
  <r>
    <d v="2024-11-06T00:00:00"/>
    <s v="Local Transport"/>
    <s v="Transport"/>
    <s v="Investigation"/>
    <n v="9000"/>
    <n v="3866"/>
    <n v="2.3279875840662183"/>
    <x v="4"/>
  </r>
  <r>
    <d v="2024-11-06T00:00:00"/>
    <s v="Local Transport"/>
    <s v="Transport"/>
    <s v="Investigation"/>
    <n v="10000"/>
    <n v="3866"/>
    <n v="2.586652871184687"/>
    <x v="4"/>
  </r>
  <r>
    <d v="2024-11-06T00:00:00"/>
    <s v="Trust building"/>
    <s v="Trust building"/>
    <s v="Investigation"/>
    <n v="15000"/>
    <n v="3866"/>
    <n v="3.8799793067770305"/>
    <x v="4"/>
  </r>
  <r>
    <d v="2024-11-06T00:00:00"/>
    <s v="Trust building"/>
    <s v="Trust building"/>
    <s v="Investigation"/>
    <n v="5000"/>
    <n v="3866"/>
    <n v="1.2933264355923435"/>
    <x v="4"/>
  </r>
  <r>
    <d v="2024-11-06T00:00:00"/>
    <s v="Local Transport"/>
    <s v="Transport"/>
    <s v="Management"/>
    <n v="10000"/>
    <n v="3866"/>
    <n v="2.586652871184687"/>
    <x v="1"/>
  </r>
  <r>
    <d v="2024-11-06T00:00:00"/>
    <s v="Local Transport"/>
    <s v="Transport"/>
    <s v="Management"/>
    <n v="10000"/>
    <n v="3866"/>
    <n v="2.586652871184687"/>
    <x v="1"/>
  </r>
  <r>
    <d v="2024-11-06T00:00:00"/>
    <s v="Oct garbage collection"/>
    <s v="Rent &amp; Utilities"/>
    <s v="Office"/>
    <n v="60000"/>
    <n v="3866"/>
    <n v="15.519917227108122"/>
    <x v="1"/>
  </r>
  <r>
    <d v="2024-11-06T00:00:00"/>
    <s v="Local Transport"/>
    <s v="Transport"/>
    <s v="Investigation"/>
    <n v="20000"/>
    <n v="3866"/>
    <n v="5.173305742369374"/>
    <x v="2"/>
  </r>
  <r>
    <d v="2024-11-06T00:00:00"/>
    <s v="Local Transport"/>
    <s v="Transport"/>
    <s v="Investigation"/>
    <n v="13000"/>
    <n v="3866"/>
    <n v="3.3626487325400931"/>
    <x v="2"/>
  </r>
  <r>
    <d v="2024-11-06T00:00:00"/>
    <s v="Local Transport"/>
    <s v="Transport"/>
    <s v="Investigation"/>
    <n v="4000"/>
    <n v="3866"/>
    <n v="1.0346611484738748"/>
    <x v="2"/>
  </r>
  <r>
    <d v="2024-11-06T00:00:00"/>
    <s v="Local Transport"/>
    <s v="Transport"/>
    <s v="Investigation"/>
    <n v="3000"/>
    <n v="3866"/>
    <n v="0.7759958613554061"/>
    <x v="2"/>
  </r>
  <r>
    <d v="2024-11-06T00:00:00"/>
    <s v="Local Transport"/>
    <s v="Transport"/>
    <s v="Investigation"/>
    <n v="7000"/>
    <n v="3866"/>
    <n v="1.8106570098292809"/>
    <x v="2"/>
  </r>
  <r>
    <d v="2024-11-06T00:00:00"/>
    <s v="Local Transport"/>
    <s v="Transport"/>
    <s v="Investigation"/>
    <n v="3000"/>
    <n v="3866"/>
    <n v="0.7759958613554061"/>
    <x v="2"/>
  </r>
  <r>
    <d v="2024-11-06T00:00:00"/>
    <s v="Local Transport"/>
    <s v="Transport"/>
    <s v="Investigation"/>
    <n v="4000"/>
    <n v="3866"/>
    <n v="1.0346611484738748"/>
    <x v="2"/>
  </r>
  <r>
    <d v="2024-11-06T00:00:00"/>
    <s v="Local Transport"/>
    <s v="Transport"/>
    <s v="Investigation"/>
    <n v="19000"/>
    <n v="3866"/>
    <n v="4.9146404552509058"/>
    <x v="2"/>
  </r>
  <r>
    <d v="2024-11-06T00:00:00"/>
    <s v="Local Transport"/>
    <s v="Transport"/>
    <s v="Investigation"/>
    <n v="15000"/>
    <n v="3866"/>
    <n v="3.8799793067770305"/>
    <x v="0"/>
  </r>
  <r>
    <d v="2024-11-06T00:00:00"/>
    <s v="Local Transport"/>
    <s v="Transport"/>
    <s v="Investigation"/>
    <n v="8000"/>
    <n v="3866"/>
    <n v="2.0693222969477496"/>
    <x v="0"/>
  </r>
  <r>
    <d v="2024-11-06T00:00:00"/>
    <s v="Local Transport"/>
    <s v="Transport"/>
    <s v="Investigation"/>
    <n v="5000"/>
    <n v="3866"/>
    <n v="1.2933264355923435"/>
    <x v="0"/>
  </r>
  <r>
    <d v="2024-11-06T00:00:00"/>
    <s v="Local Transport"/>
    <s v="Transport"/>
    <s v="Investigation"/>
    <n v="25000"/>
    <n v="3866"/>
    <n v="6.466632177961718"/>
    <x v="0"/>
  </r>
  <r>
    <d v="2024-11-07T00:00:00"/>
    <s v="Local Transport"/>
    <s v="Transport"/>
    <s v="Investigation"/>
    <n v="25000"/>
    <n v="3866"/>
    <n v="6.466632177961718"/>
    <x v="5"/>
  </r>
  <r>
    <d v="2024-11-07T00:00:00"/>
    <s v="Local Transport"/>
    <s v="Transport"/>
    <s v="Investigation"/>
    <n v="8000"/>
    <n v="3866"/>
    <n v="2.0693222969477496"/>
    <x v="5"/>
  </r>
  <r>
    <d v="2024-11-07T00:00:00"/>
    <s v="Local Transport"/>
    <s v="Transport"/>
    <s v="Investigation"/>
    <n v="16000"/>
    <n v="3866"/>
    <n v="4.1386445938954992"/>
    <x v="5"/>
  </r>
  <r>
    <d v="2024-11-07T00:00:00"/>
    <s v="Local Transport"/>
    <s v="Transport"/>
    <s v="Investigation"/>
    <n v="18000"/>
    <n v="3866"/>
    <n v="4.6559751681324366"/>
    <x v="5"/>
  </r>
  <r>
    <d v="2024-11-07T00:00:00"/>
    <s v="Local Transport"/>
    <s v="Transport"/>
    <s v="Investigation"/>
    <n v="18000"/>
    <n v="3866"/>
    <n v="4.6559751681324366"/>
    <x v="5"/>
  </r>
  <r>
    <d v="2024-11-07T00:00:00"/>
    <s v="Trust building"/>
    <s v="Trust building"/>
    <s v="Investigation"/>
    <n v="5000"/>
    <n v="3866"/>
    <n v="1.2933264355923435"/>
    <x v="5"/>
  </r>
  <r>
    <d v="2024-11-07T00:00:00"/>
    <s v="Trust building"/>
    <s v="Trust building"/>
    <s v="Investigation"/>
    <n v="5000"/>
    <n v="3866"/>
    <n v="1.2933264355923435"/>
    <x v="5"/>
  </r>
  <r>
    <d v="2024-11-07T00:00:00"/>
    <s v="Trust building"/>
    <s v="Trust building"/>
    <s v="Investigation"/>
    <n v="5000"/>
    <n v="3866"/>
    <n v="1.2933264355923435"/>
    <x v="5"/>
  </r>
  <r>
    <d v="2024-11-07T00:00:00"/>
    <s v="Trust building"/>
    <s v="Trust building"/>
    <s v="Investigation"/>
    <n v="5000"/>
    <n v="3866"/>
    <n v="1.2933264355923435"/>
    <x v="5"/>
  </r>
  <r>
    <d v="2024-11-07T00:00:00"/>
    <s v="Local Transport"/>
    <s v="Transport"/>
    <s v="Investigation"/>
    <n v="20000"/>
    <n v="3866"/>
    <n v="5.173305742369374"/>
    <x v="2"/>
  </r>
  <r>
    <d v="2024-11-07T00:00:00"/>
    <s v="Local Transport"/>
    <s v="Transport"/>
    <s v="Investigation"/>
    <n v="9000"/>
    <n v="3866"/>
    <n v="2.3279875840662183"/>
    <x v="2"/>
  </r>
  <r>
    <d v="2024-11-07T00:00:00"/>
    <s v="Local Transport"/>
    <s v="Transport"/>
    <s v="Investigation"/>
    <n v="6000"/>
    <n v="3866"/>
    <n v="1.5519917227108122"/>
    <x v="2"/>
  </r>
  <r>
    <d v="2024-11-07T00:00:00"/>
    <s v="Local Transport"/>
    <s v="Transport"/>
    <s v="Investigation"/>
    <n v="10000"/>
    <n v="3866"/>
    <n v="2.586652871184687"/>
    <x v="2"/>
  </r>
  <r>
    <d v="2024-11-07T00:00:00"/>
    <s v="Local Transport"/>
    <s v="Transport"/>
    <s v="Investigation"/>
    <n v="17000"/>
    <n v="3866"/>
    <n v="4.3973098810139684"/>
    <x v="2"/>
  </r>
  <r>
    <d v="2024-11-07T00:00:00"/>
    <s v="Trust building"/>
    <s v="Trust building"/>
    <s v="Investigation"/>
    <n v="5000"/>
    <n v="3866"/>
    <n v="1.2933264355923435"/>
    <x v="2"/>
  </r>
  <r>
    <d v="2024-11-07T00:00:00"/>
    <s v="Local Transport"/>
    <s v="Transport"/>
    <s v="Investigation"/>
    <n v="25000"/>
    <n v="3866"/>
    <n v="6.466632177961718"/>
    <x v="3"/>
  </r>
  <r>
    <d v="2024-11-07T00:00:00"/>
    <s v="Local Transport"/>
    <s v="Transport"/>
    <s v="Investigation"/>
    <n v="12000"/>
    <n v="3866"/>
    <n v="3.1039834454216244"/>
    <x v="3"/>
  </r>
  <r>
    <d v="2024-11-07T00:00:00"/>
    <s v="Local Transport"/>
    <s v="Transport"/>
    <s v="Investigation"/>
    <n v="10000"/>
    <n v="3866"/>
    <n v="2.586652871184687"/>
    <x v="3"/>
  </r>
  <r>
    <d v="2024-11-07T00:00:00"/>
    <s v="Local Transport"/>
    <s v="Transport"/>
    <s v="Investigation"/>
    <n v="18000"/>
    <n v="3866"/>
    <n v="4.6559751681324366"/>
    <x v="3"/>
  </r>
  <r>
    <d v="2024-11-07T00:00:00"/>
    <s v="Local Transport"/>
    <s v="Transport"/>
    <s v="Investigation"/>
    <n v="10000"/>
    <n v="3866"/>
    <n v="2.586652871184687"/>
    <x v="3"/>
  </r>
  <r>
    <d v="2024-11-07T00:00:00"/>
    <s v="Trust building"/>
    <s v="Trust building"/>
    <s v="Investigation"/>
    <n v="10000"/>
    <n v="3866"/>
    <n v="2.586652871184687"/>
    <x v="3"/>
  </r>
  <r>
    <d v="2024-11-07T00:00:00"/>
    <s v="Trust building"/>
    <s v="Trust building"/>
    <s v="Investigation"/>
    <n v="10000"/>
    <n v="3866"/>
    <n v="2.586652871184687"/>
    <x v="3"/>
  </r>
  <r>
    <d v="2024-11-07T00:00:00"/>
    <s v="Local Transport"/>
    <s v="Transport"/>
    <s v="Management"/>
    <n v="10000"/>
    <n v="3866"/>
    <n v="2.586652871184687"/>
    <x v="1"/>
  </r>
  <r>
    <d v="2024-11-07T00:00:00"/>
    <s v="Local Transport"/>
    <s v="Transport"/>
    <s v="Management"/>
    <n v="10000"/>
    <n v="3866"/>
    <n v="2.586652871184687"/>
    <x v="1"/>
  </r>
  <r>
    <d v="2024-11-07T00:00:00"/>
    <s v="Local Transport"/>
    <s v="Transport"/>
    <s v="Investigation"/>
    <n v="8000"/>
    <n v="3866"/>
    <n v="2.0693222969477496"/>
    <x v="4"/>
  </r>
  <r>
    <d v="2024-11-07T00:00:00"/>
    <s v="Local Transport"/>
    <s v="Transport"/>
    <s v="Investigation"/>
    <n v="10000"/>
    <n v="3866"/>
    <n v="2.586652871184687"/>
    <x v="4"/>
  </r>
  <r>
    <d v="2024-11-07T00:00:00"/>
    <s v="Local Transport"/>
    <s v="Transport"/>
    <s v="Investigation"/>
    <n v="10000"/>
    <n v="3866"/>
    <n v="2.586652871184687"/>
    <x v="4"/>
  </r>
  <r>
    <d v="2024-11-07T00:00:00"/>
    <s v="Local Transport"/>
    <s v="Transport"/>
    <s v="Investigation"/>
    <n v="8000"/>
    <n v="3866"/>
    <n v="2.0693222969477496"/>
    <x v="4"/>
  </r>
  <r>
    <d v="2024-11-07T00:00:00"/>
    <s v="Trust building"/>
    <s v="Trust building"/>
    <s v="Investigation"/>
    <n v="20000"/>
    <n v="3866"/>
    <n v="5.173305742369374"/>
    <x v="4"/>
  </r>
  <r>
    <d v="2024-11-07T00:00:00"/>
    <s v="Local Transport (picking Lydia from airport on 8th)"/>
    <s v="Transport"/>
    <s v="Management"/>
    <n v="200000"/>
    <n v="3866"/>
    <n v="51.733057423693744"/>
    <x v="9"/>
  </r>
  <r>
    <d v="2024-11-07T00:00:00"/>
    <s v="Fruit(bananas)"/>
    <s v="Travel subsistance"/>
    <s v="Management"/>
    <n v="5000"/>
    <n v="3866"/>
    <n v="1.2933264355923435"/>
    <x v="9"/>
  </r>
  <r>
    <d v="2024-11-07T00:00:00"/>
    <s v="Minute maid"/>
    <s v="Travel subsistance"/>
    <s v="Management"/>
    <n v="5000"/>
    <n v="3866"/>
    <n v="1.2933264355923435"/>
    <x v="9"/>
  </r>
  <r>
    <d v="2024-11-07T00:00:00"/>
    <s v="Local food"/>
    <s v="Travel subsistance"/>
    <s v="Management"/>
    <n v="15000"/>
    <n v="3866"/>
    <n v="3.8799793067770305"/>
    <x v="9"/>
  </r>
  <r>
    <d v="2024-11-08T00:00:00"/>
    <s v="Local Transport"/>
    <s v="Transport"/>
    <s v="Management"/>
    <n v="10000"/>
    <n v="3866"/>
    <n v="2.586652871184687"/>
    <x v="1"/>
  </r>
  <r>
    <d v="2024-11-08T00:00:00"/>
    <s v="Local Transport"/>
    <s v="Transport"/>
    <s v="Management"/>
    <n v="10000"/>
    <n v="3866"/>
    <n v="2.586652871184687"/>
    <x v="1"/>
  </r>
  <r>
    <d v="2024-11-08T00:00:00"/>
    <s v="Local Transport"/>
    <s v="Transport"/>
    <s v="Investigation"/>
    <n v="25000"/>
    <n v="3866"/>
    <n v="6.466632177961718"/>
    <x v="5"/>
  </r>
  <r>
    <d v="2024-11-08T00:00:00"/>
    <s v="Local Transport"/>
    <s v="Transport"/>
    <s v="Investigation"/>
    <n v="5000"/>
    <n v="3866"/>
    <n v="1.2933264355923435"/>
    <x v="5"/>
  </r>
  <r>
    <d v="2024-11-08T00:00:00"/>
    <s v="Local Transport"/>
    <s v="Transport"/>
    <s v="Investigation"/>
    <n v="3000"/>
    <n v="3866"/>
    <n v="0.7759958613554061"/>
    <x v="5"/>
  </r>
  <r>
    <d v="2024-11-08T00:00:00"/>
    <s v="Local Transport"/>
    <s v="Transport"/>
    <s v="Investigation"/>
    <n v="4000"/>
    <n v="3866"/>
    <n v="1.0346611484738748"/>
    <x v="5"/>
  </r>
  <r>
    <d v="2024-11-08T00:00:00"/>
    <s v="Local Transport"/>
    <s v="Transport"/>
    <s v="Investigation"/>
    <n v="4000"/>
    <n v="3866"/>
    <n v="1.0346611484738748"/>
    <x v="5"/>
  </r>
  <r>
    <d v="2024-11-08T00:00:00"/>
    <s v="Local Transport"/>
    <s v="Transport"/>
    <s v="Investigation"/>
    <n v="4000"/>
    <n v="3866"/>
    <n v="1.0346611484738748"/>
    <x v="5"/>
  </r>
  <r>
    <d v="2024-11-08T00:00:00"/>
    <s v="Local Transport"/>
    <s v="Transport"/>
    <s v="Investigation"/>
    <n v="25000"/>
    <n v="3866"/>
    <n v="6.466632177961718"/>
    <x v="5"/>
  </r>
  <r>
    <d v="2024-11-08T00:00:00"/>
    <s v="Trust building"/>
    <s v="Trust building"/>
    <s v="Investigation"/>
    <n v="20000"/>
    <n v="3866"/>
    <n v="5.173305742369374"/>
    <x v="5"/>
  </r>
  <r>
    <d v="2024-11-08T00:00:00"/>
    <s v="Local transport"/>
    <s v="Transport"/>
    <s v="Investigation"/>
    <n v="25000"/>
    <n v="3866"/>
    <n v="6.466632177961718"/>
    <x v="3"/>
  </r>
  <r>
    <d v="2024-11-08T00:00:00"/>
    <s v="Local transport"/>
    <s v="Transport"/>
    <s v="Investigation"/>
    <n v="15000"/>
    <n v="3866"/>
    <n v="3.8799793067770305"/>
    <x v="3"/>
  </r>
  <r>
    <d v="2024-11-08T00:00:00"/>
    <s v="Local transport"/>
    <s v="Transport"/>
    <s v="Investigation"/>
    <n v="5000"/>
    <n v="3866"/>
    <n v="1.2933264355923435"/>
    <x v="3"/>
  </r>
  <r>
    <d v="2024-11-08T00:00:00"/>
    <s v="Local transport"/>
    <s v="Transport"/>
    <s v="Investigation"/>
    <n v="8000"/>
    <n v="3866"/>
    <n v="2.0693222969477496"/>
    <x v="3"/>
  </r>
  <r>
    <d v="2024-11-08T00:00:00"/>
    <s v="Local transport"/>
    <s v="Transport"/>
    <s v="Investigation"/>
    <n v="25000"/>
    <n v="3866"/>
    <n v="6.466632177961718"/>
    <x v="3"/>
  </r>
  <r>
    <d v="2024-11-08T00:00:00"/>
    <s v="Trust building"/>
    <s v="Trust building"/>
    <s v="Investigation"/>
    <n v="15000"/>
    <n v="3866"/>
    <n v="3.8799793067770305"/>
    <x v="3"/>
  </r>
  <r>
    <d v="2024-11-08T00:00:00"/>
    <s v="Trust building"/>
    <s v="Trust building"/>
    <s v="Investigation"/>
    <n v="5000"/>
    <n v="3866"/>
    <n v="1.2933264355923435"/>
    <x v="3"/>
  </r>
  <r>
    <d v="2024-11-08T00:00:00"/>
    <s v="Local transport"/>
    <s v="Transport"/>
    <s v="Investigation"/>
    <n v="20000"/>
    <n v="3866"/>
    <n v="5.173305742369374"/>
    <x v="2"/>
  </r>
  <r>
    <d v="2024-11-08T00:00:00"/>
    <s v="Local transport"/>
    <s v="Transport"/>
    <s v="Investigation"/>
    <n v="5000"/>
    <n v="3866"/>
    <n v="1.2933264355923435"/>
    <x v="2"/>
  </r>
  <r>
    <d v="2024-11-08T00:00:00"/>
    <s v="Local transport"/>
    <s v="Transport"/>
    <s v="Investigation"/>
    <n v="5000"/>
    <n v="3866"/>
    <n v="1.2933264355923435"/>
    <x v="2"/>
  </r>
  <r>
    <d v="2024-11-08T00:00:00"/>
    <s v="Local transport"/>
    <s v="Transport"/>
    <s v="Investigation"/>
    <n v="5000"/>
    <n v="3866"/>
    <n v="1.2933264355923435"/>
    <x v="2"/>
  </r>
  <r>
    <d v="2024-11-08T00:00:00"/>
    <s v="Local transport"/>
    <s v="Transport"/>
    <s v="Investigation"/>
    <n v="7000"/>
    <n v="3866"/>
    <n v="1.8106570098292809"/>
    <x v="2"/>
  </r>
  <r>
    <d v="2024-11-08T00:00:00"/>
    <s v="Local transport"/>
    <s v="Transport"/>
    <s v="Investigation"/>
    <n v="6000"/>
    <n v="3866"/>
    <n v="1.5519917227108122"/>
    <x v="2"/>
  </r>
  <r>
    <d v="2024-11-08T00:00:00"/>
    <s v="Local transport"/>
    <s v="Transport"/>
    <s v="Investigation"/>
    <n v="5000"/>
    <n v="3866"/>
    <n v="1.2933264355923435"/>
    <x v="2"/>
  </r>
  <r>
    <d v="2024-11-08T00:00:00"/>
    <s v="Local transport"/>
    <s v="Transport"/>
    <s v="Investigation"/>
    <n v="18000"/>
    <n v="3866"/>
    <n v="4.6559751681324366"/>
    <x v="2"/>
  </r>
  <r>
    <d v="2024-11-08T00:00:00"/>
    <s v="Trust building"/>
    <s v="Trust building"/>
    <s v="Investigation"/>
    <n v="5000"/>
    <n v="3866"/>
    <n v="1.2933264355923435"/>
    <x v="2"/>
  </r>
  <r>
    <d v="2024-11-08T00:00:00"/>
    <s v="Trust building"/>
    <s v="Trust building"/>
    <s v="Investigation"/>
    <n v="10000"/>
    <n v="3866"/>
    <n v="2.586652871184687"/>
    <x v="2"/>
  </r>
  <r>
    <d v="2024-11-08T00:00:00"/>
    <s v="Local Transport"/>
    <s v="Transport"/>
    <s v="Investigation"/>
    <n v="9000"/>
    <n v="3866"/>
    <n v="2.3279875840662183"/>
    <x v="4"/>
  </r>
  <r>
    <d v="2024-11-08T00:00:00"/>
    <s v="Local Transport"/>
    <s v="Transport"/>
    <s v="Investigation"/>
    <n v="10000"/>
    <n v="3866"/>
    <n v="2.586652871184687"/>
    <x v="4"/>
  </r>
  <r>
    <d v="2024-11-08T00:00:00"/>
    <s v="Local Transport"/>
    <s v="Transport"/>
    <s v="Investigation"/>
    <n v="9000"/>
    <n v="3866"/>
    <n v="2.3279875840662183"/>
    <x v="4"/>
  </r>
  <r>
    <d v="2024-11-08T00:00:00"/>
    <s v="Trust building"/>
    <s v="Trust building"/>
    <s v="Investigation"/>
    <n v="20000"/>
    <n v="3866"/>
    <n v="5.173305742369374"/>
    <x v="4"/>
  </r>
  <r>
    <d v="2024-11-11T00:00:00"/>
    <s v="Local transport"/>
    <s v="Transport"/>
    <s v="Investigation"/>
    <n v="20000"/>
    <n v="3866"/>
    <n v="5.173305742369374"/>
    <x v="2"/>
  </r>
  <r>
    <d v="2024-11-11T00:00:00"/>
    <s v="Local transport"/>
    <s v="Transport"/>
    <s v="Investigation"/>
    <n v="13000"/>
    <n v="3866"/>
    <n v="3.3626487325400931"/>
    <x v="2"/>
  </r>
  <r>
    <d v="2024-11-11T00:00:00"/>
    <s v="Local transport"/>
    <s v="Transport"/>
    <s v="Investigation"/>
    <n v="6000"/>
    <n v="3866"/>
    <n v="1.5519917227108122"/>
    <x v="2"/>
  </r>
  <r>
    <d v="2024-11-11T00:00:00"/>
    <s v="Local transport"/>
    <s v="Transport"/>
    <s v="Investigation"/>
    <n v="5000"/>
    <n v="3866"/>
    <n v="1.2933264355923435"/>
    <x v="2"/>
  </r>
  <r>
    <d v="2024-11-11T00:00:00"/>
    <s v="Local transport"/>
    <s v="Transport"/>
    <s v="Investigation"/>
    <n v="18000"/>
    <n v="3866"/>
    <n v="4.6559751681324366"/>
    <x v="2"/>
  </r>
  <r>
    <d v="2024-11-11T00:00:00"/>
    <s v="Trust building"/>
    <s v="Trust building"/>
    <s v="Investigation"/>
    <n v="16000"/>
    <n v="3866"/>
    <n v="4.1386445938954992"/>
    <x v="2"/>
  </r>
  <r>
    <d v="2024-11-11T00:00:00"/>
    <s v="Purchase of Investigators laptop battery"/>
    <s v="Equipment"/>
    <s v="Investigation"/>
    <n v="120000"/>
    <n v="3866"/>
    <n v="31.039834454216244"/>
    <x v="4"/>
  </r>
  <r>
    <d v="2024-11-11T00:00:00"/>
    <s v="Local Transport"/>
    <s v="Transport"/>
    <s v="Investigation"/>
    <n v="25000"/>
    <n v="3866"/>
    <n v="6.466632177961718"/>
    <x v="5"/>
  </r>
  <r>
    <d v="2024-11-11T00:00:00"/>
    <s v="Local Transport"/>
    <s v="Transport"/>
    <s v="Investigation"/>
    <n v="23000"/>
    <n v="3866"/>
    <n v="5.9493016037247806"/>
    <x v="5"/>
  </r>
  <r>
    <d v="2024-11-11T00:00:00"/>
    <s v="Local Transport"/>
    <s v="Transport"/>
    <s v="Investigation"/>
    <n v="10000"/>
    <n v="3866"/>
    <n v="2.586652871184687"/>
    <x v="5"/>
  </r>
  <r>
    <d v="2024-11-11T00:00:00"/>
    <s v="Local Transport"/>
    <s v="Transport"/>
    <s v="Investigation"/>
    <n v="15000"/>
    <n v="3866"/>
    <n v="3.8799793067770305"/>
    <x v="5"/>
  </r>
  <r>
    <d v="2024-11-11T00:00:00"/>
    <s v="Local Transport"/>
    <s v="Transport"/>
    <s v="Investigation"/>
    <n v="15000"/>
    <n v="3866"/>
    <n v="3.8799793067770305"/>
    <x v="5"/>
  </r>
  <r>
    <d v="2024-11-11T00:00:00"/>
    <s v="Trust building"/>
    <s v="Trust building"/>
    <s v="Investigation"/>
    <n v="7000"/>
    <n v="3866"/>
    <n v="1.8106570098292809"/>
    <x v="5"/>
  </r>
  <r>
    <d v="2024-11-11T00:00:00"/>
    <s v="Trust building"/>
    <s v="Trust building"/>
    <s v="Investigation"/>
    <n v="3000"/>
    <n v="3866"/>
    <n v="0.7759958613554061"/>
    <x v="5"/>
  </r>
  <r>
    <d v="2024-11-11T00:00:00"/>
    <s v="Trust building"/>
    <s v="Trust building"/>
    <s v="Investigation"/>
    <n v="5000"/>
    <n v="3866"/>
    <n v="1.2933264355923435"/>
    <x v="5"/>
  </r>
  <r>
    <d v="2024-11-11T00:00:00"/>
    <s v="Local Transport"/>
    <s v="Transport"/>
    <s v="Legal"/>
    <n v="15000"/>
    <n v="3866"/>
    <n v="3.8799793067770305"/>
    <x v="7"/>
  </r>
  <r>
    <d v="2024-11-11T00:00:00"/>
    <s v="Local Transport"/>
    <s v="Transport"/>
    <s v="Legal"/>
    <n v="15000"/>
    <n v="3866"/>
    <n v="3.8799793067770305"/>
    <x v="7"/>
  </r>
  <r>
    <d v="2024-11-11T00:00:00"/>
    <s v="Local Transport"/>
    <s v="Transport"/>
    <s v="Management"/>
    <n v="10000"/>
    <n v="3866"/>
    <n v="2.586652871184687"/>
    <x v="1"/>
  </r>
  <r>
    <d v="2024-11-11T00:00:00"/>
    <s v="Local Transport"/>
    <s v="Transport"/>
    <s v="Management"/>
    <n v="10000"/>
    <n v="3866"/>
    <n v="2.586652871184687"/>
    <x v="1"/>
  </r>
  <r>
    <d v="2024-11-11T00:00:00"/>
    <s v="Airtime for Lydia"/>
    <s v="Telephone"/>
    <s v="Management"/>
    <n v="50000"/>
    <n v="3866"/>
    <n v="12.933264355923436"/>
    <x v="9"/>
  </r>
  <r>
    <d v="2024-11-11T00:00:00"/>
    <s v="Airtime for Mary"/>
    <s v="Telephone"/>
    <s v="Management"/>
    <n v="30000"/>
    <n v="3866"/>
    <n v="7.759958613554061"/>
    <x v="1"/>
  </r>
  <r>
    <d v="2024-11-11T00:00:00"/>
    <s v="Airtime for Ashiraf"/>
    <s v="Telephone"/>
    <s v="Legal"/>
    <n v="20000"/>
    <n v="3866"/>
    <n v="5.173305742369374"/>
    <x v="7"/>
  </r>
  <r>
    <d v="2024-11-11T00:00:00"/>
    <s v="Airtime for i41"/>
    <s v="Telephone"/>
    <s v="Investigation"/>
    <n v="25000"/>
    <n v="3866"/>
    <n v="6.466632177961718"/>
    <x v="2"/>
  </r>
  <r>
    <d v="2024-11-11T00:00:00"/>
    <s v="Airtime for i93"/>
    <s v="Telephone"/>
    <s v="Investigation"/>
    <n v="25000"/>
    <n v="3866"/>
    <n v="6.466632177961718"/>
    <x v="3"/>
  </r>
  <r>
    <d v="2024-11-11T00:00:00"/>
    <s v="Airtime for Ruff"/>
    <s v="Telephone"/>
    <s v="Legal"/>
    <n v="20000"/>
    <n v="3866"/>
    <n v="5.173305742369374"/>
    <x v="8"/>
  </r>
  <r>
    <d v="2024-11-11T00:00:00"/>
    <s v="Local transport"/>
    <s v="Transport"/>
    <s v="Investigation"/>
    <n v="25000"/>
    <n v="3866"/>
    <n v="6.466632177961718"/>
    <x v="3"/>
  </r>
  <r>
    <d v="2024-11-11T00:00:00"/>
    <s v="Local transport"/>
    <s v="Transport"/>
    <s v="Investigation"/>
    <n v="15000"/>
    <n v="3866"/>
    <n v="3.8799793067770305"/>
    <x v="3"/>
  </r>
  <r>
    <d v="2024-11-11T00:00:00"/>
    <s v="Local transport"/>
    <s v="Transport"/>
    <s v="Investigation"/>
    <n v="8000"/>
    <n v="3866"/>
    <n v="2.0693222969477496"/>
    <x v="3"/>
  </r>
  <r>
    <d v="2024-11-11T00:00:00"/>
    <s v="Local transport"/>
    <s v="Transport"/>
    <s v="Investigation"/>
    <n v="10000"/>
    <n v="3866"/>
    <n v="2.586652871184687"/>
    <x v="3"/>
  </r>
  <r>
    <d v="2024-11-11T00:00:00"/>
    <s v="Local transport"/>
    <s v="Transport"/>
    <s v="Investigation"/>
    <n v="15000"/>
    <n v="3866"/>
    <n v="3.8799793067770305"/>
    <x v="3"/>
  </r>
  <r>
    <d v="2024-11-11T00:00:00"/>
    <s v="Trust building"/>
    <s v="Trust building"/>
    <s v="Investigation"/>
    <n v="10000"/>
    <n v="3866"/>
    <n v="2.586652871184687"/>
    <x v="3"/>
  </r>
  <r>
    <d v="2024-11-11T00:00:00"/>
    <s v="Trust building"/>
    <s v="Trust building"/>
    <s v="Investigation"/>
    <n v="5000"/>
    <n v="3866"/>
    <n v="1.2933264355923435"/>
    <x v="3"/>
  </r>
  <r>
    <d v="2024-11-11T00:00:00"/>
    <s v="local transport"/>
    <s v="Transport"/>
    <s v="Management"/>
    <n v="14000"/>
    <n v="3866"/>
    <n v="3.6213140196585618"/>
    <x v="9"/>
  </r>
  <r>
    <d v="2024-11-11T00:00:00"/>
    <s v="Lunch during interviews"/>
    <s v="Travel subsistance"/>
    <s v="Management"/>
    <n v="20000"/>
    <n v="3866"/>
    <n v="5.173305742369374"/>
    <x v="9"/>
  </r>
  <r>
    <d v="2024-11-07T00:00:00"/>
    <s v="Espresso"/>
    <s v="Travel subsistance"/>
    <s v="Management"/>
    <n v="7000"/>
    <n v="3866"/>
    <n v="1.8106570098292809"/>
    <x v="9"/>
  </r>
  <r>
    <d v="2024-11-11T00:00:00"/>
    <s v="Trust building"/>
    <s v="Trust building"/>
    <s v="Investigation"/>
    <n v="5000"/>
    <n v="3866"/>
    <n v="1.2933264355923435"/>
    <x v="3"/>
  </r>
  <r>
    <d v="2024-11-12T00:00:00"/>
    <s v="Local Transport"/>
    <s v="Transport"/>
    <s v="Investigation"/>
    <n v="25000"/>
    <n v="3866"/>
    <n v="6.466632177961718"/>
    <x v="5"/>
  </r>
  <r>
    <d v="2024-11-12T00:00:00"/>
    <s v="Local Transport"/>
    <s v="Transport"/>
    <s v="Investigation"/>
    <n v="15000"/>
    <n v="3866"/>
    <n v="3.8799793067770305"/>
    <x v="5"/>
  </r>
  <r>
    <d v="2024-11-12T00:00:00"/>
    <s v="Local Transport"/>
    <s v="Transport"/>
    <s v="Investigation"/>
    <n v="2000"/>
    <n v="3866"/>
    <n v="0.5173305742369374"/>
    <x v="5"/>
  </r>
  <r>
    <d v="2024-11-12T00:00:00"/>
    <s v="Local Transport"/>
    <s v="Transport"/>
    <s v="Investigation"/>
    <n v="15000"/>
    <n v="3866"/>
    <n v="3.8799793067770305"/>
    <x v="5"/>
  </r>
  <r>
    <d v="2024-11-12T00:00:00"/>
    <s v="Trust building"/>
    <s v="Trust building"/>
    <s v="Investigation"/>
    <n v="15000"/>
    <n v="3866"/>
    <n v="3.8799793067770305"/>
    <x v="5"/>
  </r>
  <r>
    <d v="2024-11-12T00:00:00"/>
    <s v="Local transport"/>
    <s v="Transport"/>
    <s v="Investigation"/>
    <n v="25000"/>
    <n v="3866"/>
    <n v="6.466632177961718"/>
    <x v="3"/>
  </r>
  <r>
    <d v="2024-11-12T00:00:00"/>
    <s v="Local transport"/>
    <s v="Transport"/>
    <s v="Investigation"/>
    <n v="10000"/>
    <n v="3866"/>
    <n v="2.586652871184687"/>
    <x v="3"/>
  </r>
  <r>
    <d v="2024-11-12T00:00:00"/>
    <s v="Local transport"/>
    <s v="Transport"/>
    <s v="Investigation"/>
    <n v="8000"/>
    <n v="3866"/>
    <n v="2.0693222969477496"/>
    <x v="3"/>
  </r>
  <r>
    <d v="2024-11-12T00:00:00"/>
    <s v="Local transport"/>
    <s v="Transport"/>
    <s v="Investigation"/>
    <n v="8000"/>
    <n v="3866"/>
    <n v="2.0693222969477496"/>
    <x v="3"/>
  </r>
  <r>
    <d v="2024-11-12T00:00:00"/>
    <s v="Local transport"/>
    <s v="Transport"/>
    <s v="Investigation"/>
    <n v="20000"/>
    <n v="3866"/>
    <n v="5.173305742369374"/>
    <x v="3"/>
  </r>
  <r>
    <d v="2024-11-12T00:00:00"/>
    <s v="Trust building"/>
    <s v="Trust building"/>
    <s v="Investigation"/>
    <n v="10000"/>
    <n v="3866"/>
    <n v="2.586652871184687"/>
    <x v="3"/>
  </r>
  <r>
    <d v="2024-11-12T00:00:00"/>
    <s v="Local Transport"/>
    <s v="Transport"/>
    <s v="Legal"/>
    <n v="15000"/>
    <n v="3866"/>
    <n v="3.8799793067770305"/>
    <x v="7"/>
  </r>
  <r>
    <d v="2024-11-12T00:00:00"/>
    <s v="Local Transport"/>
    <s v="Transport"/>
    <s v="Legal"/>
    <n v="8000"/>
    <n v="3866"/>
    <n v="2.0693222969477496"/>
    <x v="7"/>
  </r>
  <r>
    <d v="2024-11-12T00:00:00"/>
    <s v="Local Transport"/>
    <s v="Transport"/>
    <s v="Legal"/>
    <n v="15000"/>
    <n v="3866"/>
    <n v="3.8799793067770305"/>
    <x v="7"/>
  </r>
  <r>
    <d v="2024-11-12T00:00:00"/>
    <s v="Local transport"/>
    <s v="Transport"/>
    <s v="Investigation"/>
    <n v="20000"/>
    <n v="3866"/>
    <n v="5.173305742369374"/>
    <x v="2"/>
  </r>
  <r>
    <d v="2024-11-12T00:00:00"/>
    <s v="Local transport"/>
    <s v="Transport"/>
    <s v="Investigation"/>
    <n v="5000"/>
    <n v="3866"/>
    <n v="1.2933264355923435"/>
    <x v="2"/>
  </r>
  <r>
    <d v="2024-11-12T00:00:00"/>
    <s v="Local transport"/>
    <s v="Transport"/>
    <s v="Investigation"/>
    <n v="6000"/>
    <n v="3866"/>
    <n v="1.5519917227108122"/>
    <x v="2"/>
  </r>
  <r>
    <d v="2024-11-12T00:00:00"/>
    <s v="Local transport"/>
    <s v="Transport"/>
    <s v="Investigation"/>
    <n v="8000"/>
    <n v="3866"/>
    <n v="2.0693222969477496"/>
    <x v="2"/>
  </r>
  <r>
    <d v="2024-11-12T00:00:00"/>
    <s v="Local transport"/>
    <s v="Transport"/>
    <s v="Investigation"/>
    <n v="18000"/>
    <n v="3866"/>
    <n v="4.6559751681324366"/>
    <x v="2"/>
  </r>
  <r>
    <d v="2024-11-12T00:00:00"/>
    <s v="Local Transport"/>
    <s v="Transport"/>
    <s v="Management"/>
    <n v="10000"/>
    <n v="3866"/>
    <n v="2.586652871184687"/>
    <x v="1"/>
  </r>
  <r>
    <d v="2024-11-12T00:00:00"/>
    <s v="Local Transport"/>
    <s v="Transport"/>
    <s v="Management"/>
    <n v="10000"/>
    <n v="3866"/>
    <n v="2.586652871184687"/>
    <x v="1"/>
  </r>
  <r>
    <d v="2024-11-13T00:00:00"/>
    <s v="6kgs of Sugar"/>
    <s v="Office materials"/>
    <s v="Management"/>
    <n v="28800"/>
    <n v="3866"/>
    <n v="7.4495602690118989"/>
    <x v="1"/>
  </r>
  <r>
    <d v="2024-11-13T00:00:00"/>
    <s v="Garden tea 2 boxes"/>
    <s v="Office materials"/>
    <s v="Management"/>
    <n v="19000"/>
    <n v="3866"/>
    <n v="4.9146404552509058"/>
    <x v="1"/>
  </r>
  <r>
    <d v="2024-11-13T00:00:00"/>
    <s v="6 packets of milk"/>
    <s v="Office materials"/>
    <s v="Management"/>
    <n v="72000"/>
    <n v="3866"/>
    <n v="18.623900672529746"/>
    <x v="1"/>
  </r>
  <r>
    <d v="2024-11-13T00:00:00"/>
    <s v="Drinking chocolate"/>
    <s v="Office materials"/>
    <s v="Management"/>
    <n v="16000"/>
    <n v="3866"/>
    <n v="4.1386445938954992"/>
    <x v="1"/>
  </r>
  <r>
    <d v="2024-11-13T00:00:00"/>
    <s v="Packing bag"/>
    <s v="Office materials"/>
    <s v="Management"/>
    <n v="1000"/>
    <n v="3866"/>
    <n v="0.2586652871184687"/>
    <x v="1"/>
  </r>
  <r>
    <d v="2024-11-13T00:00:00"/>
    <s v="Soya cup"/>
    <s v="Office materials"/>
    <s v="Management"/>
    <n v="12000"/>
    <n v="3866"/>
    <n v="3.1039834454216244"/>
    <x v="1"/>
  </r>
  <r>
    <d v="2024-11-13T00:00:00"/>
    <s v="Local transport"/>
    <s v="Transport"/>
    <s v="Investigation"/>
    <n v="25000"/>
    <n v="3866"/>
    <n v="6.466632177961718"/>
    <x v="3"/>
  </r>
  <r>
    <d v="2024-11-13T00:00:00"/>
    <s v="Local transport"/>
    <s v="Transport"/>
    <s v="Investigation"/>
    <n v="10000"/>
    <n v="3866"/>
    <n v="2.586652871184687"/>
    <x v="3"/>
  </r>
  <r>
    <d v="2024-11-13T00:00:00"/>
    <s v="Local transport"/>
    <s v="Transport"/>
    <s v="Investigation"/>
    <n v="7000"/>
    <n v="3866"/>
    <n v="1.8106570098292809"/>
    <x v="3"/>
  </r>
  <r>
    <d v="2024-11-13T00:00:00"/>
    <s v="Local transport"/>
    <s v="Transport"/>
    <s v="Investigation"/>
    <n v="10000"/>
    <n v="3866"/>
    <n v="2.586652871184687"/>
    <x v="3"/>
  </r>
  <r>
    <d v="2024-11-13T00:00:00"/>
    <s v="Local transport"/>
    <s v="Transport"/>
    <s v="Investigation"/>
    <n v="20000"/>
    <n v="3866"/>
    <n v="5.173305742369374"/>
    <x v="3"/>
  </r>
  <r>
    <d v="2024-11-13T00:00:00"/>
    <s v="Trust building"/>
    <s v="Trust building"/>
    <s v="Investigation"/>
    <n v="17000"/>
    <n v="3866"/>
    <n v="4.3973098810139684"/>
    <x v="3"/>
  </r>
  <r>
    <d v="2024-11-13T00:00:00"/>
    <s v="Local Transport"/>
    <s v="Transport"/>
    <s v="Management"/>
    <n v="10000"/>
    <n v="3866"/>
    <n v="2.586652871184687"/>
    <x v="1"/>
  </r>
  <r>
    <d v="2024-11-13T00:00:00"/>
    <s v="Local Transport"/>
    <s v="Transport"/>
    <s v="Management"/>
    <n v="10000"/>
    <n v="3866"/>
    <n v="2.586652871184687"/>
    <x v="1"/>
  </r>
  <r>
    <d v="2024-11-13T00:00:00"/>
    <s v="Local Transport"/>
    <s v="Transport"/>
    <s v="Management"/>
    <n v="5000"/>
    <n v="3866"/>
    <n v="1.2933264355923435"/>
    <x v="1"/>
  </r>
  <r>
    <d v="2024-11-13T00:00:00"/>
    <s v="Local Transport"/>
    <s v="Transport"/>
    <s v="Management"/>
    <n v="5000"/>
    <n v="3866"/>
    <n v="1.2933264355923435"/>
    <x v="1"/>
  </r>
  <r>
    <d v="2024-11-13T00:00:00"/>
    <s v="Local transport"/>
    <s v="Transport"/>
    <s v="Investigation"/>
    <n v="20000"/>
    <n v="3866"/>
    <n v="5.173305742369374"/>
    <x v="2"/>
  </r>
  <r>
    <d v="2024-11-13T00:00:00"/>
    <s v="Local transport"/>
    <s v="Transport"/>
    <s v="Investigation"/>
    <n v="20000"/>
    <n v="3866"/>
    <n v="5.173305742369374"/>
    <x v="2"/>
  </r>
  <r>
    <d v="2024-11-13T00:00:00"/>
    <s v="Local Transport"/>
    <s v="Transport"/>
    <s v="Investigation"/>
    <n v="15000"/>
    <n v="3866"/>
    <n v="3.8799793067770305"/>
    <x v="0"/>
  </r>
  <r>
    <d v="2024-11-13T00:00:00"/>
    <s v="Local Transport"/>
    <s v="Transport"/>
    <s v="Investigation"/>
    <n v="9000"/>
    <n v="3866"/>
    <n v="2.3279875840662183"/>
    <x v="0"/>
  </r>
  <r>
    <d v="2024-11-13T00:00:00"/>
    <s v="Local Transport"/>
    <s v="Transport"/>
    <s v="Investigation"/>
    <n v="10000"/>
    <n v="3866"/>
    <n v="2.586652871184687"/>
    <x v="0"/>
  </r>
  <r>
    <d v="2024-11-13T00:00:00"/>
    <s v="Local Transport"/>
    <s v="Transport"/>
    <s v="Investigation"/>
    <n v="8000"/>
    <n v="3866"/>
    <n v="2.0693222969477496"/>
    <x v="0"/>
  </r>
  <r>
    <d v="2024-11-13T00:00:00"/>
    <s v="Local Transport"/>
    <s v="Transport"/>
    <s v="Investigation"/>
    <n v="15000"/>
    <n v="3866"/>
    <n v="3.8799793067770305"/>
    <x v="0"/>
  </r>
  <r>
    <d v="2024-11-13T00:00:00"/>
    <s v="Trust building"/>
    <s v="Trust building"/>
    <s v="Investigation"/>
    <n v="15000"/>
    <n v="3866"/>
    <n v="3.8799793067770305"/>
    <x v="0"/>
  </r>
  <r>
    <d v="2024-11-13T00:00:00"/>
    <s v="Local Transport"/>
    <s v="Transport"/>
    <s v="Legal"/>
    <n v="25000"/>
    <n v="3866"/>
    <n v="6.466632177961718"/>
    <x v="8"/>
  </r>
  <r>
    <d v="2024-11-13T00:00:00"/>
    <s v="Local Transport"/>
    <s v="Transport"/>
    <s v="Legal"/>
    <n v="8000"/>
    <n v="3866"/>
    <n v="2.0693222969477496"/>
    <x v="8"/>
  </r>
  <r>
    <d v="2024-11-13T00:00:00"/>
    <s v="Local Transport"/>
    <s v="Transport"/>
    <s v="Legal"/>
    <n v="25000"/>
    <n v="3866"/>
    <n v="6.466632177961718"/>
    <x v="8"/>
  </r>
  <r>
    <d v="2024-11-14T00:00:00"/>
    <s v="Lunch during interviews"/>
    <s v="Travel subsistance"/>
    <s v="Management"/>
    <n v="52000"/>
    <n v="3866"/>
    <n v="13.450594930160372"/>
    <x v="9"/>
  </r>
  <r>
    <d v="2024-11-14T00:00:00"/>
    <s v="Tea  during interviews"/>
    <s v="Travel subsistance"/>
    <s v="Management"/>
    <n v="15000"/>
    <n v="3866"/>
    <n v="3.8799793067770305"/>
    <x v="9"/>
  </r>
  <r>
    <d v="2024-11-14T00:00:00"/>
    <s v="4 Boxes of rwenzori water"/>
    <s v="Office materials"/>
    <s v="Office"/>
    <n v="70000"/>
    <n v="3866"/>
    <n v="18.10657009829281"/>
    <x v="1"/>
  </r>
  <r>
    <d v="2024-11-14T00:00:00"/>
    <s v="Local transport"/>
    <s v="Transport"/>
    <s v="Investigation"/>
    <n v="25000"/>
    <n v="3866"/>
    <n v="6.466632177961718"/>
    <x v="3"/>
  </r>
  <r>
    <d v="2024-11-14T00:00:00"/>
    <s v="Local transport"/>
    <s v="Transport"/>
    <s v="Investigation"/>
    <n v="10000"/>
    <n v="3866"/>
    <n v="2.586652871184687"/>
    <x v="3"/>
  </r>
  <r>
    <d v="2024-11-14T00:00:00"/>
    <s v="Local transport"/>
    <s v="Transport"/>
    <s v="Investigation"/>
    <n v="10000"/>
    <n v="3866"/>
    <n v="2.586652871184687"/>
    <x v="3"/>
  </r>
  <r>
    <d v="2024-11-14T00:00:00"/>
    <s v="Local transport"/>
    <s v="Transport"/>
    <s v="Investigation"/>
    <n v="15000"/>
    <n v="3866"/>
    <n v="3.8799793067770305"/>
    <x v="3"/>
  </r>
  <r>
    <d v="2024-11-14T00:00:00"/>
    <s v="Local transport"/>
    <s v="Transport"/>
    <s v="Investigation"/>
    <n v="15000"/>
    <n v="3866"/>
    <n v="3.8799793067770305"/>
    <x v="3"/>
  </r>
  <r>
    <d v="2024-11-14T00:00:00"/>
    <s v="Trust building"/>
    <s v="Trust building"/>
    <s v="Investigation"/>
    <n v="10000"/>
    <n v="3866"/>
    <n v="2.586652871184687"/>
    <x v="3"/>
  </r>
  <r>
    <d v="2024-11-14T00:00:00"/>
    <s v="Trust building"/>
    <s v="Trust building"/>
    <s v="Investigation"/>
    <n v="10000"/>
    <n v="3866"/>
    <n v="2.586652871184687"/>
    <x v="3"/>
  </r>
  <r>
    <d v="2024-11-14T00:00:00"/>
    <s v="Local transport"/>
    <s v="Transport"/>
    <s v="Investigation"/>
    <n v="20000"/>
    <n v="3866"/>
    <n v="5.173305742369374"/>
    <x v="2"/>
  </r>
  <r>
    <d v="2024-11-14T00:00:00"/>
    <s v="Local transport"/>
    <s v="Transport"/>
    <s v="Investigation"/>
    <n v="12000"/>
    <n v="3866"/>
    <n v="3.1039834454216244"/>
    <x v="2"/>
  </r>
  <r>
    <d v="2024-11-14T00:00:00"/>
    <s v="Local transport"/>
    <s v="Transport"/>
    <s v="Investigation"/>
    <n v="10000"/>
    <n v="3866"/>
    <n v="2.586652871184687"/>
    <x v="2"/>
  </r>
  <r>
    <d v="2024-11-14T00:00:00"/>
    <s v="Local transport"/>
    <s v="Transport"/>
    <s v="Investigation"/>
    <n v="7000"/>
    <n v="3866"/>
    <n v="1.8106570098292809"/>
    <x v="2"/>
  </r>
  <r>
    <d v="2024-11-14T00:00:00"/>
    <s v="Local transport"/>
    <s v="Transport"/>
    <s v="Investigation"/>
    <n v="13000"/>
    <n v="3866"/>
    <n v="3.3626487325400931"/>
    <x v="2"/>
  </r>
  <r>
    <d v="2024-11-14T00:00:00"/>
    <s v="Trust building"/>
    <s v="Trust building"/>
    <s v="Investigation"/>
    <n v="18000"/>
    <n v="3866"/>
    <n v="4.6559751681324366"/>
    <x v="2"/>
  </r>
  <r>
    <d v="2024-11-14T00:00:00"/>
    <s v="Local Transport"/>
    <s v="Transport"/>
    <s v="Investigation"/>
    <n v="25000"/>
    <n v="3866"/>
    <n v="6.466632177961718"/>
    <x v="5"/>
  </r>
  <r>
    <d v="2024-11-14T00:00:00"/>
    <s v="Local Transport"/>
    <s v="Transport"/>
    <s v="Investigation"/>
    <n v="20000"/>
    <n v="3866"/>
    <n v="5.173305742369374"/>
    <x v="5"/>
  </r>
  <r>
    <d v="2024-11-14T00:00:00"/>
    <s v="Local Transport"/>
    <s v="Transport"/>
    <s v="Investigation"/>
    <n v="10000"/>
    <n v="3866"/>
    <n v="2.586652871184687"/>
    <x v="5"/>
  </r>
  <r>
    <d v="2024-11-14T00:00:00"/>
    <s v="Local Transport"/>
    <s v="Transport"/>
    <s v="Investigation"/>
    <n v="25000"/>
    <n v="3866"/>
    <n v="6.466632177961718"/>
    <x v="5"/>
  </r>
  <r>
    <d v="2024-11-14T00:00:00"/>
    <s v="Trust building"/>
    <s v="Trust building"/>
    <s v="Investigation"/>
    <n v="18000"/>
    <n v="3866"/>
    <n v="4.6559751681324366"/>
    <x v="5"/>
  </r>
  <r>
    <d v="2024-11-14T00:00:00"/>
    <s v="Local Transport"/>
    <s v="Transport"/>
    <s v="Management"/>
    <n v="10000"/>
    <n v="3866"/>
    <n v="2.586652871184687"/>
    <x v="1"/>
  </r>
  <r>
    <d v="2024-11-14T00:00:00"/>
    <s v="Local Transport"/>
    <s v="Transport"/>
    <s v="Management"/>
    <n v="2000"/>
    <n v="3866"/>
    <n v="0.5173305742369374"/>
    <x v="1"/>
  </r>
  <r>
    <d v="2024-11-14T00:00:00"/>
    <s v="Local Transport"/>
    <s v="Transport"/>
    <s v="Management"/>
    <n v="4000"/>
    <n v="3866"/>
    <n v="1.0346611484738748"/>
    <x v="1"/>
  </r>
  <r>
    <d v="2024-11-14T00:00:00"/>
    <s v="Local Transport"/>
    <s v="Transport"/>
    <s v="Management"/>
    <n v="10000"/>
    <n v="3866"/>
    <n v="2.586652871184687"/>
    <x v="1"/>
  </r>
  <r>
    <d v="2024-11-14T00:00:00"/>
    <s v="Local Transport"/>
    <s v="Transport"/>
    <s v="Investigation"/>
    <n v="15000"/>
    <n v="3866"/>
    <n v="3.8799793067770305"/>
    <x v="0"/>
  </r>
  <r>
    <d v="2024-11-14T00:00:00"/>
    <s v="Local Transport"/>
    <s v="Transport"/>
    <s v="Investigation"/>
    <n v="15000"/>
    <n v="3866"/>
    <n v="3.8799793067770305"/>
    <x v="0"/>
  </r>
  <r>
    <d v="2024-11-14T00:00:00"/>
    <s v="Local Transport"/>
    <s v="Transport"/>
    <s v="Investigation"/>
    <n v="6000"/>
    <n v="3866"/>
    <n v="1.5519917227108122"/>
    <x v="0"/>
  </r>
  <r>
    <d v="2024-11-14T00:00:00"/>
    <s v="Local Transport"/>
    <s v="Transport"/>
    <s v="Investigation"/>
    <n v="20000"/>
    <n v="3866"/>
    <n v="5.173305742369374"/>
    <x v="0"/>
  </r>
  <r>
    <d v="2024-11-14T00:00:00"/>
    <s v="Local Transport"/>
    <s v="Transport"/>
    <s v="Investigation"/>
    <n v="17000"/>
    <n v="3866"/>
    <n v="4.3973098810139684"/>
    <x v="0"/>
  </r>
  <r>
    <d v="2024-11-15T00:00:00"/>
    <s v="Local transport"/>
    <s v="Transport"/>
    <s v="Investigation"/>
    <n v="20000"/>
    <n v="3866"/>
    <n v="5.173305742369374"/>
    <x v="2"/>
  </r>
  <r>
    <d v="2024-11-15T00:00:00"/>
    <s v="Local transport"/>
    <s v="Transport"/>
    <s v="Investigation"/>
    <n v="12000"/>
    <n v="3866"/>
    <n v="3.1039834454216244"/>
    <x v="2"/>
  </r>
  <r>
    <d v="2024-11-15T00:00:00"/>
    <s v="Local transport"/>
    <s v="Transport"/>
    <s v="Investigation"/>
    <n v="7000"/>
    <n v="3866"/>
    <n v="1.8106570098292809"/>
    <x v="2"/>
  </r>
  <r>
    <d v="2024-11-15T00:00:00"/>
    <s v="Local transport"/>
    <s v="Transport"/>
    <s v="Investigation"/>
    <n v="10000"/>
    <n v="3866"/>
    <n v="2.586652871184687"/>
    <x v="2"/>
  </r>
  <r>
    <d v="2024-11-15T00:00:00"/>
    <s v="Local transport"/>
    <s v="Transport"/>
    <s v="Investigation"/>
    <n v="14000"/>
    <n v="3866"/>
    <n v="3.6213140196585618"/>
    <x v="2"/>
  </r>
  <r>
    <d v="2024-11-15T00:00:00"/>
    <s v="Trust building"/>
    <s v="Trust building"/>
    <s v="Investigation"/>
    <n v="11000"/>
    <n v="3866"/>
    <n v="2.8453181583031557"/>
    <x v="2"/>
  </r>
  <r>
    <d v="2024-11-15T00:00:00"/>
    <s v="Local Transport"/>
    <s v="Transport"/>
    <s v="Management"/>
    <n v="10000"/>
    <n v="3866"/>
    <n v="2.586652871184687"/>
    <x v="1"/>
  </r>
  <r>
    <d v="2024-11-15T00:00:00"/>
    <s v="Local Transport"/>
    <s v="Transport"/>
    <s v="Management"/>
    <n v="10000"/>
    <n v="3866"/>
    <n v="2.586652871184687"/>
    <x v="1"/>
  </r>
  <r>
    <d v="2024-11-15T00:00:00"/>
    <s v="Local transport"/>
    <s v="Transport"/>
    <s v="Investigation"/>
    <n v="25000"/>
    <n v="3866"/>
    <n v="6.466632177961718"/>
    <x v="3"/>
  </r>
  <r>
    <d v="2024-11-15T00:00:00"/>
    <s v="Local transport"/>
    <s v="Transport"/>
    <s v="Investigation"/>
    <n v="10000"/>
    <n v="3866"/>
    <n v="2.586652871184687"/>
    <x v="3"/>
  </r>
  <r>
    <d v="2024-11-15T00:00:00"/>
    <s v="Local transport"/>
    <s v="Transport"/>
    <s v="Investigation"/>
    <n v="15000"/>
    <n v="3866"/>
    <n v="3.8799793067770305"/>
    <x v="3"/>
  </r>
  <r>
    <d v="2024-11-15T00:00:00"/>
    <s v="Local transport"/>
    <s v="Transport"/>
    <s v="Investigation"/>
    <n v="8000"/>
    <n v="3866"/>
    <n v="2.0693222969477496"/>
    <x v="3"/>
  </r>
  <r>
    <d v="2024-11-15T00:00:00"/>
    <s v="Local transport"/>
    <s v="Transport"/>
    <s v="Investigation"/>
    <n v="20000"/>
    <n v="3866"/>
    <n v="5.173305742369374"/>
    <x v="3"/>
  </r>
  <r>
    <d v="2024-11-15T00:00:00"/>
    <s v="Trust building"/>
    <s v="Trust building"/>
    <s v="Investigation"/>
    <n v="20000"/>
    <n v="3866"/>
    <n v="5.173305742369374"/>
    <x v="3"/>
  </r>
  <r>
    <d v="2024-11-15T00:00:00"/>
    <s v="Local Transport"/>
    <s v="Transport"/>
    <s v="Investigation"/>
    <n v="15000"/>
    <n v="3866"/>
    <n v="3.8799793067770305"/>
    <x v="0"/>
  </r>
  <r>
    <d v="2024-11-15T00:00:00"/>
    <s v="Local Transport"/>
    <s v="Transport"/>
    <s v="Investigation"/>
    <n v="9000"/>
    <n v="3866"/>
    <n v="2.3279875840662183"/>
    <x v="0"/>
  </r>
  <r>
    <d v="2024-11-15T00:00:00"/>
    <s v="Local Transport"/>
    <s v="Transport"/>
    <s v="Investigation"/>
    <n v="6000"/>
    <n v="3866"/>
    <n v="1.5519917227108122"/>
    <x v="0"/>
  </r>
  <r>
    <d v="2024-11-15T00:00:00"/>
    <s v="Local Transport"/>
    <s v="Transport"/>
    <s v="Investigation"/>
    <n v="23000"/>
    <n v="3866"/>
    <n v="5.9493016037247806"/>
    <x v="0"/>
  </r>
  <r>
    <d v="2024-11-15T00:00:00"/>
    <s v="Trust building"/>
    <s v="Trust building"/>
    <s v="Investigation"/>
    <n v="18000"/>
    <n v="3866"/>
    <n v="4.6559751681324366"/>
    <x v="0"/>
  </r>
  <r>
    <d v="2024-11-15T00:00:00"/>
    <s v="Local Transport"/>
    <s v="Transport"/>
    <s v="Investigation"/>
    <n v="25000"/>
    <n v="3866"/>
    <n v="6.466632177961718"/>
    <x v="5"/>
  </r>
  <r>
    <d v="2024-11-15T00:00:00"/>
    <s v="Local Transport"/>
    <s v="Transport"/>
    <s v="Investigation"/>
    <n v="18000"/>
    <n v="3866"/>
    <n v="4.6559751681324366"/>
    <x v="5"/>
  </r>
  <r>
    <d v="2024-11-15T00:00:00"/>
    <s v="Local Transport"/>
    <s v="Transport"/>
    <s v="Investigation"/>
    <n v="8000"/>
    <n v="3866"/>
    <n v="2.0693222969477496"/>
    <x v="5"/>
  </r>
  <r>
    <d v="2024-11-15T00:00:00"/>
    <s v="Local Transport"/>
    <s v="Transport"/>
    <s v="Investigation"/>
    <n v="4000"/>
    <n v="3866"/>
    <n v="1.0346611484738748"/>
    <x v="5"/>
  </r>
  <r>
    <d v="2024-11-15T00:00:00"/>
    <s v="Local Transport"/>
    <s v="Transport"/>
    <s v="Investigation"/>
    <n v="17000"/>
    <n v="3866"/>
    <n v="4.3973098810139684"/>
    <x v="5"/>
  </r>
  <r>
    <d v="2024-11-15T00:00:00"/>
    <s v="Trust building"/>
    <s v="Trust building"/>
    <s v="Investigation"/>
    <n v="10000"/>
    <n v="3866"/>
    <n v="2.586652871184687"/>
    <x v="5"/>
  </r>
  <r>
    <d v="2024-11-16T00:00:00"/>
    <s v="Local Transport"/>
    <s v="Transport"/>
    <s v="Legal"/>
    <n v="25000"/>
    <n v="3866"/>
    <n v="6.466632177961718"/>
    <x v="8"/>
  </r>
  <r>
    <d v="2024-11-16T00:00:00"/>
    <s v="Local Transport"/>
    <s v="Transport"/>
    <s v="Legal"/>
    <n v="25000"/>
    <n v="3866"/>
    <n v="6.466632177961718"/>
    <x v="8"/>
  </r>
  <r>
    <d v="2024-11-16T00:00:00"/>
    <s v="Local transport"/>
    <s v="Transport"/>
    <s v="Investigation"/>
    <n v="20000"/>
    <n v="3866"/>
    <n v="5.173305742369374"/>
    <x v="2"/>
  </r>
  <r>
    <d v="2024-11-16T00:00:00"/>
    <s v="Local transport"/>
    <s v="Transport"/>
    <s v="Investigation"/>
    <n v="20000"/>
    <n v="3866"/>
    <n v="5.173305742369374"/>
    <x v="2"/>
  </r>
  <r>
    <d v="2024-11-16T00:00:00"/>
    <s v="Local Transport"/>
    <s v="Transport"/>
    <s v="Legal"/>
    <n v="15000"/>
    <n v="3866"/>
    <n v="3.8799793067770305"/>
    <x v="7"/>
  </r>
  <r>
    <d v="2024-11-16T00:00:00"/>
    <s v="Local Transport"/>
    <s v="Transport"/>
    <s v="Legal"/>
    <n v="15000"/>
    <n v="3866"/>
    <n v="3.8799793067770305"/>
    <x v="7"/>
  </r>
  <r>
    <d v="2024-11-16T00:00:00"/>
    <s v="Local Transport"/>
    <s v="Transport"/>
    <s v="Management"/>
    <n v="10000"/>
    <n v="3866"/>
    <n v="2.586652871184687"/>
    <x v="1"/>
  </r>
  <r>
    <d v="2024-11-16T00:00:00"/>
    <s v="Local Transport"/>
    <s v="Transport"/>
    <s v="Management"/>
    <n v="10000"/>
    <n v="3866"/>
    <n v="2.586652871184687"/>
    <x v="1"/>
  </r>
  <r>
    <d v="2024-11-16T00:00:00"/>
    <s v="Local transport"/>
    <s v="Transport"/>
    <s v="Investigation"/>
    <n v="25000"/>
    <n v="3866"/>
    <n v="6.466632177961718"/>
    <x v="3"/>
  </r>
  <r>
    <d v="2024-11-16T00:00:00"/>
    <s v="Local transport"/>
    <s v="Transport"/>
    <s v="Investigation"/>
    <n v="25000"/>
    <n v="3866"/>
    <n v="6.466632177961718"/>
    <x v="3"/>
  </r>
  <r>
    <d v="2024-11-16T00:00:00"/>
    <s v="Local transport"/>
    <s v="Transport"/>
    <s v="Investigation"/>
    <n v="18000"/>
    <n v="3866"/>
    <n v="4.6559751681324366"/>
    <x v="3"/>
  </r>
  <r>
    <d v="2024-11-16T00:00:00"/>
    <s v="Local transport"/>
    <s v="Transport"/>
    <s v="Investigation"/>
    <n v="18000"/>
    <n v="3866"/>
    <n v="4.6559751681324366"/>
    <x v="3"/>
  </r>
  <r>
    <d v="2024-11-16T00:00:00"/>
    <s v="Trust building"/>
    <s v="Trust building"/>
    <s v="Investigation"/>
    <n v="40000"/>
    <n v="3866"/>
    <n v="10.346611484738748"/>
    <x v="3"/>
  </r>
  <r>
    <d v="2024-11-16T00:00:00"/>
    <s v="Trust building"/>
    <s v="Trust building"/>
    <s v="Investigation"/>
    <n v="10000"/>
    <n v="3866"/>
    <n v="2.586652871184687"/>
    <x v="3"/>
  </r>
  <r>
    <d v="2024-11-18T00:00:00"/>
    <s v="Local Transport"/>
    <s v="Transport"/>
    <s v="Investigation"/>
    <n v="25000"/>
    <n v="3866"/>
    <n v="6.466632177961718"/>
    <x v="5"/>
  </r>
  <r>
    <d v="2024-11-18T00:00:00"/>
    <s v="Local Transport"/>
    <s v="Transport"/>
    <s v="Investigation"/>
    <n v="8000"/>
    <n v="3866"/>
    <n v="2.0693222969477496"/>
    <x v="5"/>
  </r>
  <r>
    <d v="2024-11-18T00:00:00"/>
    <s v="Local Transport"/>
    <s v="Transport"/>
    <s v="Investigation"/>
    <n v="16000"/>
    <n v="3866"/>
    <n v="4.1386445938954992"/>
    <x v="5"/>
  </r>
  <r>
    <d v="2024-11-18T00:00:00"/>
    <s v="Local Transport"/>
    <s v="Transport"/>
    <s v="Investigation"/>
    <n v="5000"/>
    <n v="3866"/>
    <n v="1.2933264355923435"/>
    <x v="5"/>
  </r>
  <r>
    <d v="2024-11-18T00:00:00"/>
    <s v="Local Transport"/>
    <s v="Transport"/>
    <s v="Investigation"/>
    <n v="27000"/>
    <n v="3866"/>
    <n v="6.9839627521986554"/>
    <x v="5"/>
  </r>
  <r>
    <d v="2024-11-18T00:00:00"/>
    <s v="Trust building"/>
    <s v="Trust building"/>
    <s v="Investigation"/>
    <n v="15000"/>
    <n v="3866"/>
    <n v="3.8799793067770305"/>
    <x v="5"/>
  </r>
  <r>
    <d v="2024-11-18T00:00:00"/>
    <s v="Local Transport"/>
    <s v="Transport"/>
    <s v="Legal"/>
    <n v="15000"/>
    <n v="3866"/>
    <n v="3.8799793067770305"/>
    <x v="7"/>
  </r>
  <r>
    <d v="2024-11-18T00:00:00"/>
    <s v="Local Transport"/>
    <s v="Transport"/>
    <s v="Legal"/>
    <n v="9000"/>
    <n v="3866"/>
    <n v="2.3279875840662183"/>
    <x v="7"/>
  </r>
  <r>
    <d v="2024-11-18T00:00:00"/>
    <s v="Local Transport"/>
    <s v="Transport"/>
    <s v="Legal"/>
    <n v="10000"/>
    <n v="3866"/>
    <n v="2.586652871184687"/>
    <x v="7"/>
  </r>
  <r>
    <d v="2024-11-18T00:00:00"/>
    <s v="Local Transport"/>
    <s v="Transport"/>
    <s v="Legal"/>
    <n v="15000"/>
    <n v="3866"/>
    <n v="3.8799793067770305"/>
    <x v="7"/>
  </r>
  <r>
    <d v="2024-11-18T00:00:00"/>
    <s v="Local transport"/>
    <s v="Transport"/>
    <s v="Investigation"/>
    <n v="25000"/>
    <n v="3866"/>
    <n v="6.466632177961718"/>
    <x v="3"/>
  </r>
  <r>
    <d v="2024-11-18T00:00:00"/>
    <s v="Local transport"/>
    <s v="Transport"/>
    <s v="Investigation"/>
    <n v="12000"/>
    <n v="3866"/>
    <n v="3.1039834454216244"/>
    <x v="3"/>
  </r>
  <r>
    <d v="2024-11-18T00:00:00"/>
    <s v="Local transport"/>
    <s v="Transport"/>
    <s v="Investigation"/>
    <n v="5000"/>
    <n v="3866"/>
    <n v="1.2933264355923435"/>
    <x v="3"/>
  </r>
  <r>
    <d v="2024-11-18T00:00:00"/>
    <s v="Local transport"/>
    <s v="Transport"/>
    <s v="Investigation"/>
    <n v="15000"/>
    <n v="3866"/>
    <n v="3.8799793067770305"/>
    <x v="3"/>
  </r>
  <r>
    <d v="2024-11-18T00:00:00"/>
    <s v="Local transport"/>
    <s v="Transport"/>
    <s v="Investigation"/>
    <n v="25000"/>
    <n v="3866"/>
    <n v="6.466632177961718"/>
    <x v="3"/>
  </r>
  <r>
    <d v="2024-11-18T00:00:00"/>
    <s v="Trust building"/>
    <s v="Trust building"/>
    <s v="Investigation"/>
    <n v="20000"/>
    <n v="3866"/>
    <n v="5.173305742369374"/>
    <x v="3"/>
  </r>
  <r>
    <d v="2024-11-18T00:00:00"/>
    <s v="Local transport"/>
    <s v="Transport"/>
    <s v="Investigation"/>
    <n v="20000"/>
    <n v="3866"/>
    <n v="5.173305742369374"/>
    <x v="2"/>
  </r>
  <r>
    <d v="2024-11-18T00:00:00"/>
    <s v="Local transport"/>
    <s v="Transport"/>
    <s v="Investigation"/>
    <n v="12000"/>
    <n v="3866"/>
    <n v="3.1039834454216244"/>
    <x v="2"/>
  </r>
  <r>
    <d v="2024-11-18T00:00:00"/>
    <s v="Local transport"/>
    <s v="Transport"/>
    <s v="Investigation"/>
    <n v="7000"/>
    <n v="3866"/>
    <n v="1.8106570098292809"/>
    <x v="2"/>
  </r>
  <r>
    <d v="2024-11-18T00:00:00"/>
    <s v="Local transport"/>
    <s v="Transport"/>
    <s v="Investigation"/>
    <n v="5000"/>
    <n v="3866"/>
    <n v="1.2933264355923435"/>
    <x v="2"/>
  </r>
  <r>
    <d v="2024-11-18T00:00:00"/>
    <s v="Local transport"/>
    <s v="Transport"/>
    <s v="Investigation"/>
    <n v="7000"/>
    <n v="3866"/>
    <n v="1.8106570098292809"/>
    <x v="2"/>
  </r>
  <r>
    <d v="2024-11-18T00:00:00"/>
    <s v="Local transport"/>
    <s v="Transport"/>
    <s v="Investigation"/>
    <n v="14000"/>
    <n v="3866"/>
    <n v="3.6213140196585618"/>
    <x v="2"/>
  </r>
  <r>
    <d v="2024-11-18T00:00:00"/>
    <s v="Trust building"/>
    <s v="Trust building"/>
    <s v="Investigation"/>
    <n v="8000"/>
    <n v="3866"/>
    <n v="2.0693222969477496"/>
    <x v="2"/>
  </r>
  <r>
    <d v="2024-11-18T00:00:00"/>
    <s v="Local Transport"/>
    <s v="Transport"/>
    <s v="Management"/>
    <n v="10000"/>
    <n v="3866"/>
    <n v="2.586652871184687"/>
    <x v="1"/>
  </r>
  <r>
    <d v="2024-11-18T00:00:00"/>
    <s v="Bank charges chq; 405"/>
    <s v="Bank fees"/>
    <s v="Office"/>
    <n v="30000"/>
    <n v="3866"/>
    <n v="7.759958613554061"/>
    <x v="6"/>
  </r>
  <r>
    <d v="2024-11-18T00:00:00"/>
    <s v="Lydia's sept NSSF chq;403"/>
    <s v="Personnel"/>
    <s v="Management"/>
    <n v="1050000"/>
    <n v="3866"/>
    <n v="271.59855147439214"/>
    <x v="6"/>
  </r>
  <r>
    <d v="2024-11-18T00:00:00"/>
    <s v="Lydia's Sept PAYE chq;404"/>
    <s v="Personnel"/>
    <s v="Management"/>
    <n v="2002000"/>
    <n v="3866"/>
    <n v="517.84790481117432"/>
    <x v="6"/>
  </r>
  <r>
    <d v="2024-11-18T00:00:00"/>
    <s v="Local Transport"/>
    <s v="Transport"/>
    <s v="Management"/>
    <n v="10000"/>
    <n v="3866"/>
    <n v="2.586652871184687"/>
    <x v="1"/>
  </r>
  <r>
    <d v="2024-11-18T00:00:00"/>
    <s v="Local transport"/>
    <s v="Transport"/>
    <s v="Management"/>
    <n v="5000"/>
    <n v="3866"/>
    <n v="1.2933264355923435"/>
    <x v="9"/>
  </r>
  <r>
    <d v="2024-11-18T00:00:00"/>
    <s v="Local transport"/>
    <s v="Transport"/>
    <s v="Management"/>
    <n v="4000"/>
    <n v="3866"/>
    <n v="1.0346611484738748"/>
    <x v="9"/>
  </r>
  <r>
    <d v="2024-11-18T00:00:00"/>
    <s v="Local transport"/>
    <s v="Transport"/>
    <s v="Management"/>
    <n v="7000"/>
    <n v="3866"/>
    <n v="1.8106570098292809"/>
    <x v="9"/>
  </r>
  <r>
    <d v="2024-11-18T00:00:00"/>
    <s v="Local transport"/>
    <s v="Transport"/>
    <s v="Management"/>
    <n v="8000"/>
    <n v="3866"/>
    <n v="2.0693222969477496"/>
    <x v="9"/>
  </r>
  <r>
    <d v="2024-11-19T00:00:00"/>
    <s v="French classes for Lydia"/>
    <s v="Training"/>
    <s v="Team building"/>
    <n v="400000"/>
    <n v="3866"/>
    <n v="103.46611484738749"/>
    <x v="9"/>
  </r>
  <r>
    <d v="2024-11-19T00:00:00"/>
    <s v="Local transport"/>
    <s v="Transport"/>
    <s v="Investigation"/>
    <n v="25000"/>
    <n v="3866"/>
    <n v="6.466632177961718"/>
    <x v="3"/>
  </r>
  <r>
    <d v="2024-11-19T00:00:00"/>
    <s v="Local transport"/>
    <s v="Transport"/>
    <s v="Investigation"/>
    <n v="10000"/>
    <n v="3866"/>
    <n v="2.586652871184687"/>
    <x v="3"/>
  </r>
  <r>
    <d v="2024-11-19T00:00:00"/>
    <s v="Local transport"/>
    <s v="Transport"/>
    <s v="Investigation"/>
    <n v="20000"/>
    <n v="3866"/>
    <n v="5.173305742369374"/>
    <x v="3"/>
  </r>
  <r>
    <d v="2024-11-19T00:00:00"/>
    <s v="Local transport"/>
    <s v="Transport"/>
    <s v="Investigation"/>
    <n v="15000"/>
    <n v="3866"/>
    <n v="3.8799793067770305"/>
    <x v="3"/>
  </r>
  <r>
    <d v="2024-11-19T00:00:00"/>
    <s v="Local transport"/>
    <s v="Transport"/>
    <s v="Investigation"/>
    <n v="25000"/>
    <n v="3866"/>
    <n v="6.466632177961718"/>
    <x v="3"/>
  </r>
  <r>
    <d v="2024-11-19T00:00:00"/>
    <s v="Trust building"/>
    <s v="Trust building"/>
    <s v="Investigation"/>
    <n v="17000"/>
    <n v="3866"/>
    <n v="4.3973098810139684"/>
    <x v="3"/>
  </r>
  <r>
    <d v="2024-11-19T00:00:00"/>
    <s v="Local transport"/>
    <s v="Transport"/>
    <s v="Investigation"/>
    <n v="20000"/>
    <n v="3866"/>
    <n v="5.173305742369374"/>
    <x v="2"/>
  </r>
  <r>
    <d v="2024-11-19T00:00:00"/>
    <s v="Local transport"/>
    <s v="Transport"/>
    <s v="Investigation"/>
    <n v="15000"/>
    <n v="3866"/>
    <n v="3.8799793067770305"/>
    <x v="2"/>
  </r>
  <r>
    <d v="2024-11-19T00:00:00"/>
    <s v="Local transport"/>
    <s v="Transport"/>
    <s v="Investigation"/>
    <n v="5000"/>
    <n v="3866"/>
    <n v="1.2933264355923435"/>
    <x v="2"/>
  </r>
  <r>
    <d v="2024-11-19T00:00:00"/>
    <s v="Local transport"/>
    <s v="Transport"/>
    <s v="Investigation"/>
    <n v="6000"/>
    <n v="3866"/>
    <n v="1.5519917227108122"/>
    <x v="2"/>
  </r>
  <r>
    <d v="2024-11-19T00:00:00"/>
    <s v="Local transport"/>
    <s v="Transport"/>
    <s v="Investigation"/>
    <n v="16000"/>
    <n v="3866"/>
    <n v="4.1386445938954992"/>
    <x v="2"/>
  </r>
  <r>
    <d v="2024-11-19T00:00:00"/>
    <s v="Trust building"/>
    <s v="Trust building"/>
    <s v="Investigation"/>
    <n v="15000"/>
    <n v="3866"/>
    <n v="3.8799793067770305"/>
    <x v="2"/>
  </r>
  <r>
    <d v="2024-11-19T00:00:00"/>
    <s v="Local Transport"/>
    <s v="Transport"/>
    <s v="Investigation"/>
    <n v="25000"/>
    <n v="3866"/>
    <n v="6.466632177961718"/>
    <x v="5"/>
  </r>
  <r>
    <d v="2024-11-19T00:00:00"/>
    <s v="Local Transport"/>
    <s v="Transport"/>
    <s v="Investigation"/>
    <n v="12000"/>
    <n v="3866"/>
    <n v="3.1039834454216244"/>
    <x v="5"/>
  </r>
  <r>
    <d v="2024-11-19T00:00:00"/>
    <s v="Local Transport"/>
    <s v="Transport"/>
    <s v="Investigation"/>
    <n v="10000"/>
    <n v="3866"/>
    <n v="2.586652871184687"/>
    <x v="5"/>
  </r>
  <r>
    <d v="2024-11-19T00:00:00"/>
    <s v="Local Transport"/>
    <s v="Transport"/>
    <s v="Investigation"/>
    <n v="7000"/>
    <n v="3866"/>
    <n v="1.8106570098292809"/>
    <x v="5"/>
  </r>
  <r>
    <d v="2024-11-19T00:00:00"/>
    <s v="Local Transport"/>
    <s v="Transport"/>
    <s v="Investigation"/>
    <n v="25000"/>
    <n v="3866"/>
    <n v="6.466632177961718"/>
    <x v="5"/>
  </r>
  <r>
    <d v="2024-11-19T00:00:00"/>
    <s v="Trust building"/>
    <s v="Trust building"/>
    <s v="Investigation"/>
    <n v="18000"/>
    <n v="3866"/>
    <n v="4.6559751681324366"/>
    <x v="5"/>
  </r>
  <r>
    <d v="2024-11-19T00:00:00"/>
    <s v="Local Transport"/>
    <s v="Transport"/>
    <s v="Management"/>
    <n v="10000"/>
    <n v="3866"/>
    <n v="2.586652871184687"/>
    <x v="1"/>
  </r>
  <r>
    <d v="2024-11-19T00:00:00"/>
    <s v="Local Transport"/>
    <s v="Transport"/>
    <s v="Management"/>
    <n v="10000"/>
    <n v="3866"/>
    <n v="2.586652871184687"/>
    <x v="1"/>
  </r>
  <r>
    <d v="2024-11-19T00:00:00"/>
    <s v="Airtime for Lydia"/>
    <s v="Telephone"/>
    <s v="Management"/>
    <n v="50000"/>
    <n v="3866"/>
    <n v="12.933264355923436"/>
    <x v="9"/>
  </r>
  <r>
    <d v="2024-11-19T00:00:00"/>
    <s v="Airtime for Mary"/>
    <s v="Telephone"/>
    <s v="Management"/>
    <n v="30000"/>
    <n v="3866"/>
    <n v="7.759958613554061"/>
    <x v="1"/>
  </r>
  <r>
    <d v="2024-11-19T00:00:00"/>
    <s v="Airtime for Ashiraf"/>
    <s v="Telephone"/>
    <s v="Legal"/>
    <n v="20000"/>
    <n v="3866"/>
    <n v="5.173305742369374"/>
    <x v="7"/>
  </r>
  <r>
    <d v="2024-11-19T00:00:00"/>
    <s v="Airtime for Ruff"/>
    <s v="Telephone"/>
    <s v="Legal"/>
    <n v="20000"/>
    <n v="3866"/>
    <n v="5.173305742369374"/>
    <x v="8"/>
  </r>
  <r>
    <d v="2024-11-19T00:00:00"/>
    <s v="Airtime for i41"/>
    <s v="Telephone"/>
    <s v="Investigation"/>
    <n v="25000"/>
    <n v="3866"/>
    <n v="6.466632177961718"/>
    <x v="2"/>
  </r>
  <r>
    <d v="2024-11-19T00:00:00"/>
    <s v="Airtime for i93"/>
    <s v="Telephone"/>
    <s v="Investigation"/>
    <n v="25000"/>
    <n v="3866"/>
    <n v="6.466632177961718"/>
    <x v="3"/>
  </r>
  <r>
    <d v="2024-11-19T00:00:00"/>
    <s v="Local Transport"/>
    <s v="Transport"/>
    <s v="Legal"/>
    <n v="15000"/>
    <n v="3866"/>
    <n v="3.8799793067770305"/>
    <x v="7"/>
  </r>
  <r>
    <d v="2024-11-19T00:00:00"/>
    <s v="Local Transport"/>
    <s v="Transport"/>
    <s v="Legal"/>
    <n v="15000"/>
    <n v="3866"/>
    <n v="3.8799793067770305"/>
    <x v="7"/>
  </r>
  <r>
    <d v="2024-11-19T00:00:00"/>
    <s v="Local transport"/>
    <s v="Transport"/>
    <s v="Management"/>
    <n v="6000"/>
    <n v="3866"/>
    <n v="1.5519917227108122"/>
    <x v="9"/>
  </r>
  <r>
    <d v="2024-11-19T00:00:00"/>
    <s v="Local transport"/>
    <s v="Transport"/>
    <s v="Management"/>
    <n v="6000"/>
    <n v="3866"/>
    <n v="1.5519917227108122"/>
    <x v="9"/>
  </r>
  <r>
    <d v="2024-11-19T00:00:00"/>
    <s v="Call logs to Jingo"/>
    <s v="Office materials"/>
    <s v="Office"/>
    <n v="154000"/>
    <n v="3866"/>
    <n v="39.834454216244183"/>
    <x v="9"/>
  </r>
  <r>
    <d v="2024-11-19T00:00:00"/>
    <s v="Mobile money transfers charges"/>
    <s v="Transfer fees"/>
    <s v="Office"/>
    <n v="1000"/>
    <n v="3866"/>
    <n v="0.2586652871184687"/>
    <x v="9"/>
  </r>
  <r>
    <d v="2024-11-20T00:00:00"/>
    <s v="Hire of working space for interviews"/>
    <s v="Services"/>
    <s v="Office"/>
    <n v="50000"/>
    <n v="3866"/>
    <n v="12.933264355923436"/>
    <x v="9"/>
  </r>
  <r>
    <d v="2024-11-20T00:00:00"/>
    <s v="Tea during interviews"/>
    <s v="Travel subsistance"/>
    <s v="Management"/>
    <n v="20000"/>
    <n v="3866"/>
    <n v="5.173305742369374"/>
    <x v="9"/>
  </r>
  <r>
    <d v="2024-11-20T00:00:00"/>
    <s v="Local transport"/>
    <s v="Transport"/>
    <s v="Investigation"/>
    <n v="20000"/>
    <n v="3866"/>
    <n v="5.173305742369374"/>
    <x v="2"/>
  </r>
  <r>
    <d v="2024-11-20T00:00:00"/>
    <s v="Local transport"/>
    <s v="Transport"/>
    <s v="Investigation"/>
    <n v="12000"/>
    <n v="3866"/>
    <n v="3.1039834454216244"/>
    <x v="2"/>
  </r>
  <r>
    <d v="2024-11-20T00:00:00"/>
    <s v="Local transport"/>
    <s v="Transport"/>
    <s v="Investigation"/>
    <n v="15000"/>
    <n v="3866"/>
    <n v="3.8799793067770305"/>
    <x v="2"/>
  </r>
  <r>
    <d v="2024-11-20T00:00:00"/>
    <s v="Local transport"/>
    <s v="Transport"/>
    <s v="Investigation"/>
    <n v="5000"/>
    <n v="3866"/>
    <n v="1.2933264355923435"/>
    <x v="2"/>
  </r>
  <r>
    <d v="2024-11-20T00:00:00"/>
    <s v="Local transport"/>
    <s v="Transport"/>
    <s v="Investigation"/>
    <n v="16000"/>
    <n v="3866"/>
    <n v="4.1386445938954992"/>
    <x v="2"/>
  </r>
  <r>
    <d v="2024-11-20T00:00:00"/>
    <s v="Trust building"/>
    <s v="Trust building"/>
    <s v="Investigation"/>
    <n v="17000"/>
    <n v="3866"/>
    <n v="4.3973098810139684"/>
    <x v="2"/>
  </r>
  <r>
    <d v="2024-11-20T00:00:00"/>
    <s v="Local transport"/>
    <s v="Transport"/>
    <s v="Investigation"/>
    <n v="25000"/>
    <n v="3866"/>
    <n v="6.466632177961718"/>
    <x v="3"/>
  </r>
  <r>
    <d v="2024-11-20T00:00:00"/>
    <s v="Local transport"/>
    <s v="Transport"/>
    <s v="Investigation"/>
    <n v="15000"/>
    <n v="3866"/>
    <n v="3.8799793067770305"/>
    <x v="3"/>
  </r>
  <r>
    <d v="2024-11-20T00:00:00"/>
    <s v="Local transport"/>
    <s v="Transport"/>
    <s v="Investigation"/>
    <n v="7000"/>
    <n v="3866"/>
    <n v="1.8106570098292809"/>
    <x v="3"/>
  </r>
  <r>
    <d v="2024-11-20T00:00:00"/>
    <s v="Local transport"/>
    <s v="Transport"/>
    <s v="Investigation"/>
    <n v="3000"/>
    <n v="3866"/>
    <n v="0.7759958613554061"/>
    <x v="3"/>
  </r>
  <r>
    <d v="2024-11-20T00:00:00"/>
    <s v="Local transport"/>
    <s v="Transport"/>
    <s v="Investigation"/>
    <n v="25000"/>
    <n v="3866"/>
    <n v="6.466632177961718"/>
    <x v="3"/>
  </r>
  <r>
    <d v="2024-11-20T00:00:00"/>
    <s v="Trust building"/>
    <s v="Trust building"/>
    <s v="Investigation"/>
    <n v="20000"/>
    <n v="3866"/>
    <n v="5.173305742369374"/>
    <x v="3"/>
  </r>
  <r>
    <d v="2024-11-20T00:00:00"/>
    <s v="Local Transport"/>
    <s v="Transport"/>
    <s v="Legal"/>
    <n v="25000"/>
    <n v="3866"/>
    <n v="6.466632177961718"/>
    <x v="8"/>
  </r>
  <r>
    <d v="2024-11-20T00:00:00"/>
    <s v="Local Transport"/>
    <s v="Transport"/>
    <s v="Legal"/>
    <n v="8000"/>
    <n v="3866"/>
    <n v="2.0693222969477496"/>
    <x v="8"/>
  </r>
  <r>
    <d v="2024-11-20T00:00:00"/>
    <s v="Local Transport"/>
    <s v="Transport"/>
    <s v="Legal"/>
    <n v="15000"/>
    <n v="3866"/>
    <n v="3.8799793067770305"/>
    <x v="8"/>
  </r>
  <r>
    <d v="2024-11-20T00:00:00"/>
    <s v="Local Transport"/>
    <s v="Transport"/>
    <s v="Legal"/>
    <n v="25000"/>
    <n v="3866"/>
    <n v="6.466632177961718"/>
    <x v="8"/>
  </r>
  <r>
    <d v="2024-11-20T00:00:00"/>
    <s v="Local Transport"/>
    <s v="Transport"/>
    <s v="Legal"/>
    <n v="15000"/>
    <n v="3866"/>
    <n v="3.8799793067770305"/>
    <x v="7"/>
  </r>
  <r>
    <d v="2024-11-20T00:00:00"/>
    <s v="Local Transport"/>
    <s v="Transport"/>
    <s v="Legal"/>
    <n v="15000"/>
    <n v="3866"/>
    <n v="3.8799793067770305"/>
    <x v="7"/>
  </r>
  <r>
    <d v="2024-11-20T00:00:00"/>
    <s v="Local Transport"/>
    <s v="Transport"/>
    <s v="Management"/>
    <n v="10000"/>
    <n v="3866"/>
    <n v="2.586652871184687"/>
    <x v="1"/>
  </r>
  <r>
    <d v="2024-11-20T00:00:00"/>
    <s v="Local Transport"/>
    <s v="Transport"/>
    <s v="Management"/>
    <n v="10000"/>
    <n v="3866"/>
    <n v="2.586652871184687"/>
    <x v="1"/>
  </r>
  <r>
    <d v="2024-11-21T00:00:00"/>
    <s v="CTC company search details"/>
    <s v="Office materials"/>
    <s v="Office"/>
    <n v="100000"/>
    <n v="3866"/>
    <n v="25.866528711846872"/>
    <x v="10"/>
  </r>
  <r>
    <d v="2024-11-21T00:00:00"/>
    <s v="Mobile money charges"/>
    <s v="Transfer fees"/>
    <s v="Office"/>
    <n v="1000"/>
    <n v="3866"/>
    <n v="0.2586652871184687"/>
    <x v="10"/>
  </r>
  <r>
    <d v="2024-11-21T00:00:00"/>
    <s v="Local transport"/>
    <s v="Transport"/>
    <s v="Investigation"/>
    <n v="25000"/>
    <n v="3866"/>
    <n v="6.466632177961718"/>
    <x v="3"/>
  </r>
  <r>
    <d v="2024-11-21T00:00:00"/>
    <s v="Local transport"/>
    <s v="Transport"/>
    <s v="Investigation"/>
    <n v="15000"/>
    <n v="3866"/>
    <n v="3.8799793067770305"/>
    <x v="3"/>
  </r>
  <r>
    <d v="2024-11-21T00:00:00"/>
    <s v="Local transport"/>
    <s v="Transport"/>
    <s v="Investigation"/>
    <n v="7000"/>
    <n v="3866"/>
    <n v="1.8106570098292809"/>
    <x v="3"/>
  </r>
  <r>
    <d v="2024-11-21T00:00:00"/>
    <s v="Local transport"/>
    <s v="Transport"/>
    <s v="Investigation"/>
    <n v="5000"/>
    <n v="3866"/>
    <n v="1.2933264355923435"/>
    <x v="3"/>
  </r>
  <r>
    <d v="2024-11-21T00:00:00"/>
    <s v="Local transport"/>
    <s v="Transport"/>
    <s v="Investigation"/>
    <n v="25000"/>
    <n v="3866"/>
    <n v="6.466632177961718"/>
    <x v="3"/>
  </r>
  <r>
    <d v="2024-11-21T00:00:00"/>
    <s v="Trust building"/>
    <s v="Trust building"/>
    <s v="Investigation"/>
    <n v="20000"/>
    <n v="3866"/>
    <n v="5.173305742369374"/>
    <x v="3"/>
  </r>
  <r>
    <d v="2024-11-21T00:00:00"/>
    <s v="Local transport"/>
    <s v="Transport"/>
    <s v="Investigation"/>
    <n v="20000"/>
    <n v="3866"/>
    <n v="5.173305742369374"/>
    <x v="2"/>
  </r>
  <r>
    <d v="2024-11-21T00:00:00"/>
    <s v="Local transport"/>
    <s v="Transport"/>
    <s v="Investigation"/>
    <n v="6000"/>
    <n v="3866"/>
    <n v="1.5519917227108122"/>
    <x v="2"/>
  </r>
  <r>
    <d v="2024-11-21T00:00:00"/>
    <s v="Local transport"/>
    <s v="Transport"/>
    <s v="Investigation"/>
    <n v="4000"/>
    <n v="3866"/>
    <n v="1.0346611484738748"/>
    <x v="2"/>
  </r>
  <r>
    <d v="2024-11-21T00:00:00"/>
    <s v="Local transport"/>
    <s v="Transport"/>
    <s v="Investigation"/>
    <n v="4000"/>
    <n v="3866"/>
    <n v="1.0346611484738748"/>
    <x v="2"/>
  </r>
  <r>
    <d v="2024-11-21T00:00:00"/>
    <s v="Local transport"/>
    <s v="Transport"/>
    <s v="Investigation"/>
    <n v="4000"/>
    <n v="3866"/>
    <n v="1.0346611484738748"/>
    <x v="2"/>
  </r>
  <r>
    <d v="2024-11-21T00:00:00"/>
    <s v="Local transport"/>
    <s v="Transport"/>
    <s v="Investigation"/>
    <n v="18000"/>
    <n v="3866"/>
    <n v="4.6559751681324366"/>
    <x v="2"/>
  </r>
  <r>
    <d v="2024-11-21T00:00:00"/>
    <s v="Trust building"/>
    <s v="Trust building"/>
    <s v="Investigation"/>
    <n v="15000"/>
    <n v="3866"/>
    <n v="3.8799793067770305"/>
    <x v="2"/>
  </r>
  <r>
    <d v="2024-11-21T00:00:00"/>
    <s v="Local Transport"/>
    <s v="Transport"/>
    <s v="Investigation"/>
    <n v="25000"/>
    <n v="3866"/>
    <n v="6.466632177961718"/>
    <x v="5"/>
  </r>
  <r>
    <d v="2024-11-21T00:00:00"/>
    <s v="Local Transport"/>
    <s v="Transport"/>
    <s v="Investigation"/>
    <n v="5000"/>
    <n v="3866"/>
    <n v="1.2933264355923435"/>
    <x v="5"/>
  </r>
  <r>
    <d v="2024-11-21T00:00:00"/>
    <s v="Local Transport"/>
    <s v="Transport"/>
    <s v="Investigation"/>
    <n v="16000"/>
    <n v="3866"/>
    <n v="4.1386445938954992"/>
    <x v="5"/>
  </r>
  <r>
    <d v="2024-11-21T00:00:00"/>
    <s v="Local Transport"/>
    <s v="Transport"/>
    <s v="Investigation"/>
    <n v="5000"/>
    <n v="3866"/>
    <n v="1.2933264355923435"/>
    <x v="5"/>
  </r>
  <r>
    <d v="2024-11-21T00:00:00"/>
    <s v="Local Transport"/>
    <s v="Transport"/>
    <s v="Investigation"/>
    <n v="25000"/>
    <n v="3866"/>
    <n v="6.466632177961718"/>
    <x v="5"/>
  </r>
  <r>
    <d v="2024-11-21T00:00:00"/>
    <s v="Trust building"/>
    <s v="Trust building"/>
    <s v="Investigation"/>
    <n v="20000"/>
    <n v="3866"/>
    <n v="5.173305742369374"/>
    <x v="5"/>
  </r>
  <r>
    <d v="2024-11-21T00:00:00"/>
    <s v="Local Transport"/>
    <s v="Transport"/>
    <s v="Legal"/>
    <n v="15000"/>
    <n v="3866"/>
    <n v="3.8799793067770305"/>
    <x v="7"/>
  </r>
  <r>
    <d v="2024-11-21T00:00:00"/>
    <s v="Local Transport"/>
    <s v="Transport"/>
    <s v="Legal"/>
    <n v="8000"/>
    <n v="3866"/>
    <n v="2.0693222969477496"/>
    <x v="7"/>
  </r>
  <r>
    <d v="2024-11-21T00:00:00"/>
    <s v="Local Transport"/>
    <s v="Transport"/>
    <s v="Legal"/>
    <n v="15000"/>
    <n v="3866"/>
    <n v="3.8799793067770305"/>
    <x v="7"/>
  </r>
  <r>
    <d v="2024-11-21T00:00:00"/>
    <s v="Local Transport"/>
    <s v="Transport"/>
    <s v="Management"/>
    <n v="10000"/>
    <n v="3866"/>
    <n v="2.586652871184687"/>
    <x v="1"/>
  </r>
  <r>
    <d v="2024-11-21T00:00:00"/>
    <s v="Local Transport"/>
    <s v="Transport"/>
    <s v="Management"/>
    <n v="10000"/>
    <n v="3866"/>
    <n v="2.586652871184687"/>
    <x v="1"/>
  </r>
  <r>
    <d v="2024-11-21T00:00:00"/>
    <s v="i18's Nov salary"/>
    <s v="Personnel"/>
    <s v="Investigation"/>
    <n v="193600"/>
    <n v="3866"/>
    <n v="50.077599586135541"/>
    <x v="4"/>
  </r>
  <r>
    <d v="2024-11-22T00:00:00"/>
    <s v="Local transport"/>
    <s v="Transport"/>
    <s v="Investigation"/>
    <n v="25000"/>
    <n v="3866"/>
    <n v="6.466632177961718"/>
    <x v="3"/>
  </r>
  <r>
    <d v="2024-11-22T00:00:00"/>
    <s v="Local transport"/>
    <s v="Transport"/>
    <s v="Investigation"/>
    <n v="15000"/>
    <n v="3866"/>
    <n v="3.8799793067770305"/>
    <x v="3"/>
  </r>
  <r>
    <d v="2024-11-22T00:00:00"/>
    <s v="Local transport"/>
    <s v="Transport"/>
    <s v="Investigation"/>
    <n v="7000"/>
    <n v="3866"/>
    <n v="1.8106570098292809"/>
    <x v="3"/>
  </r>
  <r>
    <d v="2024-11-22T00:00:00"/>
    <s v="Local transport"/>
    <s v="Transport"/>
    <s v="Investigation"/>
    <n v="10000"/>
    <n v="3866"/>
    <n v="2.586652871184687"/>
    <x v="3"/>
  </r>
  <r>
    <d v="2024-11-22T00:00:00"/>
    <s v="Local transport"/>
    <s v="Transport"/>
    <s v="Investigation"/>
    <n v="25000"/>
    <n v="3866"/>
    <n v="6.466632177961718"/>
    <x v="3"/>
  </r>
  <r>
    <d v="2024-11-22T00:00:00"/>
    <s v="Trust building"/>
    <s v="Trust building"/>
    <s v="Investigation"/>
    <n v="20000"/>
    <n v="3866"/>
    <n v="5.173305742369374"/>
    <x v="3"/>
  </r>
  <r>
    <d v="2024-11-22T00:00:00"/>
    <s v="Local transport"/>
    <s v="Transport"/>
    <s v="Investigation"/>
    <n v="20000"/>
    <n v="3866"/>
    <n v="5.173305742369374"/>
    <x v="2"/>
  </r>
  <r>
    <d v="2024-11-22T00:00:00"/>
    <s v="Local transport"/>
    <s v="Transport"/>
    <s v="Investigation"/>
    <n v="8000"/>
    <n v="3866"/>
    <n v="2.0693222969477496"/>
    <x v="2"/>
  </r>
  <r>
    <d v="2024-11-22T00:00:00"/>
    <s v="Local transport"/>
    <s v="Transport"/>
    <s v="Investigation"/>
    <n v="5000"/>
    <n v="3866"/>
    <n v="1.2933264355923435"/>
    <x v="2"/>
  </r>
  <r>
    <d v="2024-11-22T00:00:00"/>
    <s v="Local transport"/>
    <s v="Transport"/>
    <s v="Investigation"/>
    <n v="8000"/>
    <n v="3866"/>
    <n v="2.0693222969477496"/>
    <x v="2"/>
  </r>
  <r>
    <d v="2024-11-22T00:00:00"/>
    <s v="Local transport"/>
    <s v="Transport"/>
    <s v="Investigation"/>
    <n v="22000"/>
    <n v="3886"/>
    <n v="5.661348430262481"/>
    <x v="2"/>
  </r>
  <r>
    <d v="2024-11-22T00:00:00"/>
    <s v="Trust building"/>
    <s v="Trust building"/>
    <s v="Investigation"/>
    <n v="20000"/>
    <n v="3886"/>
    <n v="5.1466803911477097"/>
    <x v="2"/>
  </r>
  <r>
    <d v="2024-11-22T00:00:00"/>
    <s v="Local Transport"/>
    <s v="Transport"/>
    <s v="Legal"/>
    <n v="15000"/>
    <n v="3866"/>
    <n v="3.8799793067770305"/>
    <x v="7"/>
  </r>
  <r>
    <d v="2024-11-22T00:00:00"/>
    <s v="Local Transport"/>
    <s v="Transport"/>
    <s v="Legal"/>
    <n v="15000"/>
    <n v="3866"/>
    <n v="3.8799793067770305"/>
    <x v="7"/>
  </r>
  <r>
    <d v="2024-11-22T00:00:00"/>
    <s v="Local Transport"/>
    <s v="Transport"/>
    <s v="Investigation"/>
    <n v="13000"/>
    <n v="3866"/>
    <n v="3.3626487325400931"/>
    <x v="11"/>
  </r>
  <r>
    <d v="2024-11-22T00:00:00"/>
    <s v="Local Transport"/>
    <s v="Transport"/>
    <s v="Investigation"/>
    <n v="7000"/>
    <n v="3866"/>
    <n v="1.8106570098292809"/>
    <x v="11"/>
  </r>
  <r>
    <d v="2024-11-22T00:00:00"/>
    <s v="Local Transport"/>
    <s v="Transport"/>
    <s v="Investigation"/>
    <n v="13000"/>
    <n v="3866"/>
    <n v="3.3626487325400931"/>
    <x v="11"/>
  </r>
  <r>
    <d v="2024-11-22T00:00:00"/>
    <s v="Local transport"/>
    <s v="Transport"/>
    <s v="Investigation"/>
    <n v="13000"/>
    <n v="3866"/>
    <n v="3.3626487325400931"/>
    <x v="12"/>
  </r>
  <r>
    <d v="2024-11-22T00:00:00"/>
    <s v="Local transport"/>
    <s v="Transport"/>
    <s v="Investigation"/>
    <n v="6000"/>
    <n v="3866"/>
    <n v="1.5519917227108122"/>
    <x v="12"/>
  </r>
  <r>
    <d v="2024-11-22T00:00:00"/>
    <s v="Local transport"/>
    <s v="Transport"/>
    <s v="Investigation"/>
    <n v="12000"/>
    <n v="3866"/>
    <n v="3.1039834454216244"/>
    <x v="12"/>
  </r>
  <r>
    <d v="2024-11-22T00:00:00"/>
    <s v="Local Transport"/>
    <s v="Transport"/>
    <s v="Investigation"/>
    <n v="25000"/>
    <n v="3866"/>
    <n v="6.466632177961718"/>
    <x v="5"/>
  </r>
  <r>
    <d v="2024-11-22T00:00:00"/>
    <s v="Local Transport"/>
    <s v="Transport"/>
    <s v="Investigation"/>
    <n v="17000"/>
    <n v="3866"/>
    <n v="4.3973098810139684"/>
    <x v="5"/>
  </r>
  <r>
    <d v="2024-11-22T00:00:00"/>
    <s v="Local Transport"/>
    <s v="Transport"/>
    <s v="Investigation"/>
    <n v="3000"/>
    <n v="3866"/>
    <n v="0.7759958613554061"/>
    <x v="5"/>
  </r>
  <r>
    <d v="2024-11-22T00:00:00"/>
    <s v="Local Transport"/>
    <s v="Transport"/>
    <s v="Investigation"/>
    <n v="7000"/>
    <n v="3866"/>
    <n v="1.8106570098292809"/>
    <x v="5"/>
  </r>
  <r>
    <d v="2024-11-22T00:00:00"/>
    <s v="Local Transport"/>
    <s v="Transport"/>
    <s v="Investigation"/>
    <n v="20000"/>
    <n v="3866"/>
    <n v="5.173305742369374"/>
    <x v="5"/>
  </r>
  <r>
    <d v="2024-11-22T00:00:00"/>
    <s v="Trust building"/>
    <s v="Trust building"/>
    <s v="Investigation"/>
    <n v="18000"/>
    <n v="3866"/>
    <n v="4.6559751681324366"/>
    <x v="5"/>
  </r>
  <r>
    <d v="2024-11-22T00:00:00"/>
    <s v="Local Transport"/>
    <s v="Transport"/>
    <s v="Management"/>
    <n v="10000"/>
    <n v="3866"/>
    <n v="2.586652871184687"/>
    <x v="1"/>
  </r>
  <r>
    <d v="2024-11-22T00:00:00"/>
    <s v="Local Transport"/>
    <s v="Transport"/>
    <s v="Management"/>
    <n v="10000"/>
    <n v="3866"/>
    <n v="2.586652871184687"/>
    <x v="1"/>
  </r>
  <r>
    <d v="2024-11-22T00:00:00"/>
    <s v="Office internet subscription(Nov/Dec"/>
    <s v="Internet"/>
    <s v="Office"/>
    <n v="319000"/>
    <n v="3866"/>
    <n v="82.514226590791509"/>
    <x v="1"/>
  </r>
  <r>
    <d v="2024-11-23T00:00:00"/>
    <s v="Local transport"/>
    <s v="Transport"/>
    <s v="Investigation"/>
    <n v="25000"/>
    <n v="3866"/>
    <n v="6.466632177961718"/>
    <x v="3"/>
  </r>
  <r>
    <d v="2024-11-23T00:00:00"/>
    <s v="Local transport"/>
    <s v="Transport"/>
    <s v="Investigation"/>
    <n v="8000"/>
    <n v="3866"/>
    <n v="2.0693222969477496"/>
    <x v="3"/>
  </r>
  <r>
    <d v="2024-11-23T00:00:00"/>
    <s v="Local transport"/>
    <s v="Transport"/>
    <s v="Investigation"/>
    <n v="25000"/>
    <n v="3866"/>
    <n v="6.466632177961718"/>
    <x v="3"/>
  </r>
  <r>
    <d v="2024-11-23T00:00:00"/>
    <s v="Trust building"/>
    <s v="Trust building"/>
    <s v="Investigation"/>
    <n v="50000"/>
    <n v="3866"/>
    <n v="12.933264355923436"/>
    <x v="3"/>
  </r>
  <r>
    <d v="2024-11-23T00:00:00"/>
    <s v="Local Transport"/>
    <s v="Transport"/>
    <s v="Investigation"/>
    <n v="25000"/>
    <n v="3866"/>
    <n v="6.466632177961718"/>
    <x v="5"/>
  </r>
  <r>
    <d v="2024-11-23T00:00:00"/>
    <s v="Local Transport"/>
    <s v="Transport"/>
    <s v="Investigation"/>
    <n v="6000"/>
    <n v="3866"/>
    <n v="1.5519917227108122"/>
    <x v="5"/>
  </r>
  <r>
    <d v="2024-11-23T00:00:00"/>
    <s v="Local Transport"/>
    <s v="Transport"/>
    <s v="Investigation"/>
    <n v="8000"/>
    <n v="3866"/>
    <n v="2.0693222969477496"/>
    <x v="5"/>
  </r>
  <r>
    <d v="2024-11-23T00:00:00"/>
    <s v="Local Transport"/>
    <s v="Transport"/>
    <s v="Investigation"/>
    <n v="23000"/>
    <n v="3866"/>
    <n v="5.9493016037247806"/>
    <x v="5"/>
  </r>
  <r>
    <d v="2024-11-23T00:00:00"/>
    <s v="Trust building"/>
    <s v="Trust building"/>
    <s v="Investigation"/>
    <n v="80000"/>
    <n v="3866"/>
    <n v="20.693222969477496"/>
    <x v="5"/>
  </r>
  <r>
    <d v="2024-11-23T00:00:00"/>
    <s v="Trust building"/>
    <s v="Trust building"/>
    <s v="Investigation"/>
    <n v="14000"/>
    <n v="3866"/>
    <n v="3.6213140196585618"/>
    <x v="5"/>
  </r>
  <r>
    <d v="2024-11-25T00:00:00"/>
    <s v="Local transport"/>
    <s v="Transport"/>
    <s v="Investigation"/>
    <n v="20000"/>
    <n v="3866"/>
    <n v="5.173305742369374"/>
    <x v="2"/>
  </r>
  <r>
    <d v="2024-11-25T00:00:00"/>
    <s v="Local transport"/>
    <s v="Transport"/>
    <s v="Investigation"/>
    <n v="15000"/>
    <n v="3866"/>
    <n v="3.8799793067770305"/>
    <x v="2"/>
  </r>
  <r>
    <d v="2024-11-25T00:00:00"/>
    <s v="Local transport"/>
    <s v="Transport"/>
    <s v="Investigation"/>
    <n v="4000"/>
    <n v="3866"/>
    <n v="1.0346611484738748"/>
    <x v="2"/>
  </r>
  <r>
    <d v="2024-11-25T00:00:00"/>
    <s v="Local transport"/>
    <s v="Transport"/>
    <s v="Investigation"/>
    <n v="4000"/>
    <n v="3866"/>
    <n v="1.0346611484738748"/>
    <x v="2"/>
  </r>
  <r>
    <d v="2024-11-25T00:00:00"/>
    <s v="Local transport"/>
    <s v="Transport"/>
    <s v="Investigation"/>
    <n v="20000"/>
    <n v="3866"/>
    <n v="5.173305742369374"/>
    <x v="2"/>
  </r>
  <r>
    <d v="2024-11-25T00:00:00"/>
    <s v="Trust building"/>
    <s v="Trust building"/>
    <s v="Investigation"/>
    <n v="10000"/>
    <n v="3866"/>
    <n v="2.586652871184687"/>
    <x v="2"/>
  </r>
  <r>
    <d v="2024-11-25T00:00:00"/>
    <s v="Local transport"/>
    <s v="Transport"/>
    <s v="Investigation"/>
    <n v="25000"/>
    <n v="3866"/>
    <n v="6.466632177961718"/>
    <x v="3"/>
  </r>
  <r>
    <d v="2024-11-25T00:00:00"/>
    <s v="Local transport"/>
    <s v="Transport"/>
    <s v="Investigation"/>
    <n v="8000"/>
    <n v="3866"/>
    <n v="2.0693222969477496"/>
    <x v="3"/>
  </r>
  <r>
    <d v="2024-11-25T00:00:00"/>
    <s v="Local transport"/>
    <s v="Transport"/>
    <s v="Investigation"/>
    <n v="8000"/>
    <n v="3866"/>
    <n v="2.0693222969477496"/>
    <x v="3"/>
  </r>
  <r>
    <d v="2024-11-25T00:00:00"/>
    <s v="Local transport"/>
    <s v="Transport"/>
    <s v="Investigation"/>
    <n v="7000"/>
    <n v="3866"/>
    <n v="1.8106570098292809"/>
    <x v="3"/>
  </r>
  <r>
    <d v="2024-11-25T00:00:00"/>
    <s v="Local transport"/>
    <s v="Transport"/>
    <s v="Investigation"/>
    <n v="25000"/>
    <n v="3866"/>
    <n v="6.466632177961718"/>
    <x v="3"/>
  </r>
  <r>
    <d v="2024-11-25T00:00:00"/>
    <s v="Trust building"/>
    <s v="Trust building"/>
    <s v="Investigation"/>
    <n v="15000"/>
    <n v="3866"/>
    <n v="3.8799793067770305"/>
    <x v="3"/>
  </r>
  <r>
    <d v="2024-11-25T00:00:00"/>
    <s v="Airtime for Lydia"/>
    <s v="Telephone"/>
    <s v="Management"/>
    <n v="50000"/>
    <n v="3866"/>
    <n v="12.933264355923436"/>
    <x v="9"/>
  </r>
  <r>
    <d v="2024-11-25T00:00:00"/>
    <s v="Airtime for Mary"/>
    <s v="Telephone"/>
    <s v="Management"/>
    <n v="30000"/>
    <n v="3866"/>
    <n v="7.759958613554061"/>
    <x v="1"/>
  </r>
  <r>
    <d v="2024-11-25T00:00:00"/>
    <s v="Airtime for Ruff"/>
    <s v="Telephone"/>
    <s v="Legal"/>
    <n v="20000"/>
    <n v="3866"/>
    <n v="5.173305742369374"/>
    <x v="8"/>
  </r>
  <r>
    <d v="2024-11-25T00:00:00"/>
    <s v="Airtime for i41"/>
    <s v="Telephone"/>
    <s v="Investigation"/>
    <n v="25000"/>
    <n v="3866"/>
    <n v="6.466632177961718"/>
    <x v="2"/>
  </r>
  <r>
    <d v="2024-11-25T00:00:00"/>
    <s v="Airtime for i93"/>
    <s v="Telephone"/>
    <s v="Investigation"/>
    <n v="25000"/>
    <n v="3866"/>
    <n v="6.466632177961718"/>
    <x v="3"/>
  </r>
  <r>
    <d v="2024-11-25T00:00:00"/>
    <s v="Airtime for i69"/>
    <s v="Telephone"/>
    <s v="Investigation"/>
    <n v="25000"/>
    <n v="3866"/>
    <n v="6.466632177961718"/>
    <x v="12"/>
  </r>
  <r>
    <d v="2024-11-25T00:00:00"/>
    <s v="Airtime for i04"/>
    <s v="Telephone"/>
    <s v="Investigation"/>
    <n v="25000"/>
    <n v="3866"/>
    <n v="6.466632177961718"/>
    <x v="11"/>
  </r>
  <r>
    <d v="2024-11-25T00:00:00"/>
    <s v="Local Transport"/>
    <s v="Transport"/>
    <s v="Investigation"/>
    <n v="25000"/>
    <n v="3866"/>
    <n v="6.466632177961718"/>
    <x v="5"/>
  </r>
  <r>
    <d v="2024-11-25T00:00:00"/>
    <s v="Local Transport"/>
    <s v="Transport"/>
    <s v="Investigation"/>
    <n v="8000"/>
    <n v="3866"/>
    <n v="2.0693222969477496"/>
    <x v="5"/>
  </r>
  <r>
    <d v="2024-11-25T00:00:00"/>
    <s v="Local Transport"/>
    <s v="Transport"/>
    <s v="Investigation"/>
    <n v="6000"/>
    <n v="3866"/>
    <n v="1.5519917227108122"/>
    <x v="5"/>
  </r>
  <r>
    <d v="2024-11-25T00:00:00"/>
    <s v="Local Transport"/>
    <s v="Transport"/>
    <s v="Investigation"/>
    <n v="8000"/>
    <n v="3866"/>
    <n v="2.0693222969477496"/>
    <x v="5"/>
  </r>
  <r>
    <d v="2024-11-25T00:00:00"/>
    <s v="Local Transport"/>
    <s v="Transport"/>
    <s v="Investigation"/>
    <n v="3000"/>
    <n v="3866"/>
    <n v="0.7759958613554061"/>
    <x v="5"/>
  </r>
  <r>
    <d v="2024-11-25T00:00:00"/>
    <s v="Local Transport"/>
    <s v="Transport"/>
    <s v="Investigation"/>
    <n v="20000"/>
    <n v="3866"/>
    <n v="5.173305742369374"/>
    <x v="5"/>
  </r>
  <r>
    <d v="2024-11-25T00:00:00"/>
    <s v="Local transport"/>
    <s v="Transport"/>
    <s v="Investigation"/>
    <n v="14000"/>
    <n v="3866"/>
    <n v="3.6213140196585618"/>
    <x v="12"/>
  </r>
  <r>
    <d v="2024-11-25T00:00:00"/>
    <s v="Local transport"/>
    <s v="Transport"/>
    <s v="Investigation"/>
    <n v="15000"/>
    <n v="3866"/>
    <n v="3.8799793067770305"/>
    <x v="12"/>
  </r>
  <r>
    <d v="2024-11-25T00:00:00"/>
    <s v="Local transport"/>
    <s v="Transport"/>
    <s v="Investigation"/>
    <n v="4000"/>
    <n v="3866"/>
    <n v="1.0346611484738748"/>
    <x v="12"/>
  </r>
  <r>
    <d v="2024-11-25T00:00:00"/>
    <s v="Local transport"/>
    <s v="Transport"/>
    <s v="Investigation"/>
    <n v="5000"/>
    <n v="3866"/>
    <n v="1.2933264355923435"/>
    <x v="12"/>
  </r>
  <r>
    <d v="2024-11-25T00:00:00"/>
    <s v="Local transport"/>
    <s v="Transport"/>
    <s v="Investigation"/>
    <n v="5000"/>
    <n v="3866"/>
    <n v="1.2933264355923435"/>
    <x v="12"/>
  </r>
  <r>
    <d v="2024-11-25T00:00:00"/>
    <s v="Local transport"/>
    <s v="Transport"/>
    <s v="Investigation"/>
    <n v="6000"/>
    <n v="3866"/>
    <n v="1.5519917227108122"/>
    <x v="12"/>
  </r>
  <r>
    <d v="2024-11-25T00:00:00"/>
    <s v="Local transport"/>
    <s v="Transport"/>
    <s v="Investigation"/>
    <n v="16000"/>
    <n v="3866"/>
    <n v="4.1386445938954992"/>
    <x v="12"/>
  </r>
  <r>
    <d v="2024-11-25T00:00:00"/>
    <s v="Local Transport"/>
    <s v="Transport"/>
    <s v="Investigation"/>
    <n v="16000"/>
    <n v="3866"/>
    <n v="4.1386445938954992"/>
    <x v="11"/>
  </r>
  <r>
    <d v="2024-11-25T00:00:00"/>
    <s v="Local Transport"/>
    <s v="Transport"/>
    <s v="Investigation"/>
    <n v="11000"/>
    <n v="3866"/>
    <n v="2.8453181583031557"/>
    <x v="11"/>
  </r>
  <r>
    <d v="2024-11-25T00:00:00"/>
    <s v="Local Transport"/>
    <s v="Transport"/>
    <s v="Investigation"/>
    <n v="7000"/>
    <n v="3866"/>
    <n v="1.8106570098292809"/>
    <x v="11"/>
  </r>
  <r>
    <d v="2024-11-25T00:00:00"/>
    <s v="Local Transport"/>
    <s v="Transport"/>
    <s v="Investigation"/>
    <n v="5000"/>
    <n v="3866"/>
    <n v="1.2933264355923435"/>
    <x v="11"/>
  </r>
  <r>
    <d v="2024-11-25T00:00:00"/>
    <s v="Local Transport"/>
    <s v="Transport"/>
    <s v="Investigation"/>
    <n v="11000"/>
    <n v="3866"/>
    <n v="2.8453181583031557"/>
    <x v="11"/>
  </r>
  <r>
    <d v="2024-11-25T00:00:00"/>
    <s v="Local Transport"/>
    <s v="Transport"/>
    <s v="Investigation"/>
    <n v="5000"/>
    <n v="3866"/>
    <n v="1.2933264355923435"/>
    <x v="11"/>
  </r>
  <r>
    <d v="2024-11-25T00:00:00"/>
    <s v="Local Transport"/>
    <s v="Transport"/>
    <s v="Investigation"/>
    <n v="12900"/>
    <n v="3866"/>
    <n v="3.3367822038282462"/>
    <x v="11"/>
  </r>
  <r>
    <d v="2024-11-25T00:00:00"/>
    <s v="Local Transport"/>
    <s v="Transport"/>
    <s v="Management"/>
    <n v="10000"/>
    <n v="3866"/>
    <n v="2.586652871184687"/>
    <x v="1"/>
  </r>
  <r>
    <d v="2024-11-25T00:00:00"/>
    <s v="Local Transport"/>
    <s v="Transport"/>
    <s v="Management"/>
    <n v="10000"/>
    <n v="3866"/>
    <n v="2.586652871184687"/>
    <x v="1"/>
  </r>
  <r>
    <d v="2024-11-25T00:00:00"/>
    <s v="Purchase 4 Investigators phones"/>
    <s v="Equipment"/>
    <s v="Office"/>
    <n v="2280000"/>
    <n v="3866"/>
    <n v="589.75685463010859"/>
    <x v="9"/>
  </r>
  <r>
    <d v="2024-11-25T00:00:00"/>
    <s v=" 4 phone Screen guards "/>
    <s v="Office materials"/>
    <s v="Office"/>
    <n v="80000"/>
    <n v="3866"/>
    <n v="20.693222969477496"/>
    <x v="9"/>
  </r>
  <r>
    <d v="2024-11-25T00:00:00"/>
    <s v="Lydia's Nov salary chq; 406"/>
    <s v="Personnel"/>
    <s v="Management"/>
    <n v="4648000"/>
    <n v="3866"/>
    <n v="1202.2762545266426"/>
    <x v="6"/>
  </r>
  <r>
    <d v="2024-11-25T00:00:00"/>
    <s v="Bank charges chq;400"/>
    <s v="Bank fees"/>
    <s v="Office"/>
    <n v="3000"/>
    <n v="3866"/>
    <n v="0.7759958613554061"/>
    <x v="6"/>
  </r>
  <r>
    <d v="2024-11-25T00:00:00"/>
    <s v="Lydia's internet subscription(oct/Nov)"/>
    <s v="Internet"/>
    <s v="Office"/>
    <n v="75000"/>
    <n v="3866"/>
    <n v="19.399896533885151"/>
    <x v="9"/>
  </r>
  <r>
    <d v="2024-11-26T00:00:00"/>
    <s v="Local transport"/>
    <s v="Transport"/>
    <s v="Investigation"/>
    <n v="20000"/>
    <n v="3866"/>
    <n v="5.173305742369374"/>
    <x v="2"/>
  </r>
  <r>
    <d v="2024-11-26T00:00:00"/>
    <s v="Local transport"/>
    <s v="Transport"/>
    <s v="Investigation"/>
    <n v="10000"/>
    <n v="3866"/>
    <n v="2.586652871184687"/>
    <x v="2"/>
  </r>
  <r>
    <d v="2024-11-26T00:00:00"/>
    <s v="Local transport"/>
    <s v="Transport"/>
    <s v="Investigation"/>
    <n v="8000"/>
    <n v="3866"/>
    <n v="2.0693222969477496"/>
    <x v="2"/>
  </r>
  <r>
    <d v="2024-11-26T00:00:00"/>
    <s v="Local transport"/>
    <s v="Transport"/>
    <s v="Investigation"/>
    <n v="5000"/>
    <n v="3866"/>
    <n v="1.2933264355923435"/>
    <x v="2"/>
  </r>
  <r>
    <d v="2024-11-26T00:00:00"/>
    <s v="Local transport"/>
    <s v="Transport"/>
    <s v="Investigation"/>
    <n v="5000"/>
    <n v="3866"/>
    <n v="1.2933264355923435"/>
    <x v="2"/>
  </r>
  <r>
    <d v="2024-11-26T00:00:00"/>
    <s v="Local transport"/>
    <s v="Transport"/>
    <s v="Investigation"/>
    <n v="16000"/>
    <n v="3866"/>
    <n v="4.1386445938954992"/>
    <x v="2"/>
  </r>
  <r>
    <d v="2024-11-26T00:00:00"/>
    <s v="Trust building"/>
    <s v="Trust building"/>
    <s v="Investigation"/>
    <n v="4000"/>
    <n v="3866"/>
    <n v="1.0346611484738748"/>
    <x v="2"/>
  </r>
  <r>
    <d v="2024-11-26T00:00:00"/>
    <s v="Local Transport"/>
    <s v="Transport"/>
    <s v="Investigation"/>
    <n v="16000"/>
    <n v="3866"/>
    <n v="4.1386445938954992"/>
    <x v="11"/>
  </r>
  <r>
    <d v="2024-11-26T00:00:00"/>
    <s v="Local Transport"/>
    <s v="Transport"/>
    <s v="Investigation"/>
    <n v="15000"/>
    <n v="3866"/>
    <n v="3.8799793067770305"/>
    <x v="11"/>
  </r>
  <r>
    <d v="2024-11-26T00:00:00"/>
    <s v="Local Transport"/>
    <s v="Transport"/>
    <s v="Investigation"/>
    <n v="5000"/>
    <n v="3866"/>
    <n v="1.2933264355923435"/>
    <x v="11"/>
  </r>
  <r>
    <d v="2024-11-26T00:00:00"/>
    <s v="Local Transport"/>
    <s v="Transport"/>
    <s v="Investigation"/>
    <n v="5000"/>
    <n v="3866"/>
    <n v="1.2933264355923435"/>
    <x v="11"/>
  </r>
  <r>
    <d v="2024-11-26T00:00:00"/>
    <s v="Local Transport"/>
    <s v="Transport"/>
    <s v="Investigation"/>
    <n v="5000"/>
    <n v="3866"/>
    <n v="1.2933264355923435"/>
    <x v="11"/>
  </r>
  <r>
    <d v="2024-11-26T00:00:00"/>
    <s v="Local Transport"/>
    <s v="Transport"/>
    <s v="Investigation"/>
    <n v="12000"/>
    <n v="3866"/>
    <n v="3.1039834454216244"/>
    <x v="11"/>
  </r>
  <r>
    <d v="2024-11-26T00:00:00"/>
    <s v="Local Transport"/>
    <s v="Transport"/>
    <s v="Investigation"/>
    <n v="5000"/>
    <n v="3866"/>
    <n v="1.2933264355923435"/>
    <x v="11"/>
  </r>
  <r>
    <d v="2024-11-26T00:00:00"/>
    <s v="Local Transport"/>
    <s v="Transport"/>
    <s v="Investigation"/>
    <n v="15000"/>
    <n v="3866"/>
    <n v="3.8799793067770305"/>
    <x v="11"/>
  </r>
  <r>
    <d v="2024-11-26T00:00:00"/>
    <s v="Local Transport"/>
    <s v="Transport"/>
    <s v="Investigation"/>
    <n v="25000"/>
    <n v="3866"/>
    <n v="6.466632177961718"/>
    <x v="5"/>
  </r>
  <r>
    <d v="2024-11-26T00:00:00"/>
    <s v="Local Transport"/>
    <s v="Transport"/>
    <s v="Investigation"/>
    <n v="8000"/>
    <n v="3866"/>
    <n v="2.0693222969477496"/>
    <x v="5"/>
  </r>
  <r>
    <d v="2024-11-26T00:00:00"/>
    <s v="Local Transport"/>
    <s v="Transport"/>
    <s v="Investigation"/>
    <n v="17000"/>
    <n v="3866"/>
    <n v="4.3973098810139684"/>
    <x v="5"/>
  </r>
  <r>
    <d v="2024-11-26T00:00:00"/>
    <s v="Local Transport"/>
    <s v="Transport"/>
    <s v="Investigation"/>
    <n v="8000"/>
    <n v="3866"/>
    <n v="2.0693222969477496"/>
    <x v="5"/>
  </r>
  <r>
    <d v="2024-11-26T00:00:00"/>
    <s v="Local Transport"/>
    <s v="Transport"/>
    <s v="Investigation"/>
    <n v="25000"/>
    <n v="3866"/>
    <n v="6.466632177961718"/>
    <x v="5"/>
  </r>
  <r>
    <d v="2024-11-26T00:00:00"/>
    <s v="Trust building"/>
    <s v="Trust building"/>
    <s v="Investigation"/>
    <n v="20000"/>
    <n v="3866"/>
    <n v="5.173305742369374"/>
    <x v="5"/>
  </r>
  <r>
    <d v="2024-11-26T00:00:00"/>
    <s v="Local transport"/>
    <s v="Transport"/>
    <s v="Investigation"/>
    <n v="15000"/>
    <n v="3866"/>
    <n v="3.8799793067770305"/>
    <x v="12"/>
  </r>
  <r>
    <d v="2024-11-26T00:00:00"/>
    <s v="Local transport"/>
    <s v="Transport"/>
    <s v="Investigation"/>
    <n v="10000"/>
    <n v="3866"/>
    <n v="2.586652871184687"/>
    <x v="12"/>
  </r>
  <r>
    <d v="2024-11-26T00:00:00"/>
    <s v="Local transport"/>
    <s v="Transport"/>
    <s v="Investigation"/>
    <n v="4000"/>
    <n v="3866"/>
    <n v="1.0346611484738748"/>
    <x v="12"/>
  </r>
  <r>
    <d v="2024-11-26T00:00:00"/>
    <s v="Local transport"/>
    <s v="Transport"/>
    <s v="Investigation"/>
    <n v="17000"/>
    <n v="3866"/>
    <n v="4.3973098810139684"/>
    <x v="12"/>
  </r>
  <r>
    <d v="2024-11-26T00:00:00"/>
    <s v="Local transport"/>
    <s v="Transport"/>
    <s v="Investigation"/>
    <n v="5000"/>
    <n v="3866"/>
    <n v="1.2933264355923435"/>
    <x v="12"/>
  </r>
  <r>
    <d v="2024-11-26T00:00:00"/>
    <s v="Local transport"/>
    <s v="Transport"/>
    <s v="Investigation"/>
    <n v="6000"/>
    <n v="3866"/>
    <n v="1.5519917227108122"/>
    <x v="12"/>
  </r>
  <r>
    <d v="2024-11-26T00:00:00"/>
    <s v="Local transport"/>
    <s v="Transport"/>
    <s v="Investigation"/>
    <n v="16500"/>
    <n v="3866"/>
    <n v="4.2679772374547333"/>
    <x v="12"/>
  </r>
  <r>
    <d v="2024-11-26T00:00:00"/>
    <s v="Local transport"/>
    <s v="Transport"/>
    <s v="Investigation"/>
    <n v="25000"/>
    <n v="3866"/>
    <n v="6.466632177961718"/>
    <x v="3"/>
  </r>
  <r>
    <d v="2024-11-26T00:00:00"/>
    <s v="Local transport"/>
    <s v="Transport"/>
    <s v="Investigation"/>
    <n v="15000"/>
    <n v="3866"/>
    <n v="3.8799793067770305"/>
    <x v="3"/>
  </r>
  <r>
    <d v="2024-11-26T00:00:00"/>
    <s v="Local transport"/>
    <s v="Transport"/>
    <s v="Investigation"/>
    <n v="5000"/>
    <n v="3866"/>
    <n v="1.2933264355923435"/>
    <x v="3"/>
  </r>
  <r>
    <d v="2024-11-26T00:00:00"/>
    <s v="Local transport"/>
    <s v="Transport"/>
    <s v="Investigation"/>
    <n v="6000"/>
    <n v="3866"/>
    <n v="1.5519917227108122"/>
    <x v="3"/>
  </r>
  <r>
    <d v="2024-11-26T00:00:00"/>
    <s v="Local transport"/>
    <s v="Transport"/>
    <s v="Investigation"/>
    <n v="25000"/>
    <n v="3866"/>
    <n v="6.466632177961718"/>
    <x v="3"/>
  </r>
  <r>
    <d v="2024-11-26T00:00:00"/>
    <s v="Trust building"/>
    <s v="Trust building"/>
    <s v="Investigation"/>
    <n v="20000"/>
    <n v="3866"/>
    <n v="5.173305742369374"/>
    <x v="3"/>
  </r>
  <r>
    <d v="2024-11-26T00:00:00"/>
    <s v="White board"/>
    <s v="Office materials"/>
    <s v="Office"/>
    <n v="89000"/>
    <n v="3866"/>
    <n v="23.021210553543714"/>
    <x v="1"/>
  </r>
  <r>
    <d v="2024-11-26T00:00:00"/>
    <s v="White board markers"/>
    <s v="Office materials"/>
    <s v="Office"/>
    <n v="23400"/>
    <n v="3866"/>
    <n v="6.0527677185721673"/>
    <x v="1"/>
  </r>
  <r>
    <d v="2024-11-26T00:00:00"/>
    <s v="White board Erasers"/>
    <s v="Office materials"/>
    <s v="Office"/>
    <n v="9900"/>
    <n v="3866"/>
    <n v="2.5607863424728401"/>
    <x v="1"/>
  </r>
  <r>
    <d v="2024-11-26T00:00:00"/>
    <s v="Note books"/>
    <s v="Office materials"/>
    <s v="Office"/>
    <n v="75900"/>
    <n v="3866"/>
    <n v="19.632695292291775"/>
    <x v="1"/>
  </r>
  <r>
    <d v="2024-11-26T00:00:00"/>
    <s v="Desk pens"/>
    <s v="Office materials"/>
    <s v="Office"/>
    <n v="11700"/>
    <n v="3866"/>
    <n v="3.0263838592860837"/>
    <x v="1"/>
  </r>
  <r>
    <d v="2024-11-26T00:00:00"/>
    <s v="Asorted erasors"/>
    <s v="Office materials"/>
    <s v="Office"/>
    <n v="13500"/>
    <n v="3866"/>
    <n v="3.4919813760993277"/>
    <x v="1"/>
  </r>
  <r>
    <d v="2024-11-26T00:00:00"/>
    <s v="Local Transport"/>
    <s v="Transport"/>
    <s v="Management"/>
    <n v="10000"/>
    <n v="3866"/>
    <n v="2.586652871184687"/>
    <x v="1"/>
  </r>
  <r>
    <d v="2024-11-26T00:00:00"/>
    <s v="Local Transport"/>
    <s v="Transport"/>
    <s v="Management"/>
    <n v="7000"/>
    <n v="3866"/>
    <n v="1.8106570098292809"/>
    <x v="1"/>
  </r>
  <r>
    <d v="2024-11-26T00:00:00"/>
    <s v="Local Transport"/>
    <s v="Transport"/>
    <s v="Management"/>
    <n v="3000"/>
    <n v="3866"/>
    <n v="0.7759958613554061"/>
    <x v="1"/>
  </r>
  <r>
    <d v="2024-11-26T00:00:00"/>
    <s v="Local Transport"/>
    <s v="Transport"/>
    <s v="Management"/>
    <n v="9000"/>
    <n v="3866"/>
    <n v="2.3279875840662183"/>
    <x v="1"/>
  </r>
  <r>
    <d v="2024-11-26T00:00:00"/>
    <s v="Local Transport"/>
    <s v="Transport"/>
    <s v="Management"/>
    <n v="3000"/>
    <n v="3866"/>
    <n v="0.7759958613554061"/>
    <x v="1"/>
  </r>
  <r>
    <d v="2024-11-26T00:00:00"/>
    <s v="Local Transport"/>
    <s v="Transport"/>
    <s v="Management"/>
    <n v="10000"/>
    <n v="3866"/>
    <n v="2.586652871184687"/>
    <x v="1"/>
  </r>
  <r>
    <d v="2024-11-26T00:00:00"/>
    <s v="Drinking coffee"/>
    <s v="Office materials"/>
    <s v="Office"/>
    <n v="18800"/>
    <n v="3866"/>
    <n v="4.8629073978272119"/>
    <x v="1"/>
  </r>
  <r>
    <d v="2024-11-26T00:00:00"/>
    <s v="Gumboots for cleaner"/>
    <s v="Office materials"/>
    <s v="Office"/>
    <n v="26000"/>
    <n v="3866"/>
    <n v="6.7252974650801862"/>
    <x v="1"/>
  </r>
  <r>
    <d v="2024-11-27T00:00:00"/>
    <s v="Local food 9 people"/>
    <s v="Personnel"/>
    <s v="Team building"/>
    <n v="365000"/>
    <n v="3866"/>
    <n v="94.412829798241077"/>
    <x v="1"/>
  </r>
  <r>
    <d v="2024-11-27T00:00:00"/>
    <s v="Fruitts"/>
    <s v="Personnel"/>
    <s v="Team building"/>
    <n v="30000"/>
    <n v="3866"/>
    <n v="7.759958613554061"/>
    <x v="1"/>
  </r>
  <r>
    <d v="2024-11-27T00:00:00"/>
    <s v="Soft drinks"/>
    <s v="Personnel"/>
    <s v="Team building"/>
    <n v="73000"/>
    <n v="3866"/>
    <n v="18.882565959648215"/>
    <x v="1"/>
  </r>
  <r>
    <d v="2024-11-27T00:00:00"/>
    <s v="Pickn and peel"/>
    <s v="Personnel"/>
    <s v="Team building"/>
    <n v="18000"/>
    <n v="3866"/>
    <n v="4.6559751681324366"/>
    <x v="1"/>
  </r>
  <r>
    <d v="2024-11-27T00:00:00"/>
    <s v="Local transport"/>
    <s v="Transport"/>
    <s v="Management"/>
    <n v="14000"/>
    <n v="3866"/>
    <n v="3.6213140196585618"/>
    <x v="1"/>
  </r>
  <r>
    <d v="2024-11-27T00:00:00"/>
    <s v="Local transport"/>
    <s v="Transport"/>
    <s v="Investigation"/>
    <n v="20000"/>
    <n v="3866"/>
    <n v="5.173305742369374"/>
    <x v="2"/>
  </r>
  <r>
    <d v="2024-11-27T00:00:00"/>
    <s v="Local transport"/>
    <s v="Transport"/>
    <s v="Investigation"/>
    <n v="15000"/>
    <n v="3866"/>
    <n v="3.8799793067770305"/>
    <x v="2"/>
  </r>
  <r>
    <d v="2024-11-27T00:00:00"/>
    <s v="Local transport"/>
    <s v="Transport"/>
    <s v="Investigation"/>
    <n v="7000"/>
    <n v="3866"/>
    <n v="1.8106570098292809"/>
    <x v="2"/>
  </r>
  <r>
    <d v="2024-11-27T00:00:00"/>
    <s v="Local transport"/>
    <s v="Transport"/>
    <s v="Investigation"/>
    <n v="5000"/>
    <n v="3866"/>
    <n v="1.2933264355923435"/>
    <x v="2"/>
  </r>
  <r>
    <d v="2024-11-27T00:00:00"/>
    <s v="Local transport"/>
    <s v="Transport"/>
    <s v="Investigation"/>
    <n v="19000"/>
    <n v="3866"/>
    <n v="4.9146404552509058"/>
    <x v="2"/>
  </r>
  <r>
    <d v="2024-11-27T00:00:00"/>
    <s v="Trust building"/>
    <s v="Trust building"/>
    <s v="Investigation"/>
    <n v="7000"/>
    <n v="3866"/>
    <n v="1.8106570098292809"/>
    <x v="2"/>
  </r>
  <r>
    <d v="2024-11-27T00:00:00"/>
    <s v="Local Transport"/>
    <s v="Transport"/>
    <s v="Investigation"/>
    <n v="25000"/>
    <n v="3866"/>
    <n v="6.466632177961718"/>
    <x v="5"/>
  </r>
  <r>
    <d v="2024-11-27T00:00:00"/>
    <s v="Local Transport"/>
    <s v="Transport"/>
    <s v="Investigation"/>
    <n v="12000"/>
    <n v="3866"/>
    <n v="3.1039834454216244"/>
    <x v="5"/>
  </r>
  <r>
    <d v="2024-11-27T00:00:00"/>
    <s v="Local Transport"/>
    <s v="Transport"/>
    <s v="Investigation"/>
    <n v="14000"/>
    <n v="3866"/>
    <n v="3.6213140196585618"/>
    <x v="5"/>
  </r>
  <r>
    <d v="2024-11-27T00:00:00"/>
    <s v="Local Transport"/>
    <s v="Transport"/>
    <s v="Investigation"/>
    <n v="25000"/>
    <n v="3866"/>
    <n v="6.466632177961718"/>
    <x v="5"/>
  </r>
  <r>
    <d v="2024-11-27T00:00:00"/>
    <s v="Trust building"/>
    <s v="Trust building"/>
    <s v="Investigation"/>
    <n v="20000"/>
    <n v="3866"/>
    <n v="5.173305742369374"/>
    <x v="5"/>
  </r>
  <r>
    <d v="2024-11-27T00:00:00"/>
    <s v="Local transport"/>
    <s v="Transport"/>
    <s v="Investigation"/>
    <n v="25000"/>
    <n v="3866"/>
    <n v="6.466632177961718"/>
    <x v="3"/>
  </r>
  <r>
    <d v="2024-11-27T00:00:00"/>
    <s v="Local transport"/>
    <s v="Transport"/>
    <s v="Investigation"/>
    <n v="12000"/>
    <n v="3866"/>
    <n v="3.1039834454216244"/>
    <x v="3"/>
  </r>
  <r>
    <d v="2024-11-27T00:00:00"/>
    <s v="Local transport"/>
    <s v="Transport"/>
    <s v="Investigation"/>
    <n v="11000"/>
    <n v="3866"/>
    <n v="2.8453181583031557"/>
    <x v="3"/>
  </r>
  <r>
    <d v="2024-11-27T00:00:00"/>
    <s v="Local transport"/>
    <s v="Transport"/>
    <s v="Investigation"/>
    <n v="6000"/>
    <n v="3866"/>
    <n v="1.5519917227108122"/>
    <x v="3"/>
  </r>
  <r>
    <d v="2024-11-27T00:00:00"/>
    <s v="Local transport"/>
    <s v="Transport"/>
    <s v="Investigation"/>
    <n v="20000"/>
    <n v="3866"/>
    <n v="5.173305742369374"/>
    <x v="3"/>
  </r>
  <r>
    <d v="2024-11-27T00:00:00"/>
    <s v="Trust building"/>
    <s v="Trust building"/>
    <s v="Investigation"/>
    <n v="38000"/>
    <n v="3866"/>
    <n v="9.8292809105018115"/>
    <x v="3"/>
  </r>
  <r>
    <d v="2024-11-27T00:00:00"/>
    <s v="Trust building"/>
    <s v="Trust building"/>
    <s v="Investigation"/>
    <n v="10000"/>
    <n v="3866"/>
    <n v="2.586652871184687"/>
    <x v="3"/>
  </r>
  <r>
    <d v="2024-11-27T00:00:00"/>
    <s v="Local Transport"/>
    <s v="Transport"/>
    <s v="Investigation"/>
    <n v="16000"/>
    <n v="3866"/>
    <n v="4.1386445938954992"/>
    <x v="11"/>
  </r>
  <r>
    <d v="2024-11-27T00:00:00"/>
    <s v="Local Transport"/>
    <s v="Transport"/>
    <s v="Investigation"/>
    <n v="13000"/>
    <n v="3866"/>
    <n v="3.3626487325400931"/>
    <x v="11"/>
  </r>
  <r>
    <d v="2024-11-27T00:00:00"/>
    <s v="Local Transport"/>
    <s v="Transport"/>
    <s v="Investigation"/>
    <n v="15000"/>
    <n v="3866"/>
    <n v="3.8799793067770305"/>
    <x v="11"/>
  </r>
  <r>
    <d v="2024-11-27T00:00:00"/>
    <s v="Local Transport"/>
    <s v="Transport"/>
    <s v="Investigation"/>
    <n v="19000"/>
    <n v="3866"/>
    <n v="4.9146404552509058"/>
    <x v="11"/>
  </r>
  <r>
    <d v="2024-11-27T00:00:00"/>
    <s v="Trust building"/>
    <s v="Trust building"/>
    <s v="Investigation"/>
    <n v="10000"/>
    <n v="3866"/>
    <n v="2.586652871184687"/>
    <x v="11"/>
  </r>
  <r>
    <d v="2024-11-27T00:00:00"/>
    <s v="Local transport"/>
    <s v="Transport"/>
    <s v="Investigation"/>
    <n v="15000"/>
    <n v="3866"/>
    <n v="3.8799793067770305"/>
    <x v="12"/>
  </r>
  <r>
    <d v="2024-11-27T00:00:00"/>
    <s v="Local transport"/>
    <s v="Transport"/>
    <s v="Investigation"/>
    <n v="6000"/>
    <n v="3866"/>
    <n v="1.5519917227108122"/>
    <x v="12"/>
  </r>
  <r>
    <d v="2024-11-27T00:00:00"/>
    <s v="Local transport"/>
    <s v="Transport"/>
    <s v="Investigation"/>
    <n v="5000"/>
    <n v="3866"/>
    <n v="1.2933264355923435"/>
    <x v="12"/>
  </r>
  <r>
    <d v="2024-11-27T00:00:00"/>
    <s v="Local transport"/>
    <s v="Transport"/>
    <s v="Investigation"/>
    <n v="22000"/>
    <n v="3866"/>
    <n v="5.6906363166063114"/>
    <x v="12"/>
  </r>
  <r>
    <d v="2024-11-27T00:00:00"/>
    <s v="Trust building"/>
    <s v="Trust building"/>
    <s v="Investigation"/>
    <n v="10000"/>
    <n v="3866"/>
    <n v="2.586652871184687"/>
    <x v="12"/>
  </r>
  <r>
    <d v="2024-11-27T00:00:00"/>
    <s v="Local Transport"/>
    <s v="Transport"/>
    <s v="Management"/>
    <n v="10000"/>
    <n v="3866"/>
    <n v="2.586652871184687"/>
    <x v="1"/>
  </r>
  <r>
    <d v="2024-11-27T00:00:00"/>
    <s v="Local Transport"/>
    <s v="Transport"/>
    <s v="Management"/>
    <n v="10000"/>
    <n v="3866"/>
    <n v="2.586652871184687"/>
    <x v="1"/>
  </r>
  <r>
    <d v="2024-11-27T00:00:00"/>
    <s v="Local transport"/>
    <s v="Transport"/>
    <s v="Management"/>
    <n v="5000"/>
    <n v="3866"/>
    <n v="1.2933264355923435"/>
    <x v="9"/>
  </r>
  <r>
    <d v="2024-11-27T00:00:00"/>
    <s v="Local transport"/>
    <s v="Transport"/>
    <s v="Management"/>
    <n v="5000"/>
    <n v="3866"/>
    <n v="1.2933264355923435"/>
    <x v="9"/>
  </r>
  <r>
    <d v="2024-11-27T00:00:00"/>
    <s v="Local transport"/>
    <s v="Transport"/>
    <s v="Management"/>
    <n v="7000"/>
    <n v="3866"/>
    <n v="1.8106570098292809"/>
    <x v="9"/>
  </r>
  <r>
    <d v="2024-11-27T00:00:00"/>
    <s v="Local transport"/>
    <s v="Transport"/>
    <s v="Management"/>
    <n v="15000"/>
    <n v="3866"/>
    <n v="3.8799793067770305"/>
    <x v="9"/>
  </r>
  <r>
    <d v="2024-11-27T00:00:00"/>
    <s v="Refreshment Lydia meeting with Afande"/>
    <s v="Travel subsistance"/>
    <s v="Management"/>
    <n v="7000"/>
    <n v="3866"/>
    <n v="1.8106570098292809"/>
    <x v="9"/>
  </r>
  <r>
    <d v="2024-11-27T00:00:00"/>
    <s v="Snack to Afande"/>
    <s v="Travel subsistance"/>
    <s v="Management"/>
    <n v="20000"/>
    <n v="3866"/>
    <n v="5.173305742369374"/>
    <x v="9"/>
  </r>
  <r>
    <d v="2024-11-27T00:00:00"/>
    <s v="Local Transport"/>
    <s v="Travel subsistance"/>
    <s v="Management"/>
    <n v="20000"/>
    <n v="3866"/>
    <n v="5.173305742369374"/>
    <x v="9"/>
  </r>
  <r>
    <d v="2024-11-28T00:00:00"/>
    <s v="Local transport"/>
    <s v="Transport"/>
    <s v="Investigation"/>
    <n v="20000"/>
    <n v="3866"/>
    <n v="5.173305742369374"/>
    <x v="2"/>
  </r>
  <r>
    <d v="2024-11-28T00:00:00"/>
    <s v="Local transport"/>
    <s v="Transport"/>
    <s v="Investigation"/>
    <n v="12000"/>
    <n v="3866"/>
    <n v="3.1039834454216244"/>
    <x v="2"/>
  </r>
  <r>
    <d v="2024-11-28T00:00:00"/>
    <s v="Local transport"/>
    <s v="Transport"/>
    <s v="Investigation"/>
    <n v="4000"/>
    <n v="3866"/>
    <n v="1.0346611484738748"/>
    <x v="2"/>
  </r>
  <r>
    <d v="2024-11-28T00:00:00"/>
    <s v="Local transport"/>
    <s v="Transport"/>
    <s v="Investigation"/>
    <n v="5000"/>
    <n v="3866"/>
    <n v="1.2933264355923435"/>
    <x v="2"/>
  </r>
  <r>
    <d v="2024-11-28T00:00:00"/>
    <s v="Local transport"/>
    <s v="Transport"/>
    <s v="Investigation"/>
    <n v="18000"/>
    <n v="3866"/>
    <n v="4.6559751681324366"/>
    <x v="2"/>
  </r>
  <r>
    <d v="2024-11-28T00:00:00"/>
    <s v="Trust building"/>
    <s v="Trust building"/>
    <s v="Investigation"/>
    <n v="20000"/>
    <n v="3866"/>
    <n v="5.173305742369374"/>
    <x v="2"/>
  </r>
  <r>
    <d v="2024-11-28T00:00:00"/>
    <s v="Local transport"/>
    <s v="Transport"/>
    <s v="Investigation"/>
    <n v="25000"/>
    <n v="3866"/>
    <n v="6.466632177961718"/>
    <x v="3"/>
  </r>
  <r>
    <d v="2024-11-28T00:00:00"/>
    <s v="Local transport"/>
    <s v="Transport"/>
    <s v="Investigation"/>
    <n v="10000"/>
    <n v="3866"/>
    <n v="2.586652871184687"/>
    <x v="3"/>
  </r>
  <r>
    <d v="2024-11-28T00:00:00"/>
    <s v="Local transport"/>
    <s v="Transport"/>
    <s v="Investigation"/>
    <n v="7000"/>
    <n v="3866"/>
    <n v="1.8106570098292809"/>
    <x v="3"/>
  </r>
  <r>
    <d v="2024-11-28T00:00:00"/>
    <s v="Local transport"/>
    <s v="Transport"/>
    <s v="Investigation"/>
    <n v="15000"/>
    <n v="3866"/>
    <n v="3.8799793067770305"/>
    <x v="3"/>
  </r>
  <r>
    <d v="2024-11-28T00:00:00"/>
    <s v="Local transport"/>
    <s v="Transport"/>
    <s v="Investigation"/>
    <n v="23000"/>
    <n v="3866"/>
    <n v="5.9493016037247806"/>
    <x v="3"/>
  </r>
  <r>
    <d v="2024-11-28T00:00:00"/>
    <s v="Trust building"/>
    <s v="Trust building"/>
    <s v="Investigation"/>
    <n v="10000"/>
    <n v="3866"/>
    <n v="2.586652871184687"/>
    <x v="3"/>
  </r>
  <r>
    <d v="2024-11-28T00:00:00"/>
    <s v="Local Transport"/>
    <s v="Transport"/>
    <s v="Investigation"/>
    <n v="16000"/>
    <n v="3866"/>
    <n v="4.1386445938954992"/>
    <x v="11"/>
  </r>
  <r>
    <d v="2024-11-28T00:00:00"/>
    <s v="Local Transport"/>
    <s v="Transport"/>
    <s v="Investigation"/>
    <n v="12000"/>
    <n v="3866"/>
    <n v="3.1039834454216244"/>
    <x v="11"/>
  </r>
  <r>
    <d v="2024-11-28T00:00:00"/>
    <s v="Local Transport"/>
    <s v="Transport"/>
    <s v="Investigation"/>
    <n v="11000"/>
    <n v="3866"/>
    <n v="2.8453181583031557"/>
    <x v="11"/>
  </r>
  <r>
    <d v="2024-11-28T00:00:00"/>
    <s v="Local Transport"/>
    <s v="Transport"/>
    <s v="Investigation"/>
    <n v="3000"/>
    <n v="3866"/>
    <n v="0.7759958613554061"/>
    <x v="11"/>
  </r>
  <r>
    <d v="2024-11-28T00:00:00"/>
    <s v="Local Transport"/>
    <s v="Transport"/>
    <s v="Investigation"/>
    <n v="15000"/>
    <n v="3866"/>
    <n v="3.8799793067770305"/>
    <x v="11"/>
  </r>
  <r>
    <d v="2024-11-28T00:00:00"/>
    <s v="Trust building"/>
    <s v="Trust building"/>
    <s v="Investigation"/>
    <n v="19000"/>
    <n v="3866"/>
    <n v="4.9146404552509058"/>
    <x v="11"/>
  </r>
  <r>
    <d v="2024-11-28T00:00:00"/>
    <s v="Local Transport"/>
    <s v="Transport"/>
    <s v="Legal"/>
    <n v="25000"/>
    <n v="3866"/>
    <n v="6.466632177961718"/>
    <x v="8"/>
  </r>
  <r>
    <d v="2024-11-28T00:00:00"/>
    <s v="Local Transport"/>
    <s v="Transport"/>
    <s v="Legal"/>
    <n v="8000"/>
    <n v="3866"/>
    <n v="2.0693222969477496"/>
    <x v="8"/>
  </r>
  <r>
    <d v="2024-11-28T00:00:00"/>
    <s v="Local Transport"/>
    <s v="Transport"/>
    <s v="Legal"/>
    <n v="25000"/>
    <n v="3866"/>
    <n v="6.466632177961718"/>
    <x v="8"/>
  </r>
  <r>
    <d v="2024-11-28T00:00:00"/>
    <s v="Local transport"/>
    <s v="Transport"/>
    <s v="Investigation"/>
    <n v="15000"/>
    <n v="3866"/>
    <n v="3.8799793067770305"/>
    <x v="12"/>
  </r>
  <r>
    <d v="2024-11-28T00:00:00"/>
    <s v="Local transport"/>
    <s v="Transport"/>
    <s v="Investigation"/>
    <n v="21000"/>
    <n v="3866"/>
    <n v="5.4319710294878432"/>
    <x v="12"/>
  </r>
  <r>
    <d v="2024-11-28T00:00:00"/>
    <s v="Local transport"/>
    <s v="Transport"/>
    <s v="Investigation"/>
    <n v="8000"/>
    <n v="3866"/>
    <n v="2.0693222969477496"/>
    <x v="12"/>
  </r>
  <r>
    <d v="2024-11-28T00:00:00"/>
    <s v="Local transport"/>
    <s v="Transport"/>
    <s v="Investigation"/>
    <n v="2000"/>
    <n v="3866"/>
    <n v="0.5173305742369374"/>
    <x v="12"/>
  </r>
  <r>
    <d v="2024-11-28T00:00:00"/>
    <s v="Local transport"/>
    <s v="Transport"/>
    <s v="Investigation"/>
    <n v="25000"/>
    <n v="3866"/>
    <n v="6.466632177961718"/>
    <x v="12"/>
  </r>
  <r>
    <d v="2024-11-28T00:00:00"/>
    <s v="Trust building"/>
    <s v="Trust building"/>
    <s v="Investigation"/>
    <n v="14000"/>
    <n v="3866"/>
    <n v="3.6213140196585618"/>
    <x v="12"/>
  </r>
  <r>
    <d v="2024-11-28T00:00:00"/>
    <s v="Local Transport"/>
    <s v="Transport"/>
    <s v="Management"/>
    <n v="10000"/>
    <n v="3866"/>
    <n v="2.586652871184687"/>
    <x v="1"/>
  </r>
  <r>
    <d v="2024-11-28T00:00:00"/>
    <s v="Local Transport"/>
    <s v="Transport"/>
    <s v="Management"/>
    <n v="10000"/>
    <n v="3866"/>
    <n v="2.586652871184687"/>
    <x v="1"/>
  </r>
  <r>
    <d v="2024-11-28T00:00:00"/>
    <s v="local transport"/>
    <s v="Transport"/>
    <s v="Management"/>
    <n v="15000"/>
    <n v="3866"/>
    <n v="3.8799793067770305"/>
    <x v="9"/>
  </r>
  <r>
    <d v="2024-11-28T00:00:00"/>
    <s v="local transport"/>
    <s v="Transport"/>
    <s v="Management"/>
    <n v="15000"/>
    <n v="3866"/>
    <n v="3.8799793067770305"/>
    <x v="9"/>
  </r>
  <r>
    <d v="2024-11-28T00:00:00"/>
    <s v="local transport"/>
    <s v="Transport"/>
    <s v="Management"/>
    <n v="3000"/>
    <n v="3866"/>
    <n v="0.7759958613554061"/>
    <x v="9"/>
  </r>
  <r>
    <d v="2024-11-29T00:00:00"/>
    <s v="Local Transport"/>
    <s v="Transport"/>
    <s v="Investigation"/>
    <n v="16000"/>
    <n v="3866"/>
    <n v="4.1386445938954992"/>
    <x v="11"/>
  </r>
  <r>
    <d v="2024-11-29T00:00:00"/>
    <s v="Local Transport"/>
    <s v="Transport"/>
    <s v="Investigation"/>
    <n v="8000"/>
    <n v="3866"/>
    <n v="2.0693222969477496"/>
    <x v="11"/>
  </r>
  <r>
    <d v="2024-11-29T00:00:00"/>
    <s v="Local Transport"/>
    <s v="Transport"/>
    <s v="Investigation"/>
    <n v="7000"/>
    <n v="3866"/>
    <n v="1.8106570098292809"/>
    <x v="11"/>
  </r>
  <r>
    <d v="2024-11-29T00:00:00"/>
    <s v="Local Transport"/>
    <s v="Transport"/>
    <s v="Investigation"/>
    <n v="6000"/>
    <n v="3866"/>
    <n v="1.5519917227108122"/>
    <x v="11"/>
  </r>
  <r>
    <d v="2024-11-29T00:00:00"/>
    <s v="Local Transport"/>
    <s v="Transport"/>
    <s v="Investigation"/>
    <n v="16000"/>
    <n v="3866"/>
    <n v="4.1386445938954992"/>
    <x v="11"/>
  </r>
  <r>
    <d v="2024-11-29T00:00:00"/>
    <s v="Trust building"/>
    <s v="Trust building"/>
    <s v="Investigation"/>
    <n v="9000"/>
    <n v="3866"/>
    <n v="2.3279875840662183"/>
    <x v="11"/>
  </r>
  <r>
    <d v="2024-11-29T00:00:00"/>
    <s v="Peninah's Nov salary"/>
    <s v="Services"/>
    <s v="Office"/>
    <n v="300000"/>
    <n v="3866"/>
    <n v="77.599586135540605"/>
    <x v="1"/>
  </r>
  <r>
    <d v="2024-11-29T00:00:00"/>
    <s v="Local transport"/>
    <s v="Transport"/>
    <s v="Investigation"/>
    <n v="15000"/>
    <n v="3866"/>
    <n v="3.8799793067770305"/>
    <x v="12"/>
  </r>
  <r>
    <d v="2024-11-29T00:00:00"/>
    <s v="Local transport"/>
    <s v="Transport"/>
    <s v="Investigation"/>
    <n v="7000"/>
    <n v="3866"/>
    <n v="1.8106570098292809"/>
    <x v="12"/>
  </r>
  <r>
    <d v="2024-11-29T00:00:00"/>
    <s v="Local transport"/>
    <s v="Transport"/>
    <s v="Investigation"/>
    <n v="4000"/>
    <n v="3866"/>
    <n v="1.0346611484738748"/>
    <x v="12"/>
  </r>
  <r>
    <d v="2024-11-29T00:00:00"/>
    <s v="Local transport"/>
    <s v="Transport"/>
    <s v="Investigation"/>
    <n v="13000"/>
    <n v="3866"/>
    <n v="3.3626487325400931"/>
    <x v="12"/>
  </r>
  <r>
    <d v="2024-11-29T00:00:00"/>
    <s v="Local transport"/>
    <s v="Transport"/>
    <s v="Investigation"/>
    <n v="16000"/>
    <n v="3866"/>
    <n v="4.1386445938954992"/>
    <x v="12"/>
  </r>
  <r>
    <d v="2024-11-29T00:00:00"/>
    <s v="Trust building"/>
    <s v="Trust building"/>
    <s v="Investigation"/>
    <n v="10000"/>
    <n v="3866"/>
    <n v="2.586652871184687"/>
    <x v="12"/>
  </r>
  <r>
    <d v="2024-11-29T00:00:00"/>
    <s v="Local transport"/>
    <s v="Transport"/>
    <s v="Investigation"/>
    <n v="25000"/>
    <n v="3866"/>
    <n v="6.466632177961718"/>
    <x v="3"/>
  </r>
  <r>
    <d v="2024-11-29T00:00:00"/>
    <s v="Local transport"/>
    <s v="Transport"/>
    <s v="Investigation"/>
    <n v="12000"/>
    <n v="3866"/>
    <n v="3.1039834454216244"/>
    <x v="3"/>
  </r>
  <r>
    <d v="2024-11-29T00:00:00"/>
    <s v="Local transport"/>
    <s v="Transport"/>
    <s v="Investigation"/>
    <n v="5000"/>
    <n v="3866"/>
    <n v="1.2933264355923435"/>
    <x v="3"/>
  </r>
  <r>
    <d v="2024-11-29T00:00:00"/>
    <s v="Local transport"/>
    <s v="Transport"/>
    <s v="Investigation"/>
    <n v="8000"/>
    <n v="3866"/>
    <n v="2.0693222969477496"/>
    <x v="3"/>
  </r>
  <r>
    <d v="2024-11-29T00:00:00"/>
    <s v="Local transport"/>
    <s v="Transport"/>
    <s v="Investigation"/>
    <n v="25000"/>
    <n v="3866"/>
    <n v="6.466632177961718"/>
    <x v="3"/>
  </r>
  <r>
    <d v="2024-11-29T00:00:00"/>
    <s v="Trust building"/>
    <s v="Trust building"/>
    <s v="Investigation"/>
    <n v="10000"/>
    <n v="3866"/>
    <n v="2.586652871184687"/>
    <x v="3"/>
  </r>
  <r>
    <d v="2024-11-29T00:00:00"/>
    <s v="6 packets of milk"/>
    <s v="Office materials"/>
    <s v="Office"/>
    <n v="72000"/>
    <n v="3866"/>
    <n v="18.623900672529746"/>
    <x v="1"/>
  </r>
  <r>
    <d v="2024-11-29T00:00:00"/>
    <s v="6kgs of Sugar"/>
    <s v="Office materials"/>
    <s v="Office"/>
    <n v="28800"/>
    <n v="3866"/>
    <n v="7.4495602690118989"/>
    <x v="1"/>
  </r>
  <r>
    <d v="2024-11-29T00:00:00"/>
    <s v="Local Transport"/>
    <s v="Transport"/>
    <s v="Management"/>
    <n v="10000"/>
    <n v="3866"/>
    <n v="2.586652871184687"/>
    <x v="1"/>
  </r>
  <r>
    <d v="2024-11-29T00:00:00"/>
    <s v="Local Transport"/>
    <s v="Transport"/>
    <s v="Management"/>
    <n v="10000"/>
    <n v="3866"/>
    <n v="2.586652871184687"/>
    <x v="1"/>
  </r>
  <r>
    <d v="2024-11-29T00:00:00"/>
    <s v="Local Transport"/>
    <s v="Transport"/>
    <s v="Management"/>
    <n v="5000"/>
    <n v="3866"/>
    <n v="1.2933264355923435"/>
    <x v="1"/>
  </r>
  <r>
    <d v="2024-11-29T00:00:00"/>
    <s v="Local Transport"/>
    <s v="Transport"/>
    <s v="Management"/>
    <n v="2000"/>
    <n v="3866"/>
    <n v="0.5173305742369374"/>
    <x v="1"/>
  </r>
  <r>
    <d v="2024-11-29T00:00:00"/>
    <s v="Local Transport"/>
    <s v="Transport"/>
    <s v="Management"/>
    <n v="3000"/>
    <n v="3866"/>
    <n v="0.7759958613554061"/>
    <x v="1"/>
  </r>
  <r>
    <d v="2024-11-29T00:00:00"/>
    <s v="Local Transport"/>
    <s v="Transport"/>
    <s v="Management"/>
    <n v="3000"/>
    <n v="3866"/>
    <n v="0.7759958613554061"/>
    <x v="1"/>
  </r>
  <r>
    <d v="2024-11-29T00:00:00"/>
    <s v="Local Transport"/>
    <s v="Transport"/>
    <s v="Legal"/>
    <n v="25000"/>
    <n v="3866"/>
    <n v="6.466632177961718"/>
    <x v="8"/>
  </r>
  <r>
    <d v="2024-11-29T00:00:00"/>
    <s v="Local Transport"/>
    <s v="Transport"/>
    <s v="Legal"/>
    <n v="25000"/>
    <n v="3866"/>
    <n v="6.466632177961718"/>
    <x v="8"/>
  </r>
  <r>
    <d v="2024-11-30T00:00:00"/>
    <s v="Local transport"/>
    <s v="Transport"/>
    <s v="Investigation"/>
    <n v="15000"/>
    <n v="3866"/>
    <n v="3.8799793067770305"/>
    <x v="12"/>
  </r>
  <r>
    <d v="2024-11-30T00:00:00"/>
    <s v="Local transport"/>
    <s v="Transport"/>
    <s v="Investigation"/>
    <n v="15000"/>
    <n v="3866"/>
    <n v="3.8799793067770305"/>
    <x v="12"/>
  </r>
  <r>
    <d v="2024-11-30T00:00:00"/>
    <s v="Local Transport"/>
    <s v="Transport"/>
    <s v="Management"/>
    <n v="10000"/>
    <n v="3866"/>
    <n v="2.586652871184687"/>
    <x v="1"/>
  </r>
  <r>
    <d v="2024-11-30T00:00:00"/>
    <s v="Local Transport"/>
    <s v="Transport"/>
    <s v="Management"/>
    <n v="10000"/>
    <n v="3866"/>
    <n v="2.586652871184687"/>
    <x v="1"/>
  </r>
  <r>
    <d v="2024-11-30T00:00:00"/>
    <s v="Local transport"/>
    <s v="Transport"/>
    <s v="Investigation"/>
    <n v="25000"/>
    <n v="3866"/>
    <n v="6.466632177961718"/>
    <x v="3"/>
  </r>
  <r>
    <d v="2024-11-30T00:00:00"/>
    <s v="Local transport"/>
    <s v="Transport"/>
    <s v="Investigation"/>
    <n v="25000"/>
    <n v="3866"/>
    <n v="6.466632177961718"/>
    <x v="3"/>
  </r>
  <r>
    <d v="2024-11-30T00:00:00"/>
    <s v="Local transport"/>
    <s v="Transport"/>
    <s v="Investigation"/>
    <n v="20000"/>
    <n v="3866"/>
    <n v="5.173305742369374"/>
    <x v="3"/>
  </r>
  <r>
    <d v="2024-11-30T00:00:00"/>
    <s v="Local transport"/>
    <s v="Transport"/>
    <s v="Investigation"/>
    <n v="25000"/>
    <n v="3866"/>
    <n v="6.466632177961718"/>
    <x v="3"/>
  </r>
  <r>
    <d v="2024-11-30T00:00:00"/>
    <s v="Trust building"/>
    <s v="Trust building"/>
    <s v="Investigation"/>
    <n v="100000"/>
    <n v="3866"/>
    <n v="25.866528711846872"/>
    <x v="3"/>
  </r>
  <r>
    <d v="2024-11-30T00:00:00"/>
    <s v="Trust building"/>
    <s v="Trust building"/>
    <s v="Investigation"/>
    <n v="30000"/>
    <n v="3866"/>
    <n v="7.759958613554061"/>
    <x v="3"/>
  </r>
  <r>
    <d v="2024-11-30T00:00:00"/>
    <s v="Local Transport"/>
    <s v="Transport"/>
    <s v="Investigation"/>
    <n v="15000"/>
    <n v="3866"/>
    <n v="3.8799793067770305"/>
    <x v="11"/>
  </r>
  <r>
    <d v="2024-11-30T00:00:00"/>
    <s v="Local Transport"/>
    <s v="Transport"/>
    <s v="Investigation"/>
    <n v="15000"/>
    <n v="3866"/>
    <n v="3.8799793067770305"/>
    <x v="11"/>
  </r>
  <r>
    <d v="2024-11-30T00:00:00"/>
    <s v="Bank transfer charges"/>
    <s v="Bank fees"/>
    <s v="Office"/>
    <n v="2000"/>
    <n v="3866"/>
    <n v="0.5173305742369374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d v="2024-11-01T00:00:00"/>
    <s v="Cash Box November 2024"/>
    <m/>
    <m/>
    <m/>
    <m/>
    <n v="9877566"/>
    <x v="0"/>
  </r>
  <r>
    <d v="2024-11-01T00:00:00"/>
    <s v="Mission budget for 1 day"/>
    <s v="Advance"/>
    <s v="Investigation"/>
    <n v="88000"/>
    <m/>
    <n v="9789566"/>
    <x v="1"/>
  </r>
  <r>
    <d v="2024-11-01T00:00:00"/>
    <s v="Mission budget for 1 day"/>
    <s v="Advance"/>
    <s v="Investigation"/>
    <n v="88000"/>
    <m/>
    <n v="9701566"/>
    <x v="2"/>
  </r>
  <r>
    <d v="2024-11-01T00:00:00"/>
    <s v="Mission budget for 1 day"/>
    <s v="Advance"/>
    <s v="Investigation"/>
    <n v="105000"/>
    <m/>
    <n v="9596566"/>
    <x v="3"/>
  </r>
  <r>
    <d v="2024-11-01T00:00:00"/>
    <s v="Mission budget for 1 day"/>
    <s v="Advance"/>
    <s v="Investigation"/>
    <n v="109000"/>
    <m/>
    <n v="9487566"/>
    <x v="4"/>
  </r>
  <r>
    <d v="2024-11-01T00:00:00"/>
    <s v="Mission budget for 1 day"/>
    <s v="Advance"/>
    <s v="Management"/>
    <n v="20000"/>
    <m/>
    <n v="9467566"/>
    <x v="5"/>
  </r>
  <r>
    <d v="2024-11-01T00:00:00"/>
    <s v="Mission budget for 1 day"/>
    <s v="Advance"/>
    <s v="Investigation"/>
    <n v="61000"/>
    <m/>
    <n v="9406566"/>
    <x v="6"/>
  </r>
  <r>
    <d v="2024-11-01T00:00:00"/>
    <s v="Reimbursement to the project"/>
    <s v="Advance"/>
    <s v="Investigation"/>
    <m/>
    <n v="5000"/>
    <n v="9411566"/>
    <x v="1"/>
  </r>
  <r>
    <d v="2024-11-01T00:00:00"/>
    <s v="Reimbursement to i41"/>
    <s v="Advance"/>
    <s v="Investigation"/>
    <n v="3000"/>
    <m/>
    <n v="9408566"/>
    <x v="2"/>
  </r>
  <r>
    <d v="2024-11-01T00:00:00"/>
    <s v="Reimbursement to  project"/>
    <s v="Advance"/>
    <s v="Investigation"/>
    <m/>
    <n v="2000"/>
    <n v="9410566"/>
    <x v="3"/>
  </r>
  <r>
    <d v="2024-11-01T00:00:00"/>
    <s v="Reimbursement to the project"/>
    <s v="Advance"/>
    <s v="Investigation"/>
    <m/>
    <n v="1000"/>
    <n v="9411566"/>
    <x v="6"/>
  </r>
  <r>
    <d v="2024-11-01T00:00:00"/>
    <s v="Reimbursement to the project"/>
    <s v="Advance"/>
    <s v="Investigation"/>
    <m/>
    <n v="1000"/>
    <n v="9412566"/>
    <x v="4"/>
  </r>
  <r>
    <d v="2024-11-02T00:00:00"/>
    <s v="Mission budget for 1 day"/>
    <s v="Advance"/>
    <s v="Management"/>
    <n v="90000"/>
    <m/>
    <n v="9322566"/>
    <x v="5"/>
  </r>
  <r>
    <d v="2024-11-02T00:00:00"/>
    <s v="Mission budget for 1 day"/>
    <s v="Advance"/>
    <s v="Legal "/>
    <n v="30000"/>
    <m/>
    <n v="9292566"/>
    <x v="7"/>
  </r>
  <r>
    <d v="2024-11-02T00:00:00"/>
    <s v="Mission budget for 1 day"/>
    <s v="Advance"/>
    <s v="Investigation"/>
    <n v="50000"/>
    <m/>
    <n v="9242566"/>
    <x v="3"/>
  </r>
  <r>
    <d v="2024-11-02T00:00:00"/>
    <s v="Mission budget for 1 day"/>
    <s v="Advance"/>
    <s v="Investigation"/>
    <n v="40000"/>
    <m/>
    <n v="9202566"/>
    <x v="2"/>
  </r>
  <r>
    <d v="2024-11-02T00:00:00"/>
    <s v="Mission budget for 1 day"/>
    <s v="Advance"/>
    <s v="Legal "/>
    <n v="50000"/>
    <m/>
    <n v="9152566"/>
    <x v="8"/>
  </r>
  <r>
    <d v="2024-11-02T00:00:00"/>
    <s v="Mission budget for 1 day"/>
    <s v="Advance"/>
    <s v="Management"/>
    <n v="20000"/>
    <m/>
    <n v="9132566"/>
    <x v="5"/>
  </r>
  <r>
    <d v="2024-11-04T00:00:00"/>
    <s v="Mission budget for 1 day"/>
    <s v="Advance"/>
    <s v="Investigation"/>
    <n v="85000"/>
    <m/>
    <n v="9047566"/>
    <x v="3"/>
  </r>
  <r>
    <d v="2024-11-04T00:00:00"/>
    <s v="Mission budget for 1 day"/>
    <s v="Advance"/>
    <s v="Legal "/>
    <n v="50000"/>
    <m/>
    <n v="8997566"/>
    <x v="7"/>
  </r>
  <r>
    <d v="2024-11-04T00:00:00"/>
    <s v="Mission budget for 1 day"/>
    <s v="Advance"/>
    <s v="Legal "/>
    <n v="70000"/>
    <m/>
    <n v="8927566"/>
    <x v="8"/>
  </r>
  <r>
    <d v="2024-11-04T00:00:00"/>
    <s v="Mission budget for 1 day"/>
    <s v="Advance"/>
    <s v="Investigation"/>
    <n v="16000"/>
    <m/>
    <n v="8911566"/>
    <x v="6"/>
  </r>
  <r>
    <d v="2024-11-04T00:00:00"/>
    <s v="Mission budget for 1 day"/>
    <s v="Advance"/>
    <s v="Investigation"/>
    <n v="78000"/>
    <m/>
    <n v="8833566"/>
    <x v="2"/>
  </r>
  <r>
    <d v="2024-11-04T00:00:00"/>
    <s v="Mission budget for 1 day"/>
    <s v="Advance"/>
    <s v="Airtime"/>
    <n v="195000"/>
    <m/>
    <n v="8638566"/>
    <x v="9"/>
  </r>
  <r>
    <d v="2024-11-04T00:00:00"/>
    <s v="Mission budget for 1 day"/>
    <s v="Advance"/>
    <s v="Management"/>
    <n v="100000"/>
    <m/>
    <n v="8538566"/>
    <x v="5"/>
  </r>
  <r>
    <d v="2024-11-04T00:00:00"/>
    <s v="Mission budget for 1 day"/>
    <s v="Advance"/>
    <s v="Management"/>
    <n v="86000"/>
    <m/>
    <n v="8452566"/>
    <x v="5"/>
  </r>
  <r>
    <d v="2024-11-04T00:00:00"/>
    <s v="Mission budget for 1 day"/>
    <s v="Advance"/>
    <s v="Management"/>
    <n v="35000"/>
    <m/>
    <n v="8417566"/>
    <x v="5"/>
  </r>
  <r>
    <d v="2024-11-04T00:00:00"/>
    <s v="Mission budget for 1 day"/>
    <s v="Advance"/>
    <s v="Management"/>
    <n v="39000"/>
    <m/>
    <n v="8378566"/>
    <x v="5"/>
  </r>
  <r>
    <d v="2024-11-04T00:00:00"/>
    <s v="Reimbursment to projcet"/>
    <s v="Advance"/>
    <s v="Legal "/>
    <m/>
    <n v="2000"/>
    <n v="8380566"/>
    <x v="8"/>
  </r>
  <r>
    <d v="2024-11-04T00:00:00"/>
    <s v="Reimbursement to mary"/>
    <s v="Advance"/>
    <s v="Management"/>
    <n v="5000"/>
    <m/>
    <n v="8375566"/>
    <x v="5"/>
  </r>
  <r>
    <d v="2024-11-04T00:00:00"/>
    <s v="Reimbursement to project"/>
    <s v="Advance"/>
    <s v="Management"/>
    <m/>
    <n v="39500"/>
    <n v="8415066"/>
    <x v="5"/>
  </r>
  <r>
    <d v="2024-11-04T00:00:00"/>
    <s v="Reimbursement to mary"/>
    <s v="Advance"/>
    <s v="Management"/>
    <n v="15800"/>
    <m/>
    <n v="8399266"/>
    <x v="5"/>
  </r>
  <r>
    <d v="2024-11-04T00:00:00"/>
    <s v="Reimbursement to mary"/>
    <s v="Advance"/>
    <s v="Management"/>
    <n v="1000"/>
    <m/>
    <n v="8398266"/>
    <x v="5"/>
  </r>
  <r>
    <d v="2024-11-05T00:00:00"/>
    <s v="Mission budget for 1 day"/>
    <s v="Advance"/>
    <s v="Investigation"/>
    <n v="75000"/>
    <m/>
    <n v="8323266"/>
    <x v="2"/>
  </r>
  <r>
    <d v="2024-11-05T00:00:00"/>
    <s v="Mission budget for 1 day"/>
    <s v="Advance"/>
    <s v="Investigation"/>
    <n v="80000"/>
    <m/>
    <n v="8243266"/>
    <x v="1"/>
  </r>
  <r>
    <d v="2024-11-05T00:00:00"/>
    <s v="Mission budget for 1 day"/>
    <s v="Advance"/>
    <s v="Investigation"/>
    <n v="90000"/>
    <m/>
    <n v="8153266"/>
    <x v="3"/>
  </r>
  <r>
    <d v="2024-11-05T00:00:00"/>
    <s v="Mission budget for 1 day"/>
    <s v="Advance"/>
    <s v="Investigation"/>
    <n v="115000"/>
    <m/>
    <n v="8038266"/>
    <x v="4"/>
  </r>
  <r>
    <d v="2024-11-05T00:00:00"/>
    <s v="Mission budget for 1 day"/>
    <s v="Advance"/>
    <s v="Management"/>
    <n v="20000"/>
    <m/>
    <n v="8018266"/>
    <x v="5"/>
  </r>
  <r>
    <d v="2024-11-05T00:00:00"/>
    <s v="Mission budget for 1 day"/>
    <s v="Advance"/>
    <s v="Management"/>
    <n v="100000"/>
    <m/>
    <n v="7918266"/>
    <x v="5"/>
  </r>
  <r>
    <d v="2024-11-05T00:00:00"/>
    <s v="Mission budget for 1 day"/>
    <s v="Advance"/>
    <s v="Management"/>
    <n v="16000"/>
    <m/>
    <n v="7902266"/>
    <x v="5"/>
  </r>
  <r>
    <d v="2024-11-05T00:00:00"/>
    <s v="Mission budget for 1 day"/>
    <s v="Advance"/>
    <s v="Management"/>
    <n v="46000"/>
    <m/>
    <n v="7856266"/>
    <x v="10"/>
  </r>
  <r>
    <d v="2024-11-05T00:00:00"/>
    <s v="Mission budget for 1 day"/>
    <s v="Advance"/>
    <s v="Management"/>
    <n v="150000"/>
    <m/>
    <n v="7706266"/>
    <x v="10"/>
  </r>
  <r>
    <d v="2024-11-05T00:00:00"/>
    <s v="Mission budget for 1 day"/>
    <s v="Advance"/>
    <s v="Management"/>
    <n v="10000"/>
    <m/>
    <n v="7696266"/>
    <x v="10"/>
  </r>
  <r>
    <d v="2024-11-05T00:00:00"/>
    <s v="Reimbursement to i41"/>
    <s v="Advance"/>
    <s v="Investigation"/>
    <n v="1000"/>
    <m/>
    <n v="7695266"/>
    <x v="2"/>
  </r>
  <r>
    <d v="2024-11-05T00:00:00"/>
    <s v="Reimbursement to Rebecca"/>
    <s v="Advance"/>
    <s v="Management"/>
    <n v="10000"/>
    <m/>
    <n v="7685266"/>
    <x v="10"/>
  </r>
  <r>
    <d v="2024-11-05T00:00:00"/>
    <s v="Reimbursement to project"/>
    <s v="Advance"/>
    <s v="Investigation"/>
    <m/>
    <n v="3000"/>
    <n v="7688266"/>
    <x v="1"/>
  </r>
  <r>
    <d v="2024-11-05T00:00:00"/>
    <s v="Reimbursement to project"/>
    <s v="Advance"/>
    <s v="Investigation"/>
    <m/>
    <n v="6000"/>
    <n v="7694266"/>
    <x v="3"/>
  </r>
  <r>
    <d v="2024-11-05T00:00:00"/>
    <s v="Reimbursement to project"/>
    <s v="Advance"/>
    <s v="Investigation"/>
    <m/>
    <n v="8000"/>
    <n v="7702266"/>
    <x v="4"/>
  </r>
  <r>
    <d v="2024-11-05T00:00:00"/>
    <s v="Reimbursement to mary"/>
    <s v="Advance"/>
    <s v="Management"/>
    <n v="4000"/>
    <m/>
    <n v="7698266"/>
    <x v="5"/>
  </r>
  <r>
    <d v="2024-11-06T00:00:00"/>
    <s v="Mission budget for 1 day"/>
    <s v="Advance"/>
    <s v="Investigation"/>
    <n v="110000"/>
    <m/>
    <n v="7588266"/>
    <x v="4"/>
  </r>
  <r>
    <d v="2024-11-06T00:00:00"/>
    <s v="Mission budget for 1 day"/>
    <s v="Advance"/>
    <s v="Investigation"/>
    <n v="93000"/>
    <m/>
    <n v="7495266"/>
    <x v="3"/>
  </r>
  <r>
    <d v="2024-11-06T00:00:00"/>
    <s v="Mission budget for 1 day"/>
    <s v="Advance"/>
    <s v="Investigation"/>
    <n v="46000"/>
    <m/>
    <n v="7449266"/>
    <x v="6"/>
  </r>
  <r>
    <d v="2024-11-06T00:00:00"/>
    <s v="Mission budget for 1 day"/>
    <s v="Advance"/>
    <s v="Investigation"/>
    <n v="78000"/>
    <m/>
    <n v="7371266"/>
    <x v="1"/>
  </r>
  <r>
    <d v="2024-11-06T00:00:00"/>
    <s v="Mission budget for 1 day"/>
    <s v="Advance"/>
    <s v="Management"/>
    <n v="20000"/>
    <m/>
    <n v="7351266"/>
    <x v="5"/>
  </r>
  <r>
    <d v="2024-11-06T00:00:00"/>
    <s v="Mission budget for 1 day"/>
    <s v="Advance"/>
    <s v="Investigation"/>
    <n v="73000"/>
    <m/>
    <n v="7278266"/>
    <x v="2"/>
  </r>
  <r>
    <d v="2024-11-06T00:00:00"/>
    <s v="Mission budget for 1 day"/>
    <s v="Advance"/>
    <s v="Management"/>
    <n v="60000"/>
    <m/>
    <n v="7218266"/>
    <x v="5"/>
  </r>
  <r>
    <d v="2024-11-06T00:00:00"/>
    <s v="Reimbursement to project"/>
    <s v="Advance"/>
    <s v="Investigation"/>
    <m/>
    <n v="1000"/>
    <n v="7219266"/>
    <x v="4"/>
  </r>
  <r>
    <d v="2024-11-06T00:00:00"/>
    <s v="Reimbursement to project"/>
    <s v="Advance"/>
    <s v="Investigation"/>
    <m/>
    <n v="2000"/>
    <n v="7221266"/>
    <x v="3"/>
  </r>
  <r>
    <d v="2024-11-06T00:00:00"/>
    <s v="Reimbursement to i18"/>
    <s v="Advance"/>
    <s v="Investigation"/>
    <n v="1000"/>
    <m/>
    <n v="7220266"/>
    <x v="6"/>
  </r>
  <r>
    <d v="2024-11-07T00:00:00"/>
    <s v="Reimbursement to Ruff"/>
    <s v="Advance"/>
    <s v="Investigation"/>
    <n v="5000"/>
    <m/>
    <n v="7215266"/>
    <x v="4"/>
  </r>
  <r>
    <d v="2024-11-07T00:00:00"/>
    <s v="Mission budget for 1 day"/>
    <s v="Advance"/>
    <s v="Investigation"/>
    <n v="82000"/>
    <m/>
    <n v="7133266"/>
    <x v="2"/>
  </r>
  <r>
    <d v="2024-11-07T00:00:00"/>
    <s v="Mission budget for 1 day"/>
    <s v="Advance"/>
    <s v="Investigation"/>
    <n v="88000"/>
    <m/>
    <n v="7045266"/>
    <x v="3"/>
  </r>
  <r>
    <d v="2024-11-07T00:00:00"/>
    <s v="Mission budget for 1 day"/>
    <s v="Advance"/>
    <s v="Investigation"/>
    <n v="66000"/>
    <m/>
    <n v="6979266"/>
    <x v="6"/>
  </r>
  <r>
    <d v="2024-11-07T00:00:00"/>
    <s v="Mission budget for 1 day"/>
    <s v="Advance"/>
    <s v="Investigation"/>
    <n v="100000"/>
    <m/>
    <n v="6879266"/>
    <x v="4"/>
  </r>
  <r>
    <d v="2024-11-07T00:00:00"/>
    <s v="Mission budget for 1 day"/>
    <s v="Advance"/>
    <s v="Management"/>
    <n v="20000"/>
    <m/>
    <n v="6859266"/>
    <x v="5"/>
  </r>
  <r>
    <d v="2024-11-07T00:00:00"/>
    <s v="Mission budget for 1 day"/>
    <s v="Advance"/>
    <s v="Management"/>
    <n v="200000"/>
    <m/>
    <n v="6659266"/>
    <x v="11"/>
  </r>
  <r>
    <d v="2024-11-07T00:00:00"/>
    <s v="Mission budget for 1 day"/>
    <s v="Advance"/>
    <s v="Management"/>
    <n v="50000"/>
    <m/>
    <n v="6609266"/>
    <x v="11"/>
  </r>
  <r>
    <d v="2024-11-07T00:00:00"/>
    <s v="Reimbursement to project"/>
    <s v="Advance"/>
    <s v="Investigation"/>
    <m/>
    <n v="15000"/>
    <n v="6624266"/>
    <x v="2"/>
  </r>
  <r>
    <d v="2024-11-07T00:00:00"/>
    <s v="Reimbursement to i93"/>
    <s v="Advance"/>
    <s v="Investigation"/>
    <n v="7000"/>
    <m/>
    <n v="6617266"/>
    <x v="3"/>
  </r>
  <r>
    <d v="2024-11-07T00:00:00"/>
    <s v="Reimbursement to project"/>
    <s v="Advance"/>
    <s v="Investigation"/>
    <m/>
    <n v="10000"/>
    <n v="6627266"/>
    <x v="6"/>
  </r>
  <r>
    <d v="2024-11-08T00:00:00"/>
    <s v="Mission budget for 1 day"/>
    <s v="Advance"/>
    <s v="Investigation"/>
    <n v="87000"/>
    <m/>
    <n v="6540266"/>
    <x v="4"/>
  </r>
  <r>
    <d v="2024-11-08T00:00:00"/>
    <s v="Mission budget for 1 day"/>
    <s v="Advance"/>
    <s v="Investigation"/>
    <n v="98000"/>
    <m/>
    <n v="6442266"/>
    <x v="3"/>
  </r>
  <r>
    <d v="2024-11-08T00:00:00"/>
    <s v="Mission budget for 1 day"/>
    <s v="Advance"/>
    <s v="Investigation"/>
    <n v="48000"/>
    <m/>
    <n v="6394266"/>
    <x v="6"/>
  </r>
  <r>
    <d v="2024-11-08T00:00:00"/>
    <s v="Mission budget for 1 day"/>
    <s v="Advance"/>
    <s v="Investigation"/>
    <n v="81000"/>
    <m/>
    <n v="6313266"/>
    <x v="2"/>
  </r>
  <r>
    <d v="2024-11-08T00:00:00"/>
    <s v="Mission budget for 1 day"/>
    <s v="Advance"/>
    <s v="Management"/>
    <n v="20000"/>
    <m/>
    <n v="6293266"/>
    <x v="5"/>
  </r>
  <r>
    <d v="2024-11-08T00:00:00"/>
    <s v="Reimbursement to i41"/>
    <s v="Advance"/>
    <s v="Investigation"/>
    <n v="5000"/>
    <m/>
    <n v="6288266"/>
    <x v="2"/>
  </r>
  <r>
    <d v="2024-11-08T00:00:00"/>
    <s v="Reimbursement to Ruff"/>
    <s v="Advance"/>
    <s v="Investigation"/>
    <n v="3000"/>
    <m/>
    <n v="6285266"/>
    <x v="4"/>
  </r>
  <r>
    <d v="2024-11-11T00:00:00"/>
    <s v="Mission budget for 1 day"/>
    <s v="Advance"/>
    <s v="Investigation"/>
    <n v="82000"/>
    <m/>
    <n v="6203266"/>
    <x v="2"/>
  </r>
  <r>
    <d v="2024-11-11T00:00:00"/>
    <s v="Mission budget for 1 day"/>
    <s v="Advance"/>
    <s v="Investigation"/>
    <n v="93000"/>
    <m/>
    <n v="6110266"/>
    <x v="3"/>
  </r>
  <r>
    <d v="2024-11-11T00:00:00"/>
    <s v="Mission budget for 1 day"/>
    <s v="Advance"/>
    <s v="Investigation"/>
    <n v="105000"/>
    <m/>
    <n v="6005266"/>
    <x v="4"/>
  </r>
  <r>
    <d v="2024-11-11T00:00:00"/>
    <s v="Mission budget for 1 day"/>
    <s v="Advance"/>
    <s v="Legal "/>
    <n v="30000"/>
    <m/>
    <n v="5975266"/>
    <x v="7"/>
  </r>
  <r>
    <d v="2024-11-11T00:00:00"/>
    <s v="Mission budget for 1 day"/>
    <s v="Advance"/>
    <s v="Management"/>
    <n v="20000"/>
    <m/>
    <n v="5955266"/>
    <x v="5"/>
  </r>
  <r>
    <d v="2024-11-11T00:00:00"/>
    <s v="Mission budget for 1 day"/>
    <s v="Advance"/>
    <s v="Management"/>
    <n v="77000"/>
    <m/>
    <n v="5878266"/>
    <x v="11"/>
  </r>
  <r>
    <d v="2024-11-11T00:00:00"/>
    <s v="Mission budget for 1 day"/>
    <s v="Advance"/>
    <s v="Investigation"/>
    <n v="120000"/>
    <m/>
    <n v="5758266"/>
    <x v="6"/>
  </r>
  <r>
    <d v="2024-11-11T00:00:00"/>
    <s v="Mission budget for 1 day"/>
    <s v="Advance"/>
    <s v="Management"/>
    <n v="170000"/>
    <m/>
    <n v="5588266"/>
    <x v="9"/>
  </r>
  <r>
    <d v="2024-11-11T00:00:00"/>
    <s v="Reimbursement to project"/>
    <s v="Advance"/>
    <s v="Investigation"/>
    <m/>
    <n v="4000"/>
    <n v="5592266"/>
    <x v="2"/>
  </r>
  <r>
    <d v="2024-11-11T00:00:00"/>
    <s v="Reimbursement to project"/>
    <s v="Advance"/>
    <s v="Investigation"/>
    <m/>
    <n v="2000"/>
    <n v="5594266"/>
    <x v="4"/>
  </r>
  <r>
    <d v="2024-11-11T00:00:00"/>
    <s v="Reimbursement to project"/>
    <s v="Advance"/>
    <s v="Investigation"/>
    <m/>
    <n v="173000"/>
    <n v="5767266"/>
    <x v="6"/>
  </r>
  <r>
    <d v="2024-11-12T00:00:00"/>
    <s v="Mission budget for 1 day"/>
    <s v="Advance"/>
    <s v="Investigation"/>
    <n v="70000"/>
    <m/>
    <n v="5697266"/>
    <x v="4"/>
  </r>
  <r>
    <d v="2024-11-12T00:00:00"/>
    <s v="Mission budget for 1 day"/>
    <s v="Advance"/>
    <s v="Investigation"/>
    <n v="83000"/>
    <m/>
    <n v="5614266"/>
    <x v="3"/>
  </r>
  <r>
    <d v="2024-11-12T00:00:00"/>
    <s v="Mission budget for 1 day"/>
    <s v="Advance"/>
    <s v="Legal "/>
    <n v="50000"/>
    <m/>
    <n v="5564266"/>
    <x v="7"/>
  </r>
  <r>
    <d v="2024-11-12T00:00:00"/>
    <s v="Mission budget for 1 day"/>
    <s v="Advance"/>
    <s v="Investigation"/>
    <n v="65000"/>
    <m/>
    <n v="5499266"/>
    <x v="2"/>
  </r>
  <r>
    <d v="2024-11-12T00:00:00"/>
    <s v="Mission budget for 1 day"/>
    <s v="Advance"/>
    <s v="Management"/>
    <n v="20000"/>
    <m/>
    <n v="5479266"/>
    <x v="5"/>
  </r>
  <r>
    <d v="2024-11-12T00:00:00"/>
    <s v="Reimbursement to project"/>
    <s v="Advance"/>
    <s v="Investigation"/>
    <m/>
    <n v="2000"/>
    <n v="5481266"/>
    <x v="3"/>
  </r>
  <r>
    <d v="2024-11-12T00:00:00"/>
    <s v="Reimbursement to project"/>
    <s v="Advance"/>
    <s v="Legal "/>
    <m/>
    <n v="12000"/>
    <n v="5493266"/>
    <x v="7"/>
  </r>
  <r>
    <d v="2024-11-12T00:00:00"/>
    <s v="Reimbursement to project"/>
    <s v="Advance"/>
    <s v="Investigation"/>
    <m/>
    <n v="8000"/>
    <n v="5501266"/>
    <x v="2"/>
  </r>
  <r>
    <d v="2024-11-13T00:00:00"/>
    <s v="Mission budget for 1 day"/>
    <s v="Advance"/>
    <s v="Management"/>
    <n v="162000"/>
    <m/>
    <n v="5339266"/>
    <x v="5"/>
  </r>
  <r>
    <d v="2024-11-13T00:00:00"/>
    <s v="Mission budget for 1 day"/>
    <s v="Advance"/>
    <s v="Management"/>
    <n v="29000"/>
    <m/>
    <n v="5310266"/>
    <x v="5"/>
  </r>
  <r>
    <d v="2024-11-13T00:00:00"/>
    <s v="Mission budget for 1 day"/>
    <s v="Advance"/>
    <s v="Investigation"/>
    <n v="93000"/>
    <m/>
    <n v="5217266"/>
    <x v="3"/>
  </r>
  <r>
    <d v="2024-11-13T00:00:00"/>
    <s v="Mission budget for 1 day"/>
    <s v="Advance"/>
    <s v="Investigation"/>
    <n v="40000"/>
    <m/>
    <n v="5177266"/>
    <x v="2"/>
  </r>
  <r>
    <d v="2024-11-13T00:00:00"/>
    <s v="Mission budget for 1 day"/>
    <s v="Advance"/>
    <s v="Investigation"/>
    <n v="80000"/>
    <m/>
    <n v="5097266"/>
    <x v="1"/>
  </r>
  <r>
    <d v="2024-11-13T00:00:00"/>
    <s v="Mission budget for 1 day"/>
    <s v="Advance"/>
    <s v="Legal "/>
    <n v="70000"/>
    <m/>
    <n v="5027266"/>
    <x v="8"/>
  </r>
  <r>
    <d v="2024-11-13T00:00:00"/>
    <s v="Reimbursement to  project"/>
    <s v="Advance"/>
    <s v="Management"/>
    <m/>
    <n v="13200"/>
    <n v="5040466"/>
    <x v="5"/>
  </r>
  <r>
    <d v="2024-11-13T00:00:00"/>
    <s v="Reimbursement to project"/>
    <s v="Advance"/>
    <s v="Investigation"/>
    <m/>
    <n v="4000"/>
    <n v="5044466"/>
    <x v="3"/>
  </r>
  <r>
    <d v="2024-11-13T00:00:00"/>
    <s v="Reimbursement to project"/>
    <s v="Advance"/>
    <s v="Investigation"/>
    <m/>
    <n v="6000"/>
    <n v="5050466"/>
    <x v="1"/>
  </r>
  <r>
    <d v="2024-11-13T00:00:00"/>
    <s v="Reimbursement to project"/>
    <s v="Advance"/>
    <s v="Legal "/>
    <m/>
    <n v="10000"/>
    <n v="5060466"/>
    <x v="8"/>
  </r>
  <r>
    <d v="2024-11-14T00:00:00"/>
    <s v="Mission budget for 1 day"/>
    <s v="Advance"/>
    <s v="Management"/>
    <n v="60000"/>
    <m/>
    <n v="5000466"/>
    <x v="11"/>
  </r>
  <r>
    <d v="2024-11-14T00:00:00"/>
    <s v="Mission budget for 1 day"/>
    <s v="Advance"/>
    <s v="Management"/>
    <n v="70000"/>
    <m/>
    <n v="4930466"/>
    <x v="5"/>
  </r>
  <r>
    <d v="2024-11-14T00:00:00"/>
    <s v="Mission budget for 1 day"/>
    <s v="Advance"/>
    <s v="Investigation"/>
    <n v="95000"/>
    <m/>
    <n v="4835466"/>
    <x v="3"/>
  </r>
  <r>
    <d v="2024-11-14T00:00:00"/>
    <s v="Mission budget for 1 day"/>
    <s v="Advance"/>
    <s v="Investigation"/>
    <n v="81000"/>
    <m/>
    <n v="4754466"/>
    <x v="2"/>
  </r>
  <r>
    <d v="2024-11-14T00:00:00"/>
    <s v="Mission budget for 1 day"/>
    <s v="Advance"/>
    <s v="Investigation"/>
    <n v="98000"/>
    <m/>
    <n v="4656466"/>
    <x v="4"/>
  </r>
  <r>
    <d v="2024-11-14T00:00:00"/>
    <s v="Mission budget for 1 day"/>
    <s v="Advance"/>
    <s v="Management"/>
    <n v="26000"/>
    <m/>
    <n v="4630466"/>
    <x v="5"/>
  </r>
  <r>
    <d v="2024-11-14T00:00:00"/>
    <s v="Mission budget for 1 day"/>
    <s v="Advance"/>
    <s v="Investigation"/>
    <n v="82000"/>
    <m/>
    <n v="4548466"/>
    <x v="1"/>
  </r>
  <r>
    <d v="2024-11-14T00:00:00"/>
    <s v="Reimbursement to project"/>
    <s v="Advance"/>
    <s v="Investigation"/>
    <m/>
    <n v="1000"/>
    <n v="4549466"/>
    <x v="2"/>
  </r>
  <r>
    <d v="2024-11-14T00:00:00"/>
    <s v="Reimbursement to project"/>
    <s v="Advance"/>
    <s v="Investigation"/>
    <m/>
    <n v="9000"/>
    <n v="4558466"/>
    <x v="1"/>
  </r>
  <r>
    <d v="2024-11-15T00:00:00"/>
    <s v="Mission budget for 1 day"/>
    <s v="Advance"/>
    <s v="Investigation"/>
    <n v="83000"/>
    <m/>
    <n v="4475466"/>
    <x v="2"/>
  </r>
  <r>
    <d v="2024-11-15T00:00:00"/>
    <s v="Mission budget for 1 day"/>
    <s v="Advance"/>
    <s v="Management"/>
    <n v="20000"/>
    <m/>
    <n v="4455466"/>
    <x v="5"/>
  </r>
  <r>
    <d v="2024-11-15T00:00:00"/>
    <s v="Mission budget for 1 day"/>
    <s v="Advance"/>
    <s v="Investigation"/>
    <n v="100000"/>
    <m/>
    <n v="4355466"/>
    <x v="3"/>
  </r>
  <r>
    <d v="2024-11-15T00:00:00"/>
    <s v="Mission budget for 1 day"/>
    <s v="Advance"/>
    <s v="Investigation"/>
    <n v="75000"/>
    <m/>
    <n v="4280466"/>
    <x v="1"/>
  </r>
  <r>
    <d v="2024-11-15T00:00:00"/>
    <s v="Mission budget for 1 day"/>
    <s v="Advance"/>
    <s v="Investigation"/>
    <n v="90000"/>
    <m/>
    <n v="4190466"/>
    <x v="4"/>
  </r>
  <r>
    <d v="2024-11-15T00:00:00"/>
    <s v="Reimbursement to project"/>
    <s v="Advance"/>
    <s v="Investigation"/>
    <m/>
    <n v="9000"/>
    <n v="4199466"/>
    <x v="2"/>
  </r>
  <r>
    <d v="2024-11-15T00:00:00"/>
    <s v="Reimbursement to project"/>
    <s v="Advance"/>
    <s v="Investigation"/>
    <m/>
    <n v="2000"/>
    <n v="4201466"/>
    <x v="3"/>
  </r>
  <r>
    <d v="2024-11-15T00:00:00"/>
    <s v="Reimbursement to project"/>
    <s v="Advance"/>
    <s v="Investigation"/>
    <m/>
    <n v="4000"/>
    <n v="4205466"/>
    <x v="1"/>
  </r>
  <r>
    <d v="2024-11-16T00:00:00"/>
    <s v="Mission budget for 1 day"/>
    <s v="Advance"/>
    <s v="Legal"/>
    <n v="50000"/>
    <m/>
    <n v="4155466"/>
    <x v="8"/>
  </r>
  <r>
    <d v="2024-11-16T00:00:00"/>
    <s v="Mission budget for 1 day"/>
    <s v="Advance"/>
    <s v="Investigation"/>
    <n v="40000"/>
    <m/>
    <n v="4115466"/>
    <x v="2"/>
  </r>
  <r>
    <d v="2024-11-16T00:00:00"/>
    <s v="Mission budget for 1 day"/>
    <s v="Advance"/>
    <s v="Legal"/>
    <n v="30000"/>
    <m/>
    <n v="4085466"/>
    <x v="7"/>
  </r>
  <r>
    <d v="2024-11-16T00:00:00"/>
    <s v="Mission budget for 1 day"/>
    <s v="Advance"/>
    <s v="Management"/>
    <n v="20000"/>
    <m/>
    <n v="4065466"/>
    <x v="5"/>
  </r>
  <r>
    <d v="2024-11-16T00:00:00"/>
    <s v="Mission budget for 1 day"/>
    <s v="Advance"/>
    <s v="Investigation"/>
    <n v="140000"/>
    <m/>
    <n v="3925466"/>
    <x v="3"/>
  </r>
  <r>
    <d v="2024-11-16T00:00:00"/>
    <s v="Reimbursement to project"/>
    <s v="Advance"/>
    <s v="Investigation"/>
    <m/>
    <n v="4000"/>
    <n v="3929466"/>
    <x v="3"/>
  </r>
  <r>
    <d v="2024-11-18T00:00:00"/>
    <s v="Mission budget for 1 day"/>
    <s v="Advance"/>
    <s v="Investigation"/>
    <n v="100000"/>
    <m/>
    <n v="3829466"/>
    <x v="4"/>
  </r>
  <r>
    <d v="2024-11-18T00:00:00"/>
    <s v="Mission budget for 1 day"/>
    <s v="Advance"/>
    <s v="Legal"/>
    <n v="50000"/>
    <m/>
    <n v="3779466"/>
    <x v="7"/>
  </r>
  <r>
    <d v="2024-11-18T00:00:00"/>
    <s v="Mission budget for 1 day"/>
    <s v="Advance"/>
    <s v="Investigation"/>
    <n v="100000"/>
    <m/>
    <n v="3679466"/>
    <x v="3"/>
  </r>
  <r>
    <d v="2024-11-18T00:00:00"/>
    <s v="Mission budget for 1 day"/>
    <s v="Advance"/>
    <s v="Investigation"/>
    <n v="77000"/>
    <m/>
    <n v="3602466"/>
    <x v="2"/>
  </r>
  <r>
    <d v="2024-11-18T00:00:00"/>
    <s v="Mission budget for 1 day"/>
    <s v="Advance"/>
    <s v="Management"/>
    <n v="20000"/>
    <m/>
    <n v="3582466"/>
    <x v="5"/>
  </r>
  <r>
    <d v="2024-11-18T00:00:00"/>
    <s v="Mission budget for 1 day"/>
    <s v="Advance"/>
    <s v="Management"/>
    <n v="16000"/>
    <m/>
    <n v="3566466"/>
    <x v="11"/>
  </r>
  <r>
    <d v="2024-11-18T00:00:00"/>
    <s v="Reimbursement to project"/>
    <s v="Advance"/>
    <s v="Legal"/>
    <m/>
    <n v="1000"/>
    <n v="3567466"/>
    <x v="7"/>
  </r>
  <r>
    <d v="2024-11-18T00:00:00"/>
    <s v="Reimbursement to i93"/>
    <s v="Advance"/>
    <s v="Investigation"/>
    <n v="2000"/>
    <m/>
    <n v="3565466"/>
    <x v="3"/>
  </r>
  <r>
    <d v="2024-11-18T00:00:00"/>
    <s v="Reimbursement to project"/>
    <s v="Advance"/>
    <s v="Investigation"/>
    <m/>
    <n v="4000"/>
    <n v="3569466"/>
    <x v="2"/>
  </r>
  <r>
    <d v="2024-11-18T00:00:00"/>
    <s v="Cash withdraw cheq;405"/>
    <s v="Internal transfer"/>
    <s v="Management"/>
    <m/>
    <n v="15880000"/>
    <n v="19449466"/>
    <x v="0"/>
  </r>
  <r>
    <d v="2024-11-19T00:00:00"/>
    <s v="Mission budget for 1 day"/>
    <s v="Advance"/>
    <s v="Investigation"/>
    <n v="115000"/>
    <m/>
    <n v="19334466"/>
    <x v="3"/>
  </r>
  <r>
    <d v="2024-11-19T00:00:00"/>
    <s v="Mission budget for 1 day"/>
    <s v="Advance"/>
    <s v="Investigation"/>
    <n v="80000"/>
    <m/>
    <n v="19254466"/>
    <x v="2"/>
  </r>
  <r>
    <d v="2024-11-19T00:00:00"/>
    <s v="Mission budget for 1 day"/>
    <s v="Advance"/>
    <s v="Investigation"/>
    <n v="93000"/>
    <m/>
    <n v="19161466"/>
    <x v="4"/>
  </r>
  <r>
    <d v="2024-11-19T00:00:00"/>
    <s v="Mission budget for 1 day"/>
    <s v="Advance"/>
    <s v="Legal"/>
    <n v="30000"/>
    <m/>
    <n v="19131466"/>
    <x v="7"/>
  </r>
  <r>
    <d v="2024-11-19T00:00:00"/>
    <s v="Mission budget for 1 day"/>
    <s v="Advance"/>
    <s v="Management"/>
    <n v="20000"/>
    <m/>
    <n v="19111466"/>
    <x v="5"/>
  </r>
  <r>
    <d v="2024-11-19T00:00:00"/>
    <s v="Mission budget for 1 day"/>
    <s v="Advance"/>
    <s v="Management"/>
    <n v="170000"/>
    <m/>
    <n v="18941466"/>
    <x v="9"/>
  </r>
  <r>
    <d v="2024-11-19T00:00:00"/>
    <s v="Mission budget for 1 day"/>
    <s v="Advance"/>
    <s v="Management"/>
    <n v="400000"/>
    <m/>
    <n v="18541466"/>
    <x v="11"/>
  </r>
  <r>
    <d v="2024-11-19T00:00:00"/>
    <s v="Mission budget for 1 day"/>
    <s v="Advance"/>
    <s v="Management"/>
    <n v="12000"/>
    <m/>
    <n v="18529466"/>
    <x v="11"/>
  </r>
  <r>
    <d v="2024-11-19T00:00:00"/>
    <s v="Mission budget for 1 day"/>
    <s v="Advance"/>
    <s v="Management"/>
    <n v="155000"/>
    <m/>
    <n v="18374466"/>
    <x v="11"/>
  </r>
  <r>
    <d v="2024-11-19T00:00:00"/>
    <s v="Reimbursement to project"/>
    <s v="Advance"/>
    <s v="Investigation"/>
    <m/>
    <n v="3000"/>
    <n v="18377466"/>
    <x v="2"/>
  </r>
  <r>
    <d v="2024-11-20T00:00:00"/>
    <s v="Reimbursement to project"/>
    <s v="Advance"/>
    <s v="Investigation"/>
    <m/>
    <n v="3000"/>
    <n v="18380466"/>
    <x v="3"/>
  </r>
  <r>
    <d v="2024-11-20T00:00:00"/>
    <s v="Mission budget for 1 day"/>
    <s v="Advance"/>
    <s v="Investigation"/>
    <n v="85000"/>
    <m/>
    <n v="18295466"/>
    <x v="2"/>
  </r>
  <r>
    <d v="2024-11-20T00:00:00"/>
    <s v="Mission budget for 1 day"/>
    <s v="Advance"/>
    <s v="Investigation"/>
    <n v="97000"/>
    <m/>
    <n v="18198466"/>
    <x v="3"/>
  </r>
  <r>
    <d v="2024-11-20T00:00:00"/>
    <s v="Mission budget for 1 day"/>
    <s v="Advance"/>
    <s v="Legal"/>
    <n v="75000"/>
    <m/>
    <n v="18123466"/>
    <x v="8"/>
  </r>
  <r>
    <d v="2024-11-20T00:00:00"/>
    <s v="Mission budget for 1 day"/>
    <s v="Advance"/>
    <s v="Legal"/>
    <n v="30000"/>
    <m/>
    <n v="18093466"/>
    <x v="7"/>
  </r>
  <r>
    <d v="2024-11-20T00:00:00"/>
    <s v="Mission budget for 1 day"/>
    <s v="Advance"/>
    <s v="Management"/>
    <n v="20000"/>
    <m/>
    <n v="18073466"/>
    <x v="5"/>
  </r>
  <r>
    <d v="2024-11-20T00:00:00"/>
    <s v="Mission budget for 1 day"/>
    <s v="Advance"/>
    <s v="Management"/>
    <n v="60000"/>
    <m/>
    <n v="18013466"/>
    <x v="11"/>
  </r>
  <r>
    <d v="2024-11-20T00:00:00"/>
    <s v="Reimbursement to project"/>
    <s v="Advance"/>
    <s v="Investigation"/>
    <m/>
    <n v="2000"/>
    <n v="18015466"/>
    <x v="3"/>
  </r>
  <r>
    <d v="2024-11-20T00:00:00"/>
    <s v="Reimbursement to project"/>
    <s v="Transport"/>
    <s v="Legal"/>
    <m/>
    <n v="2000"/>
    <n v="18017466"/>
    <x v="8"/>
  </r>
  <r>
    <d v="2024-11-21T00:00:00"/>
    <s v="Mission budget for 1 day"/>
    <s v="Advance"/>
    <s v="Investigation"/>
    <n v="98000"/>
    <m/>
    <n v="17919466"/>
    <x v="3"/>
  </r>
  <r>
    <d v="2024-11-21T00:00:00"/>
    <s v="Mission budget for 1 day"/>
    <s v="Advance"/>
    <s v="Investigation"/>
    <n v="78000"/>
    <m/>
    <n v="17841466"/>
    <x v="2"/>
  </r>
  <r>
    <d v="2024-11-21T00:00:00"/>
    <s v="Mission budget for 1 day"/>
    <s v="Advance"/>
    <s v="Investigation"/>
    <n v="93000"/>
    <m/>
    <n v="17748466"/>
    <x v="4"/>
  </r>
  <r>
    <d v="2024-11-21T00:00:00"/>
    <s v="Mission budget for 1 day"/>
    <s v="Advance"/>
    <s v="Legal"/>
    <n v="40000"/>
    <m/>
    <n v="17708466"/>
    <x v="7"/>
  </r>
  <r>
    <d v="2024-11-21T00:00:00"/>
    <s v="Mission budget for 1 day"/>
    <s v="Advance"/>
    <s v="Management"/>
    <n v="20000"/>
    <m/>
    <n v="17688466"/>
    <x v="5"/>
  </r>
  <r>
    <d v="2024-11-21T00:00:00"/>
    <s v="Mission budget for 1 day"/>
    <s v="Advance"/>
    <s v="Investigation"/>
    <n v="193600"/>
    <m/>
    <n v="17494866"/>
    <x v="6"/>
  </r>
  <r>
    <d v="2024-11-21T00:00:00"/>
    <s v="Mission budget for 1 day"/>
    <s v="Advance"/>
    <s v="Management"/>
    <n v="101000"/>
    <m/>
    <n v="17393866"/>
    <x v="10"/>
  </r>
  <r>
    <d v="2024-11-21T00:00:00"/>
    <s v="Reimbursement to project"/>
    <s v="Advance"/>
    <s v="Investigation"/>
    <m/>
    <n v="1000"/>
    <n v="17394866"/>
    <x v="3"/>
  </r>
  <r>
    <d v="2024-11-21T00:00:00"/>
    <s v="Reimbursement to the project"/>
    <s v="Advance"/>
    <s v="Legal"/>
    <m/>
    <n v="2000"/>
    <n v="17396866"/>
    <x v="7"/>
  </r>
  <r>
    <d v="2024-11-21T00:00:00"/>
    <s v="Reimbursement to the project"/>
    <s v="Advance"/>
    <s v="Investigation"/>
    <m/>
    <n v="7000"/>
    <n v="17403866"/>
    <x v="2"/>
  </r>
  <r>
    <d v="2024-11-22T00:00:00"/>
    <s v="Mission budget for 1 day"/>
    <s v="Advance"/>
    <s v="Investigation"/>
    <n v="102000"/>
    <m/>
    <n v="17301866"/>
    <x v="3"/>
  </r>
  <r>
    <d v="2024-11-22T00:00:00"/>
    <s v="Mission budget for 1 day"/>
    <s v="Advance"/>
    <s v="Investigation"/>
    <n v="105000"/>
    <m/>
    <n v="17196866"/>
    <x v="3"/>
  </r>
  <r>
    <d v="2024-11-22T00:00:00"/>
    <s v="Mission budget for 1 day"/>
    <s v="Advance"/>
    <s v="Investigation"/>
    <n v="82000"/>
    <m/>
    <n v="17114866"/>
    <x v="2"/>
  </r>
  <r>
    <d v="2024-11-22T00:00:00"/>
    <s v="Mission budget for 1 day"/>
    <s v="Advance"/>
    <s v="Legal"/>
    <n v="30000"/>
    <m/>
    <n v="17084866"/>
    <x v="7"/>
  </r>
  <r>
    <d v="2024-11-22T00:00:00"/>
    <s v="Mission budget for 1 day"/>
    <s v="Advance"/>
    <s v="Investigation"/>
    <n v="32000"/>
    <m/>
    <n v="17052866"/>
    <x v="12"/>
  </r>
  <r>
    <d v="2024-11-22T00:00:00"/>
    <s v="Mission budget for 1 day"/>
    <s v="Advance"/>
    <s v="Investigation"/>
    <n v="31000"/>
    <m/>
    <n v="17021866"/>
    <x v="13"/>
  </r>
  <r>
    <d v="2024-11-22T00:00:00"/>
    <s v="Mission budget for 1 day"/>
    <s v="Advance"/>
    <s v="Investigation"/>
    <n v="94000"/>
    <m/>
    <n v="16927866"/>
    <x v="4"/>
  </r>
  <r>
    <d v="2024-11-22T00:00:00"/>
    <s v="Mission budget for 1 day"/>
    <s v="Advance"/>
    <s v="Investigation"/>
    <n v="150000"/>
    <m/>
    <n v="16777866"/>
    <x v="4"/>
  </r>
  <r>
    <d v="2024-11-22T00:00:00"/>
    <s v="Mission budget for 1 day"/>
    <s v="Advance"/>
    <s v="Management"/>
    <n v="20000"/>
    <m/>
    <n v="16757866"/>
    <x v="5"/>
  </r>
  <r>
    <d v="2024-11-22T00:00:00"/>
    <s v="Mission budget for 1 day"/>
    <s v="Advance"/>
    <s v="Management"/>
    <n v="319000"/>
    <m/>
    <n v="16438866"/>
    <x v="5"/>
  </r>
  <r>
    <d v="2024-11-25T00:00:00"/>
    <s v="Mission budget for 1 day"/>
    <s v="Advance"/>
    <s v="Investigation"/>
    <n v="82000"/>
    <m/>
    <n v="16356866"/>
    <x v="2"/>
  </r>
  <r>
    <d v="2024-11-25T00:00:00"/>
    <s v="Mission budget for 1 day"/>
    <s v="Advance"/>
    <s v="Investigation"/>
    <n v="97000"/>
    <m/>
    <n v="16259866"/>
    <x v="3"/>
  </r>
  <r>
    <d v="2024-11-25T00:00:00"/>
    <s v="Mission budget for 1 day"/>
    <s v="Advance"/>
    <s v="Management"/>
    <n v="200000"/>
    <m/>
    <n v="16059866"/>
    <x v="9"/>
  </r>
  <r>
    <d v="2024-11-25T00:00:00"/>
    <s v="Mission budget for 1 day"/>
    <s v="Advance"/>
    <s v="Investigation"/>
    <n v="86000"/>
    <m/>
    <n v="15973866"/>
    <x v="4"/>
  </r>
  <r>
    <d v="2024-11-25T00:00:00"/>
    <s v="Mission budget for 1 day"/>
    <s v="Advance"/>
    <s v="Investigation"/>
    <n v="64000"/>
    <m/>
    <n v="15909866"/>
    <x v="13"/>
  </r>
  <r>
    <d v="2024-11-25T00:00:00"/>
    <s v="Mission budget for 1 day"/>
    <s v="Advance"/>
    <s v="Investigation"/>
    <n v="66000"/>
    <m/>
    <n v="15843866"/>
    <x v="12"/>
  </r>
  <r>
    <d v="2024-11-25T00:00:00"/>
    <s v="Mission budget for 1 day"/>
    <s v="Advance"/>
    <s v="Management"/>
    <n v="75500"/>
    <m/>
    <n v="15768366"/>
    <x v="11"/>
  </r>
  <r>
    <d v="2024-11-25T00:00:00"/>
    <s v="Mission budget for 1 day"/>
    <s v="Advance"/>
    <s v="Management"/>
    <n v="20000"/>
    <m/>
    <n v="15748366"/>
    <x v="5"/>
  </r>
  <r>
    <d v="2024-11-25T00:00:00"/>
    <s v="Mission budget for 1 day"/>
    <s v="Advance"/>
    <s v="Management"/>
    <n v="2280000"/>
    <m/>
    <n v="13468366"/>
    <x v="11"/>
  </r>
  <r>
    <d v="2024-11-25T00:00:00"/>
    <s v="Reimbursement to project"/>
    <s v="Advance"/>
    <s v="Investigation"/>
    <m/>
    <n v="9000"/>
    <n v="13477366"/>
    <x v="2"/>
  </r>
  <r>
    <d v="2024-11-25T00:00:00"/>
    <s v="Reimbursement to Lydia"/>
    <s v="Advance"/>
    <s v="Management"/>
    <n v="80000"/>
    <m/>
    <n v="13397366"/>
    <x v="11"/>
  </r>
  <r>
    <d v="2024-11-25T00:00:00"/>
    <s v="Reimbursement to project"/>
    <s v="Advance"/>
    <s v="Management"/>
    <m/>
    <n v="500"/>
    <n v="13397866"/>
    <x v="11"/>
  </r>
  <r>
    <d v="2024-11-26T00:00:00"/>
    <s v="Mission budget for 1 day"/>
    <s v="Advance"/>
    <s v="Investigation"/>
    <n v="85000"/>
    <m/>
    <n v="13312866"/>
    <x v="2"/>
  </r>
  <r>
    <d v="2024-11-26T00:00:00"/>
    <s v="Mission budget for 1 day"/>
    <m/>
    <s v="Investigation"/>
    <n v="77000"/>
    <m/>
    <n v="13235866"/>
    <x v="12"/>
  </r>
  <r>
    <d v="2024-11-26T00:00:00"/>
    <s v="Mission budget for 1 day"/>
    <s v="Advance"/>
    <s v="Investigation"/>
    <n v="104000"/>
    <m/>
    <n v="13131866"/>
    <x v="4"/>
  </r>
  <r>
    <d v="2024-11-26T00:00:00"/>
    <s v="Mission budget for 1 day"/>
    <s v="Advance"/>
    <s v="Investigation"/>
    <n v="72000"/>
    <m/>
    <n v="13059866"/>
    <x v="13"/>
  </r>
  <r>
    <d v="2024-11-26T00:00:00"/>
    <s v="Mission budget for 1 day"/>
    <s v="Advance"/>
    <s v="Investigation"/>
    <n v="100000"/>
    <m/>
    <n v="12959866"/>
    <x v="3"/>
  </r>
  <r>
    <d v="2024-11-26T00:00:00"/>
    <s v="Mission budget for 1 day"/>
    <s v="Advance"/>
    <s v="Management"/>
    <n v="255000"/>
    <m/>
    <n v="12704866"/>
    <x v="5"/>
  </r>
  <r>
    <d v="2024-11-26T00:00:00"/>
    <s v="Mission budget for 1 day"/>
    <s v="Advance"/>
    <s v="Management"/>
    <n v="30000"/>
    <m/>
    <n v="12674866"/>
    <x v="5"/>
  </r>
  <r>
    <d v="2024-11-26T00:00:00"/>
    <s v="Mission budget for 1 day"/>
    <s v="Advance"/>
    <s v="Management"/>
    <n v="45000"/>
    <m/>
    <n v="12629866"/>
    <x v="5"/>
  </r>
  <r>
    <d v="2024-11-26T00:00:00"/>
    <s v="Mission budget for 1 day"/>
    <s v="Advance"/>
    <s v="Management"/>
    <n v="20000"/>
    <m/>
    <n v="12609866"/>
    <x v="5"/>
  </r>
  <r>
    <d v="2024-11-26T00:00:00"/>
    <s v="Reimbursement to project"/>
    <s v="Advance"/>
    <s v="Investigation"/>
    <m/>
    <n v="16000"/>
    <n v="12625866"/>
    <x v="2"/>
  </r>
  <r>
    <d v="2024-11-26T00:00:00"/>
    <s v="Reimbursement to project"/>
    <s v="Advance"/>
    <s v="Investigation"/>
    <m/>
    <n v="1000"/>
    <n v="12626866"/>
    <x v="4"/>
  </r>
  <r>
    <d v="2024-11-26T00:00:00"/>
    <s v="Reimbursement to  project"/>
    <s v="Advance"/>
    <s v="Management"/>
    <m/>
    <n v="30600"/>
    <n v="12657466"/>
    <x v="5"/>
  </r>
  <r>
    <d v="2024-11-26T00:00:00"/>
    <s v="Reimbursement to  project"/>
    <s v="Advance"/>
    <s v="Management"/>
    <m/>
    <n v="3000"/>
    <n v="12660466"/>
    <x v="5"/>
  </r>
  <r>
    <d v="2024-11-26T00:00:00"/>
    <s v="Reimbursement to  project"/>
    <s v="Advance"/>
    <s v="Management"/>
    <m/>
    <n v="1200"/>
    <n v="12661666"/>
    <x v="5"/>
  </r>
  <r>
    <d v="2024-11-27T00:00:00"/>
    <s v="Mission budget for 1 day"/>
    <s v="Advance"/>
    <s v="Management"/>
    <n v="500000"/>
    <m/>
    <n v="12161666"/>
    <x v="5"/>
  </r>
  <r>
    <d v="2024-11-27T00:00:00"/>
    <s v="Mission budget for 1 day"/>
    <s v="Advance"/>
    <s v="Investigation"/>
    <n v="85000"/>
    <m/>
    <n v="12076666"/>
    <x v="2"/>
  </r>
  <r>
    <d v="2024-11-27T00:00:00"/>
    <s v="Mission budget for 1 day"/>
    <s v="Advance"/>
    <s v="Investigation"/>
    <n v="95000"/>
    <m/>
    <n v="11981666"/>
    <x v="4"/>
  </r>
  <r>
    <d v="2024-11-27T00:00:00"/>
    <s v="Mission budget for 1 day"/>
    <s v="Advance"/>
    <s v="Investigation"/>
    <n v="123000"/>
    <m/>
    <n v="11858666"/>
    <x v="3"/>
  </r>
  <r>
    <d v="2024-11-27T00:00:00"/>
    <s v="Mission budget for 1 day"/>
    <s v="Advance"/>
    <s v="Investigation"/>
    <n v="72000"/>
    <m/>
    <n v="11786666"/>
    <x v="12"/>
  </r>
  <r>
    <d v="2024-11-27T00:00:00"/>
    <s v="Mission budget for 1 day"/>
    <s v="Advance"/>
    <s v="Investigation"/>
    <n v="57000"/>
    <m/>
    <n v="11729666"/>
    <x v="13"/>
  </r>
  <r>
    <d v="2024-11-27T00:00:00"/>
    <s v="Mission budget for 1 day"/>
    <s v="Advance"/>
    <s v="Management"/>
    <n v="20000"/>
    <m/>
    <n v="11709666"/>
    <x v="5"/>
  </r>
  <r>
    <d v="2024-11-27T00:00:00"/>
    <s v="Mission budget for 1 day"/>
    <s v="Advance"/>
    <s v="Management"/>
    <n v="74000"/>
    <m/>
    <n v="11635666"/>
    <x v="11"/>
  </r>
  <r>
    <d v="2024-11-27T00:00:00"/>
    <s v="Reimbursement to  project"/>
    <s v="Advance"/>
    <s v="Management"/>
    <m/>
    <n v="4000"/>
    <n v="11639666"/>
    <x v="5"/>
  </r>
  <r>
    <d v="2024-11-27T00:00:00"/>
    <s v="Reimbursement to project"/>
    <s v="Advance"/>
    <s v="Investigation"/>
    <m/>
    <n v="12000"/>
    <n v="11651666"/>
    <x v="2"/>
  </r>
  <r>
    <d v="2024-11-27T00:00:00"/>
    <s v="Mission budget for 1 day"/>
    <s v="Advance"/>
    <s v="Investigation"/>
    <m/>
    <n v="1000"/>
    <n v="11652666"/>
    <x v="3"/>
  </r>
  <r>
    <d v="2024-11-28T00:00:00"/>
    <s v="Mission budget for 1 day"/>
    <s v="Advance"/>
    <s v="Investigation"/>
    <n v="79000"/>
    <m/>
    <n v="11573666"/>
    <x v="2"/>
  </r>
  <r>
    <d v="2024-11-28T00:00:00"/>
    <s v="Mission budget for 1 day"/>
    <s v="Advance"/>
    <s v="Investigation"/>
    <n v="95000"/>
    <m/>
    <n v="11478666"/>
    <x v="3"/>
  </r>
  <r>
    <d v="2024-11-28T00:00:00"/>
    <s v="Mission budget for 1 day"/>
    <s v="Advance"/>
    <s v="Investigation"/>
    <n v="79000"/>
    <m/>
    <n v="11399666"/>
    <x v="12"/>
  </r>
  <r>
    <d v="2024-11-28T00:00:00"/>
    <s v="Mission budget for 1 day"/>
    <s v="Advance"/>
    <s v="Legal"/>
    <n v="60000"/>
    <m/>
    <n v="11339666"/>
    <x v="8"/>
  </r>
  <r>
    <d v="2024-11-28T00:00:00"/>
    <s v="Mission budget for 1 day"/>
    <s v="Advance"/>
    <s v="Investigation"/>
    <n v="92000"/>
    <m/>
    <n v="11247666"/>
    <x v="13"/>
  </r>
  <r>
    <d v="2024-11-28T00:00:00"/>
    <s v="Mission budget for 1 day"/>
    <s v="Advance"/>
    <s v="Management"/>
    <n v="20000"/>
    <m/>
    <n v="11227666"/>
    <x v="5"/>
  </r>
  <r>
    <d v="2024-11-28T00:00:00"/>
    <s v="Mission budget for 1 day"/>
    <s v="Advance"/>
    <s v="Management"/>
    <n v="33000"/>
    <m/>
    <n v="11194666"/>
    <x v="11"/>
  </r>
  <r>
    <d v="2024-11-28T00:00:00"/>
    <s v="Reimbursement to project"/>
    <s v="Advance"/>
    <s v="Investigation"/>
    <m/>
    <n v="15000"/>
    <n v="11209666"/>
    <x v="3"/>
  </r>
  <r>
    <d v="2024-11-28T00:00:00"/>
    <s v="Reimbursement to project"/>
    <s v="Advance"/>
    <s v="Investigation"/>
    <m/>
    <n v="3500"/>
    <n v="11213166"/>
    <x v="13"/>
  </r>
  <r>
    <d v="2024-11-29T00:00:00"/>
    <s v="Mission budget for 1 day"/>
    <s v="Advance"/>
    <s v="Investigation"/>
    <n v="64000"/>
    <m/>
    <n v="11149166"/>
    <x v="12"/>
  </r>
  <r>
    <d v="2024-11-29T00:00:00"/>
    <s v="Mission budget for 1 day"/>
    <s v="Advance"/>
    <s v="Management"/>
    <n v="300000"/>
    <m/>
    <n v="10849166"/>
    <x v="5"/>
  </r>
  <r>
    <d v="2024-11-29T00:00:00"/>
    <s v="Mission budget for 1 day"/>
    <s v="Advance"/>
    <s v="Investigation"/>
    <n v="65000"/>
    <m/>
    <n v="10784166"/>
    <x v="13"/>
  </r>
  <r>
    <d v="2024-11-29T00:00:00"/>
    <s v="Mission budget for 1 day"/>
    <s v="Advance"/>
    <s v="Investigation"/>
    <n v="85000"/>
    <m/>
    <n v="10699166"/>
    <x v="3"/>
  </r>
  <r>
    <d v="2024-11-29T00:00:00"/>
    <s v="Mission budget for 1 day"/>
    <s v="Advance"/>
    <s v="Management"/>
    <n v="102000"/>
    <m/>
    <n v="10597166"/>
    <x v="5"/>
  </r>
  <r>
    <d v="2024-11-29T00:00:00"/>
    <s v="Mission budget for 1 day"/>
    <s v="Advance"/>
    <s v="Management"/>
    <n v="33000"/>
    <m/>
    <n v="10564166"/>
    <x v="5"/>
  </r>
  <r>
    <d v="2024-11-29T00:00:00"/>
    <s v="Reimbursement to  project"/>
    <s v="Advance"/>
    <s v="Management"/>
    <m/>
    <n v="1200"/>
    <n v="10565366"/>
    <x v="5"/>
  </r>
  <r>
    <d v="2024-11-30T00:00:00"/>
    <s v="Mission budget for 1 day"/>
    <s v="Advance"/>
    <s v="Legal"/>
    <n v="50000"/>
    <m/>
    <n v="10515366"/>
    <x v="8"/>
  </r>
  <r>
    <d v="2024-11-30T00:00:00"/>
    <s v="Mission budget for 1 day"/>
    <s v="Advance"/>
    <s v="Investigation"/>
    <n v="30000"/>
    <m/>
    <n v="10485366"/>
    <x v="13"/>
  </r>
  <r>
    <d v="2024-11-30T00:00:00"/>
    <s v="Mission budget for 1 day"/>
    <s v="Advance"/>
    <s v="Management"/>
    <n v="20000"/>
    <m/>
    <n v="10465366"/>
    <x v="5"/>
  </r>
  <r>
    <d v="2024-11-30T00:00:00"/>
    <s v="Mission budget for 1 day"/>
    <s v="Advance"/>
    <s v="Investigation"/>
    <n v="245000"/>
    <m/>
    <n v="10220366"/>
    <x v="3"/>
  </r>
  <r>
    <d v="2024-11-30T00:00:00"/>
    <s v="Mission budget for 1 day"/>
    <s v="Advance"/>
    <s v="Investigation"/>
    <n v="30000"/>
    <m/>
    <n v="10190366"/>
    <x v="1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d v="2024-11-01T00:00:00"/>
    <s v="Balance from October 2024"/>
    <m/>
    <m/>
    <m/>
    <m/>
    <m/>
    <x v="0"/>
  </r>
  <r>
    <d v="2024-11-04T00:00:00"/>
    <s v="Mission Budget for 1 day"/>
    <s v="Advance"/>
    <s v="Management"/>
    <m/>
    <n v="195000"/>
    <n v="195000"/>
    <x v="0"/>
  </r>
  <r>
    <d v="2024-11-04T00:00:00"/>
    <s v="Airtime for Lydia"/>
    <s v="Telephone"/>
    <s v="Management"/>
    <n v="50000"/>
    <m/>
    <n v="145000"/>
    <x v="1"/>
  </r>
  <r>
    <d v="2024-11-04T00:00:00"/>
    <s v="Airtime for Ashiraf"/>
    <s v="Telephone"/>
    <s v="Legal Legal"/>
    <n v="20000"/>
    <m/>
    <n v="125000"/>
    <x v="2"/>
  </r>
  <r>
    <d v="2024-11-04T00:00:00"/>
    <s v="Airtime to Mary"/>
    <s v="Telephone"/>
    <s v="Management"/>
    <n v="30000"/>
    <m/>
    <n v="95000"/>
    <x v="3"/>
  </r>
  <r>
    <d v="2024-11-04T00:00:00"/>
    <s v="Airtime to i41"/>
    <s v="Telephone"/>
    <s v="Investigation"/>
    <n v="25000"/>
    <m/>
    <n v="70000"/>
    <x v="4"/>
  </r>
  <r>
    <d v="2024-11-04T00:00:00"/>
    <s v="Airtime for i18"/>
    <s v="Telephone"/>
    <s v="Investigation"/>
    <n v="25000"/>
    <m/>
    <n v="45000"/>
    <x v="5"/>
  </r>
  <r>
    <d v="2024-11-04T00:00:00"/>
    <s v="Airtime for Ruff"/>
    <s v="Telephone"/>
    <s v="Legal "/>
    <n v="20000"/>
    <m/>
    <n v="25000"/>
    <x v="6"/>
  </r>
  <r>
    <d v="2024-11-04T00:00:00"/>
    <s v="Airtime for i93"/>
    <s v="Telephone"/>
    <s v="Legal L"/>
    <n v="25000"/>
    <m/>
    <n v="0"/>
    <x v="7"/>
  </r>
  <r>
    <d v="2024-11-11T00:00:00"/>
    <s v="Mission Budget for 1 day"/>
    <s v="Advance"/>
    <s v="Management"/>
    <m/>
    <n v="170000"/>
    <n v="170000"/>
    <x v="0"/>
  </r>
  <r>
    <d v="2024-11-11T00:00:00"/>
    <s v="Airtime for Lydia"/>
    <s v="Telephone"/>
    <s v="Management"/>
    <n v="50000"/>
    <m/>
    <n v="120000"/>
    <x v="1"/>
  </r>
  <r>
    <d v="2024-11-11T00:00:00"/>
    <s v="Airtime for Mary"/>
    <s v="Telephone"/>
    <s v="Management"/>
    <n v="30000"/>
    <m/>
    <n v="90000"/>
    <x v="3"/>
  </r>
  <r>
    <d v="2024-11-11T00:00:00"/>
    <s v="Airtime for Ashiraf"/>
    <s v="Telephone"/>
    <s v="Legal "/>
    <n v="20000"/>
    <m/>
    <n v="70000"/>
    <x v="2"/>
  </r>
  <r>
    <d v="2024-11-11T00:00:00"/>
    <s v="Airtime for i41"/>
    <s v="Telephone"/>
    <s v="Investigation"/>
    <n v="25000"/>
    <m/>
    <n v="45000"/>
    <x v="4"/>
  </r>
  <r>
    <d v="2024-11-11T00:00:00"/>
    <s v="Airtime for i93"/>
    <s v="Telephone"/>
    <s v="Investigation"/>
    <n v="25000"/>
    <m/>
    <n v="20000"/>
    <x v="7"/>
  </r>
  <r>
    <d v="2024-11-11T00:00:00"/>
    <s v="Airtime for Ruff"/>
    <s v="Telephone"/>
    <s v="Legal "/>
    <n v="20000"/>
    <m/>
    <n v="0"/>
    <x v="6"/>
  </r>
  <r>
    <d v="2024-11-19T00:00:00"/>
    <s v="Mission Budget for 1 day"/>
    <s v="Advance"/>
    <s v="Management"/>
    <m/>
    <n v="170000"/>
    <n v="170000"/>
    <x v="0"/>
  </r>
  <r>
    <d v="2024-11-19T00:00:00"/>
    <s v="Airtime for Lydia"/>
    <s v="Telephone"/>
    <s v="Management"/>
    <n v="50000"/>
    <m/>
    <n v="120000"/>
    <x v="1"/>
  </r>
  <r>
    <d v="2024-11-19T00:00:00"/>
    <s v="Airtime for Mary"/>
    <s v="Telephone"/>
    <s v="Management"/>
    <n v="30000"/>
    <m/>
    <n v="90000"/>
    <x v="3"/>
  </r>
  <r>
    <d v="2024-11-19T00:00:00"/>
    <s v="Airtime for Ashiraf"/>
    <s v="Telephone"/>
    <s v="Legal "/>
    <n v="20000"/>
    <m/>
    <n v="70000"/>
    <x v="2"/>
  </r>
  <r>
    <d v="2024-11-19T00:00:00"/>
    <s v="Airtime for Ruff"/>
    <s v="Telephone"/>
    <s v="Legal "/>
    <n v="20000"/>
    <m/>
    <n v="50000"/>
    <x v="6"/>
  </r>
  <r>
    <d v="2024-11-19T00:00:00"/>
    <s v="Airtime for i41"/>
    <s v="Telephone"/>
    <s v="Investigation"/>
    <n v="25000"/>
    <m/>
    <n v="25000"/>
    <x v="4"/>
  </r>
  <r>
    <d v="2024-11-19T00:00:00"/>
    <s v="Airtime for i93"/>
    <s v="Telephone"/>
    <s v="Investigation"/>
    <n v="25000"/>
    <m/>
    <n v="0"/>
    <x v="7"/>
  </r>
  <r>
    <d v="2024-10-25T00:00:00"/>
    <s v="Mission Budget for 1 day"/>
    <s v="Advance"/>
    <s v="Management"/>
    <m/>
    <n v="200000"/>
    <n v="200000"/>
    <x v="0"/>
  </r>
  <r>
    <d v="2024-11-25T00:00:00"/>
    <s v="Airtime for Lydia"/>
    <s v="Telephone"/>
    <s v="Management"/>
    <n v="50000"/>
    <m/>
    <n v="150000"/>
    <x v="1"/>
  </r>
  <r>
    <d v="2024-11-25T00:00:00"/>
    <s v="Airtime for Mary"/>
    <s v="Telephone"/>
    <s v="Management"/>
    <n v="30000"/>
    <m/>
    <n v="120000"/>
    <x v="3"/>
  </r>
  <r>
    <d v="2024-11-25T00:00:00"/>
    <s v="Airtime for Ruff"/>
    <s v="Telephone"/>
    <s v="Legal"/>
    <n v="20000"/>
    <m/>
    <n v="100000"/>
    <x v="6"/>
  </r>
  <r>
    <d v="2024-11-25T00:00:00"/>
    <s v="Airtime for i41"/>
    <s v="Telephone"/>
    <s v="Investigation"/>
    <n v="25000"/>
    <m/>
    <n v="75000"/>
    <x v="4"/>
  </r>
  <r>
    <d v="2024-11-25T00:00:00"/>
    <s v="Airtime for i93"/>
    <s v="Telephone"/>
    <s v="Investigations"/>
    <n v="25000"/>
    <m/>
    <n v="50000"/>
    <x v="7"/>
  </r>
  <r>
    <d v="2024-11-25T00:00:00"/>
    <s v="Airtime for i69"/>
    <s v="Telephone"/>
    <s v="Investigations"/>
    <n v="25000"/>
    <m/>
    <n v="25000"/>
    <x v="8"/>
  </r>
  <r>
    <d v="2024-11-25T00:00:00"/>
    <s v="Airtime for i04"/>
    <s v="Telephone"/>
    <s v="Investigations"/>
    <n v="25000"/>
    <m/>
    <n v="0"/>
    <x v="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d v="2024-11-01T00:00:00"/>
    <s v="Local Transport"/>
    <x v="0"/>
    <x v="0"/>
    <n v="15000"/>
    <n v="3866"/>
    <n v="3.8799793067770305"/>
    <s v="i42"/>
  </r>
  <r>
    <d v="2024-11-01T00:00:00"/>
    <s v="Local Transport"/>
    <x v="0"/>
    <x v="0"/>
    <n v="14000"/>
    <n v="3866"/>
    <n v="3.6213140196585618"/>
    <s v="i42"/>
  </r>
  <r>
    <d v="2024-11-01T00:00:00"/>
    <s v="Local Transport"/>
    <x v="0"/>
    <x v="0"/>
    <n v="8000"/>
    <n v="3866"/>
    <n v="2.0693222969477496"/>
    <s v="i42"/>
  </r>
  <r>
    <d v="2024-11-01T00:00:00"/>
    <s v="Local Transport"/>
    <x v="0"/>
    <x v="0"/>
    <n v="9000"/>
    <n v="3866"/>
    <n v="2.3279875840662183"/>
    <s v="i42"/>
  </r>
  <r>
    <d v="2024-11-01T00:00:00"/>
    <s v="Local Transport"/>
    <x v="0"/>
    <x v="0"/>
    <n v="9000"/>
    <n v="3866"/>
    <n v="2.3279875840662183"/>
    <s v="i42"/>
  </r>
  <r>
    <d v="2024-11-01T00:00:00"/>
    <s v="Local Transport"/>
    <x v="0"/>
    <x v="0"/>
    <n v="11000"/>
    <n v="3866"/>
    <n v="2.8453181583031557"/>
    <s v="i42"/>
  </r>
  <r>
    <d v="2024-11-01T00:00:00"/>
    <s v="Trust building"/>
    <x v="1"/>
    <x v="0"/>
    <n v="14000"/>
    <n v="3866"/>
    <n v="3.6213140196585618"/>
    <s v="i42"/>
  </r>
  <r>
    <d v="2024-11-01T00:00:00"/>
    <s v="Trust building"/>
    <x v="1"/>
    <x v="0"/>
    <n v="3000"/>
    <n v="3866"/>
    <n v="0.7759958613554061"/>
    <s v="i42"/>
  </r>
  <r>
    <d v="2024-11-01T00:00:00"/>
    <s v="Local Transport"/>
    <x v="0"/>
    <x v="1"/>
    <n v="10000"/>
    <n v="3866"/>
    <n v="2.586652871184687"/>
    <s v="Mary"/>
  </r>
  <r>
    <d v="2024-11-01T00:00:00"/>
    <s v="Local Transport"/>
    <x v="0"/>
    <x v="1"/>
    <n v="10000"/>
    <n v="3866"/>
    <n v="2.586652871184687"/>
    <s v="Mary"/>
  </r>
  <r>
    <d v="2024-11-01T00:00:00"/>
    <s v="Local Transport"/>
    <x v="0"/>
    <x v="2"/>
    <n v="20000"/>
    <n v="3866"/>
    <n v="5.173305742369374"/>
    <s v="i41"/>
  </r>
  <r>
    <d v="2024-11-01T00:00:00"/>
    <s v="Local Transport"/>
    <x v="0"/>
    <x v="2"/>
    <n v="11000"/>
    <n v="3866"/>
    <n v="2.8453181583031557"/>
    <s v="i41"/>
  </r>
  <r>
    <d v="2024-11-01T00:00:00"/>
    <s v="Local Transport"/>
    <x v="0"/>
    <x v="2"/>
    <n v="4000"/>
    <n v="3866"/>
    <n v="1.0346611484738748"/>
    <s v="i41"/>
  </r>
  <r>
    <d v="2024-11-01T00:00:00"/>
    <s v="Local Transport"/>
    <x v="0"/>
    <x v="2"/>
    <n v="4000"/>
    <n v="3866"/>
    <n v="1.0346611484738748"/>
    <s v="i41"/>
  </r>
  <r>
    <d v="2024-11-01T00:00:00"/>
    <s v="Local Transport"/>
    <x v="0"/>
    <x v="2"/>
    <n v="4000"/>
    <n v="3866"/>
    <n v="1.0346611484738748"/>
    <s v="i41"/>
  </r>
  <r>
    <d v="2024-11-01T00:00:00"/>
    <s v="Local Transport"/>
    <x v="0"/>
    <x v="2"/>
    <n v="9000"/>
    <n v="3866"/>
    <n v="2.3279875840662183"/>
    <s v="i41"/>
  </r>
  <r>
    <d v="2024-11-01T00:00:00"/>
    <s v="Local Transport"/>
    <x v="0"/>
    <x v="2"/>
    <n v="4000"/>
    <n v="3866"/>
    <n v="1.0346611484738748"/>
    <s v="i41"/>
  </r>
  <r>
    <d v="2024-11-01T00:00:00"/>
    <s v="Local Transport"/>
    <x v="0"/>
    <x v="2"/>
    <n v="3000"/>
    <n v="3866"/>
    <n v="0.7759958613554061"/>
    <s v="i41"/>
  </r>
  <r>
    <d v="2024-11-01T00:00:00"/>
    <s v="Local Transport"/>
    <x v="0"/>
    <x v="2"/>
    <n v="6000"/>
    <n v="3866"/>
    <n v="1.5519917227108122"/>
    <s v="i41"/>
  </r>
  <r>
    <d v="2024-11-01T00:00:00"/>
    <s v="Local Transport"/>
    <x v="0"/>
    <x v="2"/>
    <n v="4000"/>
    <n v="3866"/>
    <n v="1.0346611484738748"/>
    <s v="i41"/>
  </r>
  <r>
    <d v="2024-11-01T00:00:00"/>
    <s v="Local Transport"/>
    <x v="0"/>
    <x v="2"/>
    <n v="3000"/>
    <n v="3866"/>
    <n v="0.7759958613554061"/>
    <s v="i41"/>
  </r>
  <r>
    <d v="2024-11-01T00:00:00"/>
    <s v="Local Transport"/>
    <x v="0"/>
    <x v="2"/>
    <n v="19000"/>
    <n v="3866"/>
    <n v="4.9146404552509058"/>
    <s v="i41"/>
  </r>
  <r>
    <d v="2024-11-01T00:00:00"/>
    <s v="Local Transport"/>
    <x v="0"/>
    <x v="2"/>
    <n v="25000"/>
    <n v="3866"/>
    <n v="6.466632177961718"/>
    <s v="i93"/>
  </r>
  <r>
    <d v="2024-11-01T00:00:00"/>
    <s v="Local Transport"/>
    <x v="0"/>
    <x v="2"/>
    <n v="10000"/>
    <n v="3866"/>
    <n v="2.586652871184687"/>
    <s v="i93"/>
  </r>
  <r>
    <d v="2024-11-01T00:00:00"/>
    <s v="Local Transport"/>
    <x v="0"/>
    <x v="2"/>
    <n v="10000"/>
    <n v="3866"/>
    <n v="2.586652871184687"/>
    <s v="i93"/>
  </r>
  <r>
    <d v="2024-11-01T00:00:00"/>
    <s v="Local Transport"/>
    <x v="0"/>
    <x v="2"/>
    <n v="10000"/>
    <n v="3866"/>
    <n v="2.586652871184687"/>
    <s v="i93"/>
  </r>
  <r>
    <d v="2024-11-01T00:00:00"/>
    <s v="Local Transport"/>
    <x v="0"/>
    <x v="2"/>
    <n v="8000"/>
    <n v="3866"/>
    <n v="2.0693222969477496"/>
    <s v="i93"/>
  </r>
  <r>
    <d v="2024-11-01T00:00:00"/>
    <s v="Local Transport"/>
    <x v="0"/>
    <x v="2"/>
    <n v="10000"/>
    <n v="3866"/>
    <n v="2.586652871184687"/>
    <s v="i93"/>
  </r>
  <r>
    <d v="2024-11-01T00:00:00"/>
    <s v="Local Transport"/>
    <x v="0"/>
    <x v="2"/>
    <n v="10000"/>
    <n v="3866"/>
    <n v="2.586652871184687"/>
    <s v="i93"/>
  </r>
  <r>
    <d v="2024-11-01T00:00:00"/>
    <s v="Local Transport"/>
    <x v="0"/>
    <x v="2"/>
    <n v="20000"/>
    <n v="3866"/>
    <n v="5.173305742369374"/>
    <s v="i93"/>
  </r>
  <r>
    <d v="2024-11-01T00:00:00"/>
    <s v="Local Transport"/>
    <x v="0"/>
    <x v="2"/>
    <n v="8000"/>
    <n v="3866"/>
    <n v="2.0693222969477496"/>
    <s v="i18"/>
  </r>
  <r>
    <d v="2024-11-01T00:00:00"/>
    <s v="Local Transport"/>
    <x v="0"/>
    <x v="2"/>
    <n v="20000"/>
    <n v="3866"/>
    <n v="5.173305742369374"/>
    <s v="i18"/>
  </r>
  <r>
    <d v="2024-11-01T00:00:00"/>
    <s v="Local Transport"/>
    <x v="0"/>
    <x v="2"/>
    <n v="12000"/>
    <n v="3866"/>
    <n v="0.56999999999999995"/>
    <s v="i18"/>
  </r>
  <r>
    <d v="2024-11-01T00:00:00"/>
    <s v="Trust building"/>
    <x v="1"/>
    <x v="2"/>
    <n v="15000"/>
    <n v="3866"/>
    <n v="3.8799793067770305"/>
    <s v="i18"/>
  </r>
  <r>
    <d v="2024-11-01T00:00:00"/>
    <s v="Trust building"/>
    <x v="1"/>
    <x v="2"/>
    <n v="5000"/>
    <n v="3866"/>
    <n v="1.2933264355923435"/>
    <s v="i18"/>
  </r>
  <r>
    <d v="2024-11-01T00:00:00"/>
    <s v="Local Transport"/>
    <x v="0"/>
    <x v="2"/>
    <n v="25000"/>
    <n v="3866"/>
    <n v="6.466632177961718"/>
    <s v="i43"/>
  </r>
  <r>
    <d v="2024-11-01T00:00:00"/>
    <s v="Local Transport"/>
    <x v="0"/>
    <x v="2"/>
    <n v="13000"/>
    <n v="3866"/>
    <n v="3.3626487325400931"/>
    <s v="i43"/>
  </r>
  <r>
    <d v="2024-11-01T00:00:00"/>
    <s v="Local Transport"/>
    <x v="0"/>
    <x v="2"/>
    <n v="8000"/>
    <n v="3866"/>
    <n v="2.0693222969477496"/>
    <s v="i43"/>
  </r>
  <r>
    <d v="2024-11-01T00:00:00"/>
    <s v="Local Transport"/>
    <x v="0"/>
    <x v="2"/>
    <n v="10000"/>
    <n v="3866"/>
    <n v="2.586652871184687"/>
    <s v="i43"/>
  </r>
  <r>
    <d v="2024-11-01T00:00:00"/>
    <s v="Local Transport"/>
    <x v="0"/>
    <x v="2"/>
    <n v="7000"/>
    <n v="3866"/>
    <n v="1.8106570098292809"/>
    <s v="i43"/>
  </r>
  <r>
    <d v="2024-11-01T00:00:00"/>
    <s v="Local Transport"/>
    <x v="0"/>
    <x v="2"/>
    <n v="26000"/>
    <n v="3866"/>
    <n v="6.7252974650801862"/>
    <s v="i43"/>
  </r>
  <r>
    <d v="2024-11-01T00:00:00"/>
    <s v="Trust building"/>
    <x v="1"/>
    <x v="2"/>
    <n v="5000"/>
    <n v="3866"/>
    <n v="1.2933264355923435"/>
    <s v="i43"/>
  </r>
  <r>
    <d v="2024-11-01T00:00:00"/>
    <s v="Trust building"/>
    <x v="1"/>
    <x v="2"/>
    <n v="14000"/>
    <n v="3866"/>
    <n v="3.6213140196585618"/>
    <s v="i43"/>
  </r>
  <r>
    <d v="2024-11-01T00:00:00"/>
    <s v="Sept-security services chq;398"/>
    <x v="2"/>
    <x v="3"/>
    <n v="1888000"/>
    <n v="3866"/>
    <n v="488.36006207966892"/>
    <s v="Bank Opp"/>
  </r>
  <r>
    <d v="2024-11-01T00:00:00"/>
    <s v="Bank  charges chq; 398"/>
    <x v="3"/>
    <x v="3"/>
    <n v="3000"/>
    <n v="3866"/>
    <n v="0.7759958613554061"/>
    <s v="Bank Opp"/>
  </r>
  <r>
    <d v="2024-11-01T00:00:00"/>
    <s v="i07's Oct salary chq; 399"/>
    <x v="4"/>
    <x v="2"/>
    <n v="1418600"/>
    <n v="3866"/>
    <n v="366.9425763062597"/>
    <s v="Bank Opp"/>
  </r>
  <r>
    <d v="2024-11-01T00:00:00"/>
    <s v="Bank  charges chq; 399"/>
    <x v="3"/>
    <x v="3"/>
    <n v="3000"/>
    <n v="3866"/>
    <n v="0.7759958613554061"/>
    <s v="Bank Opp"/>
  </r>
  <r>
    <d v="2024-11-02T00:00:00"/>
    <s v="Local Transport"/>
    <x v="0"/>
    <x v="1"/>
    <n v="10000"/>
    <n v="3866"/>
    <n v="2.586652871184687"/>
    <s v="Mary"/>
  </r>
  <r>
    <d v="2024-11-02T00:00:00"/>
    <s v="Local Transport"/>
    <x v="0"/>
    <x v="1"/>
    <n v="10000"/>
    <n v="3866"/>
    <n v="2.586652871184687"/>
    <s v="Mary"/>
  </r>
  <r>
    <d v="2024-11-02T00:00:00"/>
    <s v="Local Transport"/>
    <x v="0"/>
    <x v="0"/>
    <n v="15000"/>
    <n v="3866"/>
    <n v="3.8799793067770305"/>
    <s v="Ashiraf"/>
  </r>
  <r>
    <d v="2024-11-02T00:00:00"/>
    <s v="Local Transport"/>
    <x v="0"/>
    <x v="0"/>
    <n v="15000"/>
    <n v="3866"/>
    <n v="3.8799793067770305"/>
    <s v="Ashiraf"/>
  </r>
  <r>
    <d v="2024-11-02T00:00:00"/>
    <s v="Local Transport"/>
    <x v="0"/>
    <x v="0"/>
    <n v="25000"/>
    <n v="3866"/>
    <n v="6.466632177961718"/>
    <s v="Ruff"/>
  </r>
  <r>
    <d v="2024-11-02T00:00:00"/>
    <s v="Local Transport"/>
    <x v="0"/>
    <x v="0"/>
    <n v="25000"/>
    <n v="3866"/>
    <n v="6.466632177961718"/>
    <s v="Ruff"/>
  </r>
  <r>
    <d v="2024-11-02T00:00:00"/>
    <s v="Local Transport"/>
    <x v="0"/>
    <x v="2"/>
    <n v="20000"/>
    <n v="3866"/>
    <n v="5.173305742369374"/>
    <s v="i41"/>
  </r>
  <r>
    <d v="2024-11-02T00:00:00"/>
    <s v="Local Transport"/>
    <x v="0"/>
    <x v="2"/>
    <n v="20000"/>
    <n v="3866"/>
    <n v="5.173305742369374"/>
    <s v="i41"/>
  </r>
  <r>
    <d v="2024-11-02T00:00:00"/>
    <s v="Local Transport"/>
    <x v="0"/>
    <x v="2"/>
    <n v="25000"/>
    <n v="3866"/>
    <n v="6.466632177961718"/>
    <s v="i93"/>
  </r>
  <r>
    <d v="2024-11-02T00:00:00"/>
    <s v="Local Transport"/>
    <x v="0"/>
    <x v="2"/>
    <n v="25000"/>
    <n v="3866"/>
    <n v="6.466632177961718"/>
    <s v="i93"/>
  </r>
  <r>
    <d v="2024-11-02T00:00:00"/>
    <s v="Slashing compound"/>
    <x v="2"/>
    <x v="3"/>
    <n v="90000"/>
    <n v="3866"/>
    <n v="23.279875840662182"/>
    <s v="Mary"/>
  </r>
  <r>
    <d v="2024-11-04T00:00:00"/>
    <s v="Local Transport"/>
    <x v="0"/>
    <x v="2"/>
    <n v="25000"/>
    <n v="3866"/>
    <n v="6.466632177961718"/>
    <s v="i93"/>
  </r>
  <r>
    <d v="2024-11-04T00:00:00"/>
    <s v="Local Transport"/>
    <x v="0"/>
    <x v="2"/>
    <n v="15000"/>
    <n v="3866"/>
    <n v="3.8799793067770305"/>
    <s v="i93"/>
  </r>
  <r>
    <d v="2024-11-04T00:00:00"/>
    <s v="Local Transport"/>
    <x v="0"/>
    <x v="2"/>
    <n v="5000"/>
    <n v="3866"/>
    <n v="1.2933264355923435"/>
    <s v="i93"/>
  </r>
  <r>
    <d v="2024-11-04T00:00:00"/>
    <s v="Local Transport"/>
    <x v="0"/>
    <x v="2"/>
    <n v="5000"/>
    <n v="3866"/>
    <n v="1.2933264355923435"/>
    <s v="i93"/>
  </r>
  <r>
    <d v="2024-11-04T00:00:00"/>
    <s v="Local Transport"/>
    <x v="0"/>
    <x v="2"/>
    <n v="10000"/>
    <n v="3866"/>
    <n v="2.586652871184687"/>
    <s v="i93"/>
  </r>
  <r>
    <d v="2024-11-04T00:00:00"/>
    <s v="Local Transport"/>
    <x v="0"/>
    <x v="2"/>
    <n v="5000"/>
    <n v="3866"/>
    <n v="1.2933264355923435"/>
    <s v="i93"/>
  </r>
  <r>
    <d v="2024-11-04T00:00:00"/>
    <s v="Local Transport"/>
    <x v="0"/>
    <x v="2"/>
    <n v="20000"/>
    <n v="3866"/>
    <n v="5.173305742369374"/>
    <s v="i93"/>
  </r>
  <r>
    <d v="2024-11-04T00:00:00"/>
    <s v="Local Transport"/>
    <x v="0"/>
    <x v="0"/>
    <n v="15000"/>
    <n v="3866"/>
    <n v="3.8799793067770305"/>
    <s v="Ashiraf"/>
  </r>
  <r>
    <d v="2024-11-04T00:00:00"/>
    <s v="Local Transport"/>
    <x v="0"/>
    <x v="0"/>
    <n v="10000"/>
    <n v="3866"/>
    <n v="2.586652871184687"/>
    <s v="Ashiraf"/>
  </r>
  <r>
    <d v="2024-11-04T00:00:00"/>
    <s v="Local Transport"/>
    <x v="0"/>
    <x v="0"/>
    <n v="10000"/>
    <n v="3866"/>
    <n v="2.586652871184687"/>
    <s v="Ashiraf"/>
  </r>
  <r>
    <d v="2024-11-04T00:00:00"/>
    <s v="Local Transport"/>
    <x v="0"/>
    <x v="0"/>
    <n v="15000"/>
    <n v="3866"/>
    <n v="3.8799793067770305"/>
    <s v="Ashiraf"/>
  </r>
  <r>
    <d v="2024-11-04T00:00:00"/>
    <s v="Local Transport"/>
    <x v="0"/>
    <x v="0"/>
    <n v="25000"/>
    <n v="3866"/>
    <n v="6.466632177961718"/>
    <s v="Ruff"/>
  </r>
  <r>
    <d v="2024-11-04T00:00:00"/>
    <s v="Local Transport"/>
    <x v="0"/>
    <x v="0"/>
    <n v="10000"/>
    <n v="3866"/>
    <n v="2.586652871184687"/>
    <s v="Ruff"/>
  </r>
  <r>
    <d v="2024-11-04T00:00:00"/>
    <s v="Local Transport"/>
    <x v="0"/>
    <x v="0"/>
    <n v="8000"/>
    <n v="3866"/>
    <n v="2.0693222969477496"/>
    <s v="Ruff"/>
  </r>
  <r>
    <d v="2024-11-04T00:00:00"/>
    <s v="Local Transport"/>
    <x v="0"/>
    <x v="0"/>
    <n v="25000"/>
    <n v="3866"/>
    <n v="6.466632177961718"/>
    <s v="Ruff"/>
  </r>
  <r>
    <d v="2024-11-04T00:00:00"/>
    <s v="Local Transport"/>
    <x v="0"/>
    <x v="2"/>
    <n v="20000"/>
    <n v="3866"/>
    <n v="5.173305742369374"/>
    <s v="i41"/>
  </r>
  <r>
    <d v="2024-11-04T00:00:00"/>
    <s v="Local Transport"/>
    <x v="0"/>
    <x v="2"/>
    <n v="13000"/>
    <n v="3866"/>
    <n v="3.3626487325400931"/>
    <s v="i41"/>
  </r>
  <r>
    <d v="2024-11-04T00:00:00"/>
    <s v="Local Transport"/>
    <x v="0"/>
    <x v="2"/>
    <n v="4000"/>
    <n v="3866"/>
    <n v="1.0346611484738748"/>
    <s v="i41"/>
  </r>
  <r>
    <d v="2024-11-04T00:00:00"/>
    <s v="Local Transport"/>
    <x v="0"/>
    <x v="2"/>
    <n v="6000"/>
    <n v="3866"/>
    <n v="1.5519917227108122"/>
    <s v="i41"/>
  </r>
  <r>
    <d v="2024-11-04T00:00:00"/>
    <s v="Local Transport"/>
    <x v="0"/>
    <x v="2"/>
    <n v="10000"/>
    <n v="3866"/>
    <n v="2.586652871184687"/>
    <s v="i41"/>
  </r>
  <r>
    <d v="2024-11-04T00:00:00"/>
    <s v="Local Transport"/>
    <x v="0"/>
    <x v="2"/>
    <n v="5000"/>
    <n v="3866"/>
    <n v="1.2933264355923435"/>
    <s v="i41"/>
  </r>
  <r>
    <d v="2024-11-04T00:00:00"/>
    <s v="Local Transport"/>
    <x v="0"/>
    <x v="2"/>
    <n v="20000"/>
    <n v="3866"/>
    <n v="5.173305742369374"/>
    <s v="i41"/>
  </r>
  <r>
    <d v="2024-11-04T00:00:00"/>
    <s v="Local Transport"/>
    <x v="0"/>
    <x v="2"/>
    <n v="8000"/>
    <n v="3866"/>
    <n v="2.0693222969477496"/>
    <s v="i18"/>
  </r>
  <r>
    <d v="2024-11-04T00:00:00"/>
    <s v="Local Transport"/>
    <x v="0"/>
    <x v="2"/>
    <n v="8000"/>
    <n v="3866"/>
    <n v="2.0693222969477496"/>
    <s v="i18"/>
  </r>
  <r>
    <d v="2024-11-04T00:00:00"/>
    <s v="Airtime for Lydia"/>
    <x v="5"/>
    <x v="1"/>
    <n v="50000"/>
    <n v="3866"/>
    <n v="12.933264355923436"/>
    <s v="Lydia"/>
  </r>
  <r>
    <d v="2024-11-04T00:00:00"/>
    <s v="Airtime for Ashiraf"/>
    <x v="5"/>
    <x v="0"/>
    <n v="20000"/>
    <n v="3866"/>
    <n v="5.173305742369374"/>
    <s v="Ashiraf"/>
  </r>
  <r>
    <d v="2024-11-04T00:00:00"/>
    <s v="Airtime to Mary"/>
    <x v="5"/>
    <x v="1"/>
    <n v="30000"/>
    <n v="3865"/>
    <n v="7.7619663648124195"/>
    <s v="Mary"/>
  </r>
  <r>
    <d v="2024-11-04T00:00:00"/>
    <s v="Airtime to i41"/>
    <x v="5"/>
    <x v="2"/>
    <n v="25000"/>
    <n v="3866"/>
    <n v="6.466632177961718"/>
    <s v="i41"/>
  </r>
  <r>
    <d v="2024-11-04T00:00:00"/>
    <s v="Airtime for i18"/>
    <x v="5"/>
    <x v="2"/>
    <n v="25000"/>
    <n v="3866"/>
    <n v="6.466632177961718"/>
    <s v="i18"/>
  </r>
  <r>
    <d v="2024-11-04T00:00:00"/>
    <s v="Airtime for Ruff"/>
    <x v="5"/>
    <x v="0"/>
    <n v="20000"/>
    <n v="3866"/>
    <n v="5.173305742369374"/>
    <s v="Ruff"/>
  </r>
  <r>
    <d v="2024-11-04T00:00:00"/>
    <s v="Airtime for i93"/>
    <x v="5"/>
    <x v="2"/>
    <n v="25000"/>
    <n v="3866"/>
    <n v="6.466632177961718"/>
    <s v="i93"/>
  </r>
  <r>
    <d v="2024-11-04T00:00:00"/>
    <s v=" Purchase 3 table trays"/>
    <x v="6"/>
    <x v="3"/>
    <n v="105000"/>
    <n v="3866"/>
    <n v="27.159855147439213"/>
    <s v="Mary"/>
  </r>
  <r>
    <d v="2024-11-04T00:00:00"/>
    <s v="2 pacs of toilet paper"/>
    <x v="6"/>
    <x v="3"/>
    <n v="37000"/>
    <n v="3866"/>
    <n v="9.5706156233833415"/>
    <s v="Mary"/>
  </r>
  <r>
    <d v="2024-11-04T00:00:00"/>
    <s v="Diclody"/>
    <x v="6"/>
    <x v="3"/>
    <n v="3000"/>
    <n v="3866"/>
    <n v="0.7759958613554061"/>
    <s v="Mary"/>
  </r>
  <r>
    <d v="2024-11-04T00:00:00"/>
    <s v="Ibuprofen"/>
    <x v="6"/>
    <x v="3"/>
    <n v="4000"/>
    <n v="3866"/>
    <n v="1.0346611484738748"/>
    <s v="Mary"/>
  </r>
  <r>
    <d v="2024-11-04T00:00:00"/>
    <s v="ORS"/>
    <x v="6"/>
    <x v="3"/>
    <n v="2500"/>
    <n v="3866"/>
    <n v="0.64666321779617175"/>
    <s v="Mary"/>
  </r>
  <r>
    <d v="2024-11-04T00:00:00"/>
    <s v="Nescafe"/>
    <x v="6"/>
    <x v="3"/>
    <n v="24000"/>
    <n v="3866"/>
    <n v="6.2079668908432488"/>
    <s v="Mary"/>
  </r>
  <r>
    <d v="2024-11-04T00:00:00"/>
    <s v="Drinking coffee"/>
    <x v="6"/>
    <x v="3"/>
    <n v="16000"/>
    <n v="3866"/>
    <n v="4.1386445938954992"/>
    <s v="Mary"/>
  </r>
  <r>
    <d v="2024-11-04T00:00:00"/>
    <s v="kitchen towel"/>
    <x v="6"/>
    <x v="3"/>
    <n v="9800"/>
    <n v="3866"/>
    <n v="2.5349198137609932"/>
    <s v="Mary"/>
  </r>
  <r>
    <d v="2024-11-04T00:00:00"/>
    <s v="packing bag"/>
    <x v="6"/>
    <x v="3"/>
    <n v="1000"/>
    <n v="3866"/>
    <n v="0.2586652871184687"/>
    <s v="Mary"/>
  </r>
  <r>
    <d v="2024-11-04T00:00:00"/>
    <s v="Local Transport"/>
    <x v="0"/>
    <x v="1"/>
    <n v="10000"/>
    <n v="3866"/>
    <n v="2.586652871184687"/>
    <s v="Mary"/>
  </r>
  <r>
    <d v="2024-11-04T00:00:00"/>
    <s v="Local Transport"/>
    <x v="0"/>
    <x v="1"/>
    <n v="8000"/>
    <n v="3866"/>
    <n v="2.0693222969477496"/>
    <s v="Mary"/>
  </r>
  <r>
    <d v="2024-11-04T00:00:00"/>
    <s v="Local Transport"/>
    <x v="0"/>
    <x v="1"/>
    <n v="6000"/>
    <n v="3866"/>
    <n v="1.5519917227108122"/>
    <s v="Mary"/>
  </r>
  <r>
    <d v="2024-11-04T00:00:00"/>
    <s v="Local Transport"/>
    <x v="0"/>
    <x v="1"/>
    <n v="4000"/>
    <n v="3866"/>
    <n v="1.0346611484738748"/>
    <s v="Mary"/>
  </r>
  <r>
    <d v="2024-11-04T00:00:00"/>
    <s v="Local Transport"/>
    <x v="0"/>
    <x v="1"/>
    <n v="2000"/>
    <n v="3866"/>
    <n v="0.5173305742369374"/>
    <s v="Mary"/>
  </r>
  <r>
    <d v="2024-11-04T00:00:00"/>
    <s v="Local Transport"/>
    <x v="0"/>
    <x v="1"/>
    <n v="10000"/>
    <n v="3866"/>
    <n v="2.586652871184687"/>
    <s v="Mary"/>
  </r>
  <r>
    <d v="2024-11-05T00:00:00"/>
    <s v="Local Transport"/>
    <x v="0"/>
    <x v="2"/>
    <n v="20000"/>
    <n v="3866"/>
    <n v="5.173305742369374"/>
    <s v="i41"/>
  </r>
  <r>
    <d v="2024-11-05T00:00:00"/>
    <s v="Local Transport"/>
    <x v="0"/>
    <x v="2"/>
    <n v="13000"/>
    <n v="3866"/>
    <n v="3.3626487325400931"/>
    <s v="i41"/>
  </r>
  <r>
    <d v="2024-11-05T00:00:00"/>
    <s v="Local Transport"/>
    <x v="0"/>
    <x v="2"/>
    <n v="4000"/>
    <n v="3866"/>
    <n v="1.0346611484738748"/>
    <s v="i41"/>
  </r>
  <r>
    <d v="2024-11-05T00:00:00"/>
    <s v="Local Transport"/>
    <x v="0"/>
    <x v="2"/>
    <n v="4000"/>
    <n v="3866"/>
    <n v="1.0346611484738748"/>
    <s v="i41"/>
  </r>
  <r>
    <d v="2024-11-05T00:00:00"/>
    <s v="Local Transport"/>
    <x v="0"/>
    <x v="2"/>
    <n v="10000"/>
    <n v="3866"/>
    <n v="2.586652871184687"/>
    <s v="i41"/>
  </r>
  <r>
    <d v="2024-11-05T00:00:00"/>
    <s v="Local Transport"/>
    <x v="0"/>
    <x v="2"/>
    <n v="4000"/>
    <n v="3866"/>
    <n v="1.0346611484738748"/>
    <s v="i41"/>
  </r>
  <r>
    <d v="2024-11-05T00:00:00"/>
    <s v="Local Transport"/>
    <x v="0"/>
    <x v="2"/>
    <n v="4000"/>
    <n v="3866"/>
    <n v="1.0346611484738748"/>
    <s v="i41"/>
  </r>
  <r>
    <d v="2024-11-05T00:00:00"/>
    <s v="Local Transport"/>
    <x v="0"/>
    <x v="2"/>
    <n v="17000"/>
    <n v="3866"/>
    <n v="4.3973098810139684"/>
    <s v="i41"/>
  </r>
  <r>
    <d v="2024-11-05T00:00:00"/>
    <s v="Local Transport"/>
    <x v="0"/>
    <x v="0"/>
    <n v="15000"/>
    <n v="3866"/>
    <n v="3.8799793067770305"/>
    <s v="i42"/>
  </r>
  <r>
    <d v="2024-11-05T00:00:00"/>
    <s v="Local Transport"/>
    <x v="0"/>
    <x v="0"/>
    <n v="9000"/>
    <n v="3866"/>
    <n v="2.3279875840662183"/>
    <s v="i42"/>
  </r>
  <r>
    <d v="2024-11-05T00:00:00"/>
    <s v="Local Transport"/>
    <x v="0"/>
    <x v="0"/>
    <n v="5000"/>
    <n v="3866"/>
    <n v="1.2933264355923435"/>
    <s v="i42"/>
  </r>
  <r>
    <d v="2024-11-05T00:00:00"/>
    <s v="Local Transport"/>
    <x v="0"/>
    <x v="0"/>
    <n v="5000"/>
    <n v="3866"/>
    <n v="1.2933264355923435"/>
    <s v="i42"/>
  </r>
  <r>
    <d v="2024-11-05T00:00:00"/>
    <s v="Local Transport"/>
    <x v="0"/>
    <x v="0"/>
    <n v="5000"/>
    <n v="3866"/>
    <n v="1.2933264355923435"/>
    <s v="i42"/>
  </r>
  <r>
    <d v="2024-11-05T00:00:00"/>
    <s v="Trust building"/>
    <x v="1"/>
    <x v="0"/>
    <n v="22000"/>
    <n v="3866"/>
    <n v="5.6906363166063114"/>
    <s v="i42"/>
  </r>
  <r>
    <d v="2024-11-05T00:00:00"/>
    <s v="Trust building"/>
    <x v="1"/>
    <x v="0"/>
    <n v="16000"/>
    <n v="3866"/>
    <n v="4.1386445938954992"/>
    <s v="i42"/>
  </r>
  <r>
    <d v="2024-11-05T00:00:00"/>
    <s v="Local Transport"/>
    <x v="0"/>
    <x v="2"/>
    <n v="25000"/>
    <n v="3866"/>
    <n v="6.466632177961718"/>
    <s v="i93"/>
  </r>
  <r>
    <d v="2024-11-05T00:00:00"/>
    <s v="Local Transport"/>
    <x v="0"/>
    <x v="2"/>
    <n v="5000"/>
    <n v="3866"/>
    <n v="1.2933264355923435"/>
    <s v="i93"/>
  </r>
  <r>
    <d v="2024-11-05T00:00:00"/>
    <s v="Local Transport"/>
    <x v="0"/>
    <x v="2"/>
    <n v="10000"/>
    <n v="3866"/>
    <n v="2.586652871184687"/>
    <s v="i93"/>
  </r>
  <r>
    <d v="2024-11-05T00:00:00"/>
    <s v="Local Transport"/>
    <x v="0"/>
    <x v="2"/>
    <n v="10000"/>
    <n v="3866"/>
    <n v="2.586652871184687"/>
    <s v="i93"/>
  </r>
  <r>
    <d v="2024-11-05T00:00:00"/>
    <s v="Local Transport"/>
    <x v="0"/>
    <x v="2"/>
    <n v="20000"/>
    <n v="3866"/>
    <n v="5.173305742369374"/>
    <s v="i93"/>
  </r>
  <r>
    <d v="2024-11-05T00:00:00"/>
    <s v="Trust building"/>
    <x v="1"/>
    <x v="2"/>
    <n v="5000"/>
    <n v="3866"/>
    <n v="1.2933264355923435"/>
    <s v="i93"/>
  </r>
  <r>
    <d v="2024-11-05T00:00:00"/>
    <s v="Trust building"/>
    <x v="1"/>
    <x v="2"/>
    <n v="9000"/>
    <n v="3866"/>
    <n v="2.3279875840662183"/>
    <s v="i93"/>
  </r>
  <r>
    <d v="2024-11-05T00:00:00"/>
    <s v="Local Transport"/>
    <x v="0"/>
    <x v="2"/>
    <n v="25000"/>
    <n v="3866"/>
    <n v="6.466632177961718"/>
    <s v="i43"/>
  </r>
  <r>
    <d v="2024-11-05T00:00:00"/>
    <s v="Local Transport"/>
    <x v="0"/>
    <x v="2"/>
    <n v="23000"/>
    <n v="3866"/>
    <n v="5.9493016037247806"/>
    <s v="i43"/>
  </r>
  <r>
    <d v="2024-11-05T00:00:00"/>
    <s v="Local Transport"/>
    <x v="0"/>
    <x v="2"/>
    <n v="14000"/>
    <n v="3866"/>
    <n v="3.6213140196585618"/>
    <s v="i43"/>
  </r>
  <r>
    <d v="2024-11-05T00:00:00"/>
    <s v="Local Transport"/>
    <x v="0"/>
    <x v="2"/>
    <n v="13000"/>
    <n v="3866"/>
    <n v="3.3626487325400931"/>
    <s v="i43"/>
  </r>
  <r>
    <d v="2024-11-05T00:00:00"/>
    <s v="Local Transport"/>
    <x v="0"/>
    <x v="2"/>
    <n v="20000"/>
    <n v="3866"/>
    <n v="5.173305742369374"/>
    <s v="i43"/>
  </r>
  <r>
    <d v="2024-11-05T00:00:00"/>
    <s v="Trust building"/>
    <x v="1"/>
    <x v="2"/>
    <n v="2000"/>
    <n v="3866"/>
    <n v="0.5173305742369374"/>
    <s v="i43"/>
  </r>
  <r>
    <d v="2024-11-05T00:00:00"/>
    <s v="Trust building"/>
    <x v="1"/>
    <x v="2"/>
    <n v="10000"/>
    <n v="3866"/>
    <n v="2.586652871184687"/>
    <s v="i43"/>
  </r>
  <r>
    <d v="2024-11-05T00:00:00"/>
    <s v="Local Transport"/>
    <x v="0"/>
    <x v="1"/>
    <n v="10000"/>
    <n v="3866"/>
    <n v="2.586652871184687"/>
    <s v="Mary"/>
  </r>
  <r>
    <d v="2024-11-05T00:00:00"/>
    <s v="Local Transport"/>
    <x v="0"/>
    <x v="1"/>
    <n v="10000"/>
    <n v="3866"/>
    <n v="2.586652871184687"/>
    <s v="Mary"/>
  </r>
  <r>
    <d v="2024-11-05T00:00:00"/>
    <s v="Screen phone repair"/>
    <x v="6"/>
    <x v="3"/>
    <n v="100000"/>
    <n v="3866"/>
    <n v="25.866528711846872"/>
    <s v="Mary"/>
  </r>
  <r>
    <d v="2024-11-05T00:00:00"/>
    <s v="Local Transport"/>
    <x v="0"/>
    <x v="1"/>
    <n v="10000"/>
    <n v="3866"/>
    <n v="2.586652871184687"/>
    <s v="Mary"/>
  </r>
  <r>
    <d v="2024-11-05T00:00:00"/>
    <s v="Local Transport"/>
    <x v="0"/>
    <x v="1"/>
    <n v="10000"/>
    <n v="3866"/>
    <n v="2.586652871184687"/>
    <s v="Mary"/>
  </r>
  <r>
    <d v="2024-11-05T00:00:00"/>
    <s v="Transaction charges for Itoec"/>
    <x v="7"/>
    <x v="3"/>
    <n v="46000"/>
    <n v="3866"/>
    <n v="11.898603207449561"/>
    <s v="Rebecca"/>
  </r>
  <r>
    <d v="2024-11-05T00:00:00"/>
    <s v="Catridge for Rebecca"/>
    <x v="6"/>
    <x v="3"/>
    <n v="150000"/>
    <n v="3866"/>
    <n v="38.799793067770302"/>
    <s v="Rebecca"/>
  </r>
  <r>
    <d v="2024-11-05T00:00:00"/>
    <s v="Local Transport"/>
    <x v="0"/>
    <x v="1"/>
    <n v="10000"/>
    <n v="3866"/>
    <n v="2.586652871184687"/>
    <s v="Rebecca"/>
  </r>
  <r>
    <d v="2024-11-05T00:00:00"/>
    <s v="Local Transport"/>
    <x v="0"/>
    <x v="1"/>
    <n v="10000"/>
    <n v="3866"/>
    <n v="2.586652871184687"/>
    <s v="Rebecca"/>
  </r>
  <r>
    <d v="2024-11-05T00:00:00"/>
    <s v="Verifying business search"/>
    <x v="6"/>
    <x v="3"/>
    <n v="1100000"/>
    <n v="3866"/>
    <n v="284.53181583031557"/>
    <s v="Rebecca"/>
  </r>
  <r>
    <d v="2024-11-06T00:00:00"/>
    <s v="Local Transport"/>
    <x v="0"/>
    <x v="2"/>
    <n v="25000"/>
    <n v="3866"/>
    <n v="6.466632177961718"/>
    <s v="i43"/>
  </r>
  <r>
    <d v="2024-11-06T00:00:00"/>
    <s v="Local Transport"/>
    <x v="0"/>
    <x v="2"/>
    <n v="23000"/>
    <n v="3866"/>
    <n v="5.9493016037247806"/>
    <s v="i43"/>
  </r>
  <r>
    <d v="2024-11-06T00:00:00"/>
    <s v="Local Transport"/>
    <x v="0"/>
    <x v="2"/>
    <n v="5000"/>
    <n v="3866"/>
    <n v="1.2933264355923435"/>
    <s v="i43"/>
  </r>
  <r>
    <d v="2024-11-06T00:00:00"/>
    <s v="Local Transport"/>
    <x v="0"/>
    <x v="2"/>
    <n v="11000"/>
    <n v="3866"/>
    <n v="2.8453181583031557"/>
    <s v="i43"/>
  </r>
  <r>
    <d v="2024-11-06T00:00:00"/>
    <s v="Local Transport"/>
    <x v="0"/>
    <x v="2"/>
    <n v="10000"/>
    <n v="3866"/>
    <n v="2.586652871184687"/>
    <s v="i43"/>
  </r>
  <r>
    <d v="2024-11-06T00:00:00"/>
    <s v="Local Transport"/>
    <x v="0"/>
    <x v="2"/>
    <n v="20000"/>
    <n v="3866"/>
    <n v="5.173305742369374"/>
    <s v="i43"/>
  </r>
  <r>
    <d v="2024-11-06T00:00:00"/>
    <s v="Trust building"/>
    <x v="1"/>
    <x v="2"/>
    <n v="15000"/>
    <n v="3866"/>
    <n v="3.8799793067770305"/>
    <s v="i43"/>
  </r>
  <r>
    <d v="2024-11-06T00:00:00"/>
    <s v="Local Transport"/>
    <x v="0"/>
    <x v="2"/>
    <n v="25000"/>
    <n v="3866"/>
    <n v="6.466632177961718"/>
    <s v="i93"/>
  </r>
  <r>
    <d v="2024-11-06T00:00:00"/>
    <s v="Local Transport"/>
    <x v="0"/>
    <x v="2"/>
    <n v="10000"/>
    <n v="3866"/>
    <n v="2.586652871184687"/>
    <s v="i93"/>
  </r>
  <r>
    <d v="2024-11-06T00:00:00"/>
    <s v="Local Transport"/>
    <x v="0"/>
    <x v="2"/>
    <n v="8000"/>
    <n v="3866"/>
    <n v="2.0693222969477496"/>
    <s v="i93"/>
  </r>
  <r>
    <d v="2024-11-06T00:00:00"/>
    <s v="Local Transport"/>
    <x v="0"/>
    <x v="2"/>
    <n v="15000"/>
    <n v="3866"/>
    <n v="3.8799793067770305"/>
    <s v="i93"/>
  </r>
  <r>
    <d v="2024-11-06T00:00:00"/>
    <s v="Local Transport"/>
    <x v="0"/>
    <x v="2"/>
    <n v="15000"/>
    <n v="3866"/>
    <n v="3.8799793067770305"/>
    <s v="i93"/>
  </r>
  <r>
    <d v="2024-11-06T00:00:00"/>
    <s v="Trust building"/>
    <x v="1"/>
    <x v="2"/>
    <n v="18000"/>
    <n v="3866"/>
    <n v="4.6559751681324366"/>
    <s v="i93"/>
  </r>
  <r>
    <d v="2024-11-06T00:00:00"/>
    <s v="Local Transport"/>
    <x v="0"/>
    <x v="2"/>
    <n v="8000"/>
    <n v="3866"/>
    <n v="2.0693222969477496"/>
    <s v="i18"/>
  </r>
  <r>
    <d v="2024-11-06T00:00:00"/>
    <s v="Local Transport"/>
    <x v="0"/>
    <x v="2"/>
    <n v="9000"/>
    <n v="3866"/>
    <n v="2.3279875840662183"/>
    <s v="i18"/>
  </r>
  <r>
    <d v="2024-11-06T00:00:00"/>
    <s v="Local Transport"/>
    <x v="0"/>
    <x v="2"/>
    <n v="10000"/>
    <n v="3866"/>
    <n v="2.586652871184687"/>
    <s v="i18"/>
  </r>
  <r>
    <d v="2024-11-06T00:00:00"/>
    <s v="Trust building"/>
    <x v="1"/>
    <x v="2"/>
    <n v="15000"/>
    <n v="3866"/>
    <n v="3.8799793067770305"/>
    <s v="i18"/>
  </r>
  <r>
    <d v="2024-11-06T00:00:00"/>
    <s v="Trust building"/>
    <x v="1"/>
    <x v="2"/>
    <n v="5000"/>
    <n v="3866"/>
    <n v="1.2933264355923435"/>
    <s v="i18"/>
  </r>
  <r>
    <d v="2024-11-06T00:00:00"/>
    <s v="Local Transport"/>
    <x v="0"/>
    <x v="1"/>
    <n v="10000"/>
    <n v="3866"/>
    <n v="2.586652871184687"/>
    <s v="Mary"/>
  </r>
  <r>
    <d v="2024-11-06T00:00:00"/>
    <s v="Local Transport"/>
    <x v="0"/>
    <x v="1"/>
    <n v="10000"/>
    <n v="3866"/>
    <n v="2.586652871184687"/>
    <s v="Mary"/>
  </r>
  <r>
    <d v="2024-11-06T00:00:00"/>
    <s v="Oct garbage collection"/>
    <x v="8"/>
    <x v="3"/>
    <n v="60000"/>
    <n v="3866"/>
    <n v="15.519917227108122"/>
    <s v="Mary"/>
  </r>
  <r>
    <d v="2024-11-06T00:00:00"/>
    <s v="Local Transport"/>
    <x v="0"/>
    <x v="2"/>
    <n v="20000"/>
    <n v="3866"/>
    <n v="5.173305742369374"/>
    <s v="i41"/>
  </r>
  <r>
    <d v="2024-11-06T00:00:00"/>
    <s v="Local Transport"/>
    <x v="0"/>
    <x v="2"/>
    <n v="13000"/>
    <n v="3866"/>
    <n v="3.3626487325400931"/>
    <s v="i41"/>
  </r>
  <r>
    <d v="2024-11-06T00:00:00"/>
    <s v="Local Transport"/>
    <x v="0"/>
    <x v="2"/>
    <n v="4000"/>
    <n v="3866"/>
    <n v="1.0346611484738748"/>
    <s v="i41"/>
  </r>
  <r>
    <d v="2024-11-06T00:00:00"/>
    <s v="Local Transport"/>
    <x v="0"/>
    <x v="2"/>
    <n v="3000"/>
    <n v="3866"/>
    <n v="0.7759958613554061"/>
    <s v="i41"/>
  </r>
  <r>
    <d v="2024-11-06T00:00:00"/>
    <s v="Local Transport"/>
    <x v="0"/>
    <x v="2"/>
    <n v="7000"/>
    <n v="3866"/>
    <n v="1.8106570098292809"/>
    <s v="i41"/>
  </r>
  <r>
    <d v="2024-11-06T00:00:00"/>
    <s v="Local Transport"/>
    <x v="0"/>
    <x v="2"/>
    <n v="3000"/>
    <n v="3866"/>
    <n v="0.7759958613554061"/>
    <s v="i41"/>
  </r>
  <r>
    <d v="2024-11-06T00:00:00"/>
    <s v="Local Transport"/>
    <x v="0"/>
    <x v="2"/>
    <n v="4000"/>
    <n v="3866"/>
    <n v="1.0346611484738748"/>
    <s v="i41"/>
  </r>
  <r>
    <d v="2024-11-06T00:00:00"/>
    <s v="Local Transport"/>
    <x v="0"/>
    <x v="2"/>
    <n v="19000"/>
    <n v="3866"/>
    <n v="4.9146404552509058"/>
    <s v="i41"/>
  </r>
  <r>
    <d v="2024-11-06T00:00:00"/>
    <s v="Local Transport"/>
    <x v="0"/>
    <x v="2"/>
    <n v="15000"/>
    <n v="3866"/>
    <n v="3.8799793067770305"/>
    <s v="i42"/>
  </r>
  <r>
    <d v="2024-11-06T00:00:00"/>
    <s v="Local Transport"/>
    <x v="0"/>
    <x v="2"/>
    <n v="8000"/>
    <n v="3866"/>
    <n v="2.0693222969477496"/>
    <s v="i42"/>
  </r>
  <r>
    <d v="2024-11-06T00:00:00"/>
    <s v="Local Transport"/>
    <x v="0"/>
    <x v="2"/>
    <n v="5000"/>
    <n v="3866"/>
    <n v="1.2933264355923435"/>
    <s v="i42"/>
  </r>
  <r>
    <d v="2024-11-06T00:00:00"/>
    <s v="Local Transport"/>
    <x v="0"/>
    <x v="2"/>
    <n v="25000"/>
    <n v="3866"/>
    <n v="6.466632177961718"/>
    <s v="i42"/>
  </r>
  <r>
    <d v="2024-11-07T00:00:00"/>
    <s v="Local Transport"/>
    <x v="0"/>
    <x v="2"/>
    <n v="25000"/>
    <n v="3866"/>
    <n v="6.466632177961718"/>
    <s v="i43"/>
  </r>
  <r>
    <d v="2024-11-07T00:00:00"/>
    <s v="Local Transport"/>
    <x v="0"/>
    <x v="2"/>
    <n v="8000"/>
    <n v="3866"/>
    <n v="2.0693222969477496"/>
    <s v="i43"/>
  </r>
  <r>
    <d v="2024-11-07T00:00:00"/>
    <s v="Local Transport"/>
    <x v="0"/>
    <x v="2"/>
    <n v="16000"/>
    <n v="3866"/>
    <n v="4.1386445938954992"/>
    <s v="i43"/>
  </r>
  <r>
    <d v="2024-11-07T00:00:00"/>
    <s v="Local Transport"/>
    <x v="0"/>
    <x v="2"/>
    <n v="18000"/>
    <n v="3866"/>
    <n v="4.6559751681324366"/>
    <s v="i43"/>
  </r>
  <r>
    <d v="2024-11-07T00:00:00"/>
    <s v="Local Transport"/>
    <x v="0"/>
    <x v="2"/>
    <n v="18000"/>
    <n v="3866"/>
    <n v="4.6559751681324366"/>
    <s v="i43"/>
  </r>
  <r>
    <d v="2024-11-07T00:00:00"/>
    <s v="Trust building"/>
    <x v="1"/>
    <x v="2"/>
    <n v="5000"/>
    <n v="3866"/>
    <n v="1.2933264355923435"/>
    <s v="i43"/>
  </r>
  <r>
    <d v="2024-11-07T00:00:00"/>
    <s v="Trust building"/>
    <x v="1"/>
    <x v="2"/>
    <n v="5000"/>
    <n v="3866"/>
    <n v="1.2933264355923435"/>
    <s v="i43"/>
  </r>
  <r>
    <d v="2024-11-07T00:00:00"/>
    <s v="Trust building"/>
    <x v="1"/>
    <x v="2"/>
    <n v="5000"/>
    <n v="3866"/>
    <n v="1.2933264355923435"/>
    <s v="i43"/>
  </r>
  <r>
    <d v="2024-11-07T00:00:00"/>
    <s v="Trust building"/>
    <x v="1"/>
    <x v="2"/>
    <n v="5000"/>
    <n v="3866"/>
    <n v="1.2933264355923435"/>
    <s v="i43"/>
  </r>
  <r>
    <d v="2024-11-07T00:00:00"/>
    <s v="Local Transport"/>
    <x v="0"/>
    <x v="2"/>
    <n v="20000"/>
    <n v="3866"/>
    <n v="5.173305742369374"/>
    <s v="i41"/>
  </r>
  <r>
    <d v="2024-11-07T00:00:00"/>
    <s v="Local Transport"/>
    <x v="0"/>
    <x v="2"/>
    <n v="9000"/>
    <n v="3866"/>
    <n v="2.3279875840662183"/>
    <s v="i41"/>
  </r>
  <r>
    <d v="2024-11-07T00:00:00"/>
    <s v="Local Transport"/>
    <x v="0"/>
    <x v="2"/>
    <n v="6000"/>
    <n v="3866"/>
    <n v="1.5519917227108122"/>
    <s v="i41"/>
  </r>
  <r>
    <d v="2024-11-07T00:00:00"/>
    <s v="Local Transport"/>
    <x v="0"/>
    <x v="2"/>
    <n v="10000"/>
    <n v="3866"/>
    <n v="2.586652871184687"/>
    <s v="i41"/>
  </r>
  <r>
    <d v="2024-11-07T00:00:00"/>
    <s v="Local Transport"/>
    <x v="0"/>
    <x v="2"/>
    <n v="17000"/>
    <n v="3866"/>
    <n v="4.3973098810139684"/>
    <s v="i41"/>
  </r>
  <r>
    <d v="2024-11-07T00:00:00"/>
    <s v="Trust building"/>
    <x v="1"/>
    <x v="2"/>
    <n v="5000"/>
    <n v="3866"/>
    <n v="1.2933264355923435"/>
    <s v="i41"/>
  </r>
  <r>
    <d v="2024-11-07T00:00:00"/>
    <s v="Local Transport"/>
    <x v="0"/>
    <x v="2"/>
    <n v="25000"/>
    <n v="3866"/>
    <n v="6.466632177961718"/>
    <s v="i93"/>
  </r>
  <r>
    <d v="2024-11-07T00:00:00"/>
    <s v="Local Transport"/>
    <x v="0"/>
    <x v="2"/>
    <n v="12000"/>
    <n v="3866"/>
    <n v="3.1039834454216244"/>
    <s v="i93"/>
  </r>
  <r>
    <d v="2024-11-07T00:00:00"/>
    <s v="Local Transport"/>
    <x v="0"/>
    <x v="2"/>
    <n v="10000"/>
    <n v="3866"/>
    <n v="2.586652871184687"/>
    <s v="i93"/>
  </r>
  <r>
    <d v="2024-11-07T00:00:00"/>
    <s v="Local Transport"/>
    <x v="0"/>
    <x v="2"/>
    <n v="18000"/>
    <n v="3866"/>
    <n v="4.6559751681324366"/>
    <s v="i93"/>
  </r>
  <r>
    <d v="2024-11-07T00:00:00"/>
    <s v="Local Transport"/>
    <x v="0"/>
    <x v="2"/>
    <n v="10000"/>
    <n v="3866"/>
    <n v="2.586652871184687"/>
    <s v="i93"/>
  </r>
  <r>
    <d v="2024-11-07T00:00:00"/>
    <s v="Trust building"/>
    <x v="1"/>
    <x v="2"/>
    <n v="10000"/>
    <n v="3866"/>
    <n v="2.586652871184687"/>
    <s v="i93"/>
  </r>
  <r>
    <d v="2024-11-07T00:00:00"/>
    <s v="Trust building"/>
    <x v="1"/>
    <x v="2"/>
    <n v="10000"/>
    <n v="3866"/>
    <n v="2.586652871184687"/>
    <s v="i93"/>
  </r>
  <r>
    <d v="2024-11-07T00:00:00"/>
    <s v="Local Transport"/>
    <x v="0"/>
    <x v="1"/>
    <n v="10000"/>
    <n v="3866"/>
    <n v="2.586652871184687"/>
    <s v="Mary"/>
  </r>
  <r>
    <d v="2024-11-07T00:00:00"/>
    <s v="Local Transport"/>
    <x v="0"/>
    <x v="1"/>
    <n v="10000"/>
    <n v="3866"/>
    <n v="2.586652871184687"/>
    <s v="Mary"/>
  </r>
  <r>
    <d v="2024-11-07T00:00:00"/>
    <s v="Local Transport"/>
    <x v="0"/>
    <x v="2"/>
    <n v="8000"/>
    <n v="3866"/>
    <n v="2.0693222969477496"/>
    <s v="i18"/>
  </r>
  <r>
    <d v="2024-11-07T00:00:00"/>
    <s v="Local Transport"/>
    <x v="0"/>
    <x v="2"/>
    <n v="10000"/>
    <n v="3866"/>
    <n v="2.586652871184687"/>
    <s v="i18"/>
  </r>
  <r>
    <d v="2024-11-07T00:00:00"/>
    <s v="Local Transport"/>
    <x v="0"/>
    <x v="2"/>
    <n v="10000"/>
    <n v="3866"/>
    <n v="2.586652871184687"/>
    <s v="i18"/>
  </r>
  <r>
    <d v="2024-11-07T00:00:00"/>
    <s v="Local Transport"/>
    <x v="0"/>
    <x v="2"/>
    <n v="8000"/>
    <n v="3866"/>
    <n v="2.0693222969477496"/>
    <s v="i18"/>
  </r>
  <r>
    <d v="2024-11-07T00:00:00"/>
    <s v="Trust building"/>
    <x v="1"/>
    <x v="2"/>
    <n v="20000"/>
    <n v="3866"/>
    <n v="5.173305742369374"/>
    <s v="i18"/>
  </r>
  <r>
    <d v="2024-11-07T00:00:00"/>
    <s v="Local Transport (picking Lydia from airport on 8th)"/>
    <x v="0"/>
    <x v="1"/>
    <n v="200000"/>
    <n v="3866"/>
    <n v="51.733057423693744"/>
    <s v="Lydia"/>
  </r>
  <r>
    <d v="2024-11-07T00:00:00"/>
    <s v="Fruit(bananas)"/>
    <x v="9"/>
    <x v="1"/>
    <n v="5000"/>
    <n v="3866"/>
    <n v="1.2933264355923435"/>
    <s v="Lydia"/>
  </r>
  <r>
    <d v="2024-11-07T00:00:00"/>
    <s v="Minute maid"/>
    <x v="9"/>
    <x v="1"/>
    <n v="5000"/>
    <n v="3866"/>
    <n v="1.2933264355923435"/>
    <s v="Lydia"/>
  </r>
  <r>
    <d v="2024-11-07T00:00:00"/>
    <s v="Local food"/>
    <x v="9"/>
    <x v="1"/>
    <n v="15000"/>
    <n v="3866"/>
    <n v="3.8799793067770305"/>
    <s v="Lydia"/>
  </r>
  <r>
    <d v="2024-11-08T00:00:00"/>
    <s v="Local Transport"/>
    <x v="0"/>
    <x v="1"/>
    <n v="10000"/>
    <n v="3866"/>
    <n v="2.586652871184687"/>
    <s v="Mary"/>
  </r>
  <r>
    <d v="2024-11-08T00:00:00"/>
    <s v="Local Transport"/>
    <x v="0"/>
    <x v="1"/>
    <n v="10000"/>
    <n v="3866"/>
    <n v="2.586652871184687"/>
    <s v="Mary"/>
  </r>
  <r>
    <d v="2024-11-08T00:00:00"/>
    <s v="Local Transport"/>
    <x v="0"/>
    <x v="2"/>
    <n v="25000"/>
    <n v="3866"/>
    <n v="6.466632177961718"/>
    <s v="i43"/>
  </r>
  <r>
    <d v="2024-11-08T00:00:00"/>
    <s v="Local Transport"/>
    <x v="0"/>
    <x v="2"/>
    <n v="5000"/>
    <n v="3866"/>
    <n v="1.2933264355923435"/>
    <s v="i43"/>
  </r>
  <r>
    <d v="2024-11-08T00:00:00"/>
    <s v="Local Transport"/>
    <x v="0"/>
    <x v="2"/>
    <n v="3000"/>
    <n v="3866"/>
    <n v="0.7759958613554061"/>
    <s v="i43"/>
  </r>
  <r>
    <d v="2024-11-08T00:00:00"/>
    <s v="Local Transport"/>
    <x v="0"/>
    <x v="2"/>
    <n v="4000"/>
    <n v="3866"/>
    <n v="1.0346611484738748"/>
    <s v="i43"/>
  </r>
  <r>
    <d v="2024-11-08T00:00:00"/>
    <s v="Local Transport"/>
    <x v="0"/>
    <x v="2"/>
    <n v="4000"/>
    <n v="3866"/>
    <n v="1.0346611484738748"/>
    <s v="i43"/>
  </r>
  <r>
    <d v="2024-11-08T00:00:00"/>
    <s v="Local Transport"/>
    <x v="0"/>
    <x v="2"/>
    <n v="4000"/>
    <n v="3866"/>
    <n v="1.0346611484738748"/>
    <s v="i43"/>
  </r>
  <r>
    <d v="2024-11-08T00:00:00"/>
    <s v="Local Transport"/>
    <x v="0"/>
    <x v="2"/>
    <n v="25000"/>
    <n v="3866"/>
    <n v="6.466632177961718"/>
    <s v="i43"/>
  </r>
  <r>
    <d v="2024-11-08T00:00:00"/>
    <s v="Trust building"/>
    <x v="1"/>
    <x v="2"/>
    <n v="20000"/>
    <n v="3866"/>
    <n v="5.173305742369374"/>
    <s v="i43"/>
  </r>
  <r>
    <d v="2024-11-08T00:00:00"/>
    <s v="Local transport"/>
    <x v="0"/>
    <x v="2"/>
    <n v="25000"/>
    <n v="3866"/>
    <n v="6.466632177961718"/>
    <s v="i93"/>
  </r>
  <r>
    <d v="2024-11-08T00:00:00"/>
    <s v="Local transport"/>
    <x v="0"/>
    <x v="2"/>
    <n v="15000"/>
    <n v="3866"/>
    <n v="3.8799793067770305"/>
    <s v="i93"/>
  </r>
  <r>
    <d v="2024-11-08T00:00:00"/>
    <s v="Local transport"/>
    <x v="0"/>
    <x v="2"/>
    <n v="5000"/>
    <n v="3866"/>
    <n v="1.2933264355923435"/>
    <s v="i93"/>
  </r>
  <r>
    <d v="2024-11-08T00:00:00"/>
    <s v="Local transport"/>
    <x v="0"/>
    <x v="2"/>
    <n v="8000"/>
    <n v="3866"/>
    <n v="2.0693222969477496"/>
    <s v="i93"/>
  </r>
  <r>
    <d v="2024-11-08T00:00:00"/>
    <s v="Local transport"/>
    <x v="0"/>
    <x v="2"/>
    <n v="25000"/>
    <n v="3866"/>
    <n v="6.466632177961718"/>
    <s v="i93"/>
  </r>
  <r>
    <d v="2024-11-08T00:00:00"/>
    <s v="Trust building"/>
    <x v="1"/>
    <x v="2"/>
    <n v="15000"/>
    <n v="3866"/>
    <n v="3.8799793067770305"/>
    <s v="i93"/>
  </r>
  <r>
    <d v="2024-11-08T00:00:00"/>
    <s v="Trust building"/>
    <x v="1"/>
    <x v="2"/>
    <n v="5000"/>
    <n v="3866"/>
    <n v="1.2933264355923435"/>
    <s v="i93"/>
  </r>
  <r>
    <d v="2024-11-08T00:00:00"/>
    <s v="Local transport"/>
    <x v="0"/>
    <x v="2"/>
    <n v="20000"/>
    <n v="3866"/>
    <n v="5.173305742369374"/>
    <s v="i41"/>
  </r>
  <r>
    <d v="2024-11-08T00:00:00"/>
    <s v="Local transport"/>
    <x v="0"/>
    <x v="2"/>
    <n v="5000"/>
    <n v="3866"/>
    <n v="1.2933264355923435"/>
    <s v="i41"/>
  </r>
  <r>
    <d v="2024-11-08T00:00:00"/>
    <s v="Local transport"/>
    <x v="0"/>
    <x v="2"/>
    <n v="5000"/>
    <n v="3866"/>
    <n v="1.2933264355923435"/>
    <s v="i41"/>
  </r>
  <r>
    <d v="2024-11-08T00:00:00"/>
    <s v="Local transport"/>
    <x v="0"/>
    <x v="2"/>
    <n v="5000"/>
    <n v="3866"/>
    <n v="1.2933264355923435"/>
    <s v="i41"/>
  </r>
  <r>
    <d v="2024-11-08T00:00:00"/>
    <s v="Local transport"/>
    <x v="0"/>
    <x v="2"/>
    <n v="7000"/>
    <n v="3866"/>
    <n v="1.8106570098292809"/>
    <s v="i41"/>
  </r>
  <r>
    <d v="2024-11-08T00:00:00"/>
    <s v="Local transport"/>
    <x v="0"/>
    <x v="2"/>
    <n v="6000"/>
    <n v="3866"/>
    <n v="1.5519917227108122"/>
    <s v="i41"/>
  </r>
  <r>
    <d v="2024-11-08T00:00:00"/>
    <s v="Local transport"/>
    <x v="0"/>
    <x v="2"/>
    <n v="5000"/>
    <n v="3866"/>
    <n v="1.2933264355923435"/>
    <s v="i41"/>
  </r>
  <r>
    <d v="2024-11-08T00:00:00"/>
    <s v="Local transport"/>
    <x v="0"/>
    <x v="2"/>
    <n v="18000"/>
    <n v="3866"/>
    <n v="4.6559751681324366"/>
    <s v="i41"/>
  </r>
  <r>
    <d v="2024-11-08T00:00:00"/>
    <s v="Trust building"/>
    <x v="1"/>
    <x v="2"/>
    <n v="5000"/>
    <n v="3866"/>
    <n v="1.2933264355923435"/>
    <s v="i41"/>
  </r>
  <r>
    <d v="2024-11-08T00:00:00"/>
    <s v="Trust building"/>
    <x v="1"/>
    <x v="2"/>
    <n v="10000"/>
    <n v="3866"/>
    <n v="2.586652871184687"/>
    <s v="i41"/>
  </r>
  <r>
    <d v="2024-11-08T00:00:00"/>
    <s v="Local Transport"/>
    <x v="0"/>
    <x v="2"/>
    <n v="9000"/>
    <n v="3866"/>
    <n v="2.3279875840662183"/>
    <s v="i18"/>
  </r>
  <r>
    <d v="2024-11-08T00:00:00"/>
    <s v="Local Transport"/>
    <x v="0"/>
    <x v="2"/>
    <n v="10000"/>
    <n v="3866"/>
    <n v="2.586652871184687"/>
    <s v="i18"/>
  </r>
  <r>
    <d v="2024-11-08T00:00:00"/>
    <s v="Local Transport"/>
    <x v="0"/>
    <x v="2"/>
    <n v="9000"/>
    <n v="3866"/>
    <n v="2.3279875840662183"/>
    <s v="i18"/>
  </r>
  <r>
    <d v="2024-11-08T00:00:00"/>
    <s v="Trust building"/>
    <x v="1"/>
    <x v="2"/>
    <n v="20000"/>
    <n v="3866"/>
    <n v="5.173305742369374"/>
    <s v="i18"/>
  </r>
  <r>
    <d v="2024-11-11T00:00:00"/>
    <s v="Local transport"/>
    <x v="0"/>
    <x v="2"/>
    <n v="20000"/>
    <n v="3866"/>
    <n v="5.173305742369374"/>
    <s v="i41"/>
  </r>
  <r>
    <d v="2024-11-11T00:00:00"/>
    <s v="Local transport"/>
    <x v="0"/>
    <x v="2"/>
    <n v="13000"/>
    <n v="3866"/>
    <n v="3.3626487325400931"/>
    <s v="i41"/>
  </r>
  <r>
    <d v="2024-11-11T00:00:00"/>
    <s v="Local transport"/>
    <x v="0"/>
    <x v="2"/>
    <n v="6000"/>
    <n v="3866"/>
    <n v="1.5519917227108122"/>
    <s v="i41"/>
  </r>
  <r>
    <d v="2024-11-11T00:00:00"/>
    <s v="Local transport"/>
    <x v="0"/>
    <x v="2"/>
    <n v="5000"/>
    <n v="3866"/>
    <n v="1.2933264355923435"/>
    <s v="i41"/>
  </r>
  <r>
    <d v="2024-11-11T00:00:00"/>
    <s v="Local transport"/>
    <x v="0"/>
    <x v="2"/>
    <n v="18000"/>
    <n v="3866"/>
    <n v="4.6559751681324366"/>
    <s v="i41"/>
  </r>
  <r>
    <d v="2024-11-11T00:00:00"/>
    <s v="Trust building"/>
    <x v="1"/>
    <x v="2"/>
    <n v="16000"/>
    <n v="3866"/>
    <n v="4.1386445938954992"/>
    <s v="i41"/>
  </r>
  <r>
    <d v="2024-11-11T00:00:00"/>
    <s v="Purchase of Investigators laptop battery"/>
    <x v="10"/>
    <x v="2"/>
    <n v="120000"/>
    <n v="3866"/>
    <n v="31.039834454216244"/>
    <s v="i18"/>
  </r>
  <r>
    <d v="2024-11-11T00:00:00"/>
    <s v="Local Transport"/>
    <x v="0"/>
    <x v="2"/>
    <n v="25000"/>
    <n v="3866"/>
    <n v="6.466632177961718"/>
    <s v="i43"/>
  </r>
  <r>
    <d v="2024-11-11T00:00:00"/>
    <s v="Local Transport"/>
    <x v="0"/>
    <x v="2"/>
    <n v="23000"/>
    <n v="3866"/>
    <n v="5.9493016037247806"/>
    <s v="i43"/>
  </r>
  <r>
    <d v="2024-11-11T00:00:00"/>
    <s v="Local Transport"/>
    <x v="0"/>
    <x v="2"/>
    <n v="10000"/>
    <n v="3866"/>
    <n v="2.586652871184687"/>
    <s v="i43"/>
  </r>
  <r>
    <d v="2024-11-11T00:00:00"/>
    <s v="Local Transport"/>
    <x v="0"/>
    <x v="2"/>
    <n v="15000"/>
    <n v="3866"/>
    <n v="3.8799793067770305"/>
    <s v="i43"/>
  </r>
  <r>
    <d v="2024-11-11T00:00:00"/>
    <s v="Local Transport"/>
    <x v="0"/>
    <x v="2"/>
    <n v="15000"/>
    <n v="3866"/>
    <n v="3.8799793067770305"/>
    <s v="i43"/>
  </r>
  <r>
    <d v="2024-11-11T00:00:00"/>
    <s v="Trust building"/>
    <x v="1"/>
    <x v="2"/>
    <n v="7000"/>
    <n v="3866"/>
    <n v="1.8106570098292809"/>
    <s v="i43"/>
  </r>
  <r>
    <d v="2024-11-11T00:00:00"/>
    <s v="Trust building"/>
    <x v="1"/>
    <x v="2"/>
    <n v="3000"/>
    <n v="3866"/>
    <n v="0.7759958613554061"/>
    <s v="i43"/>
  </r>
  <r>
    <d v="2024-11-11T00:00:00"/>
    <s v="Trust building"/>
    <x v="1"/>
    <x v="2"/>
    <n v="5000"/>
    <n v="3866"/>
    <n v="1.2933264355923435"/>
    <s v="i43"/>
  </r>
  <r>
    <d v="2024-11-11T00:00:00"/>
    <s v="Local Transport"/>
    <x v="0"/>
    <x v="0"/>
    <n v="15000"/>
    <n v="3866"/>
    <n v="3.8799793067770305"/>
    <s v="Ashiraf"/>
  </r>
  <r>
    <d v="2024-11-11T00:00:00"/>
    <s v="Local Transport"/>
    <x v="0"/>
    <x v="0"/>
    <n v="15000"/>
    <n v="3866"/>
    <n v="3.8799793067770305"/>
    <s v="Ashiraf"/>
  </r>
  <r>
    <d v="2024-11-11T00:00:00"/>
    <s v="Local Transport"/>
    <x v="0"/>
    <x v="1"/>
    <n v="10000"/>
    <n v="3866"/>
    <n v="2.586652871184687"/>
    <s v="Mary"/>
  </r>
  <r>
    <d v="2024-11-11T00:00:00"/>
    <s v="Local Transport"/>
    <x v="0"/>
    <x v="1"/>
    <n v="10000"/>
    <n v="3866"/>
    <n v="2.586652871184687"/>
    <s v="Mary"/>
  </r>
  <r>
    <d v="2024-11-11T00:00:00"/>
    <s v="Airtime for Lydia"/>
    <x v="5"/>
    <x v="1"/>
    <n v="50000"/>
    <n v="3866"/>
    <n v="12.933264355923436"/>
    <s v="Lydia"/>
  </r>
  <r>
    <d v="2024-11-11T00:00:00"/>
    <s v="Airtime for Mary"/>
    <x v="5"/>
    <x v="1"/>
    <n v="30000"/>
    <n v="3866"/>
    <n v="7.759958613554061"/>
    <s v="Mary"/>
  </r>
  <r>
    <d v="2024-11-11T00:00:00"/>
    <s v="Airtime for Ashiraf"/>
    <x v="5"/>
    <x v="0"/>
    <n v="20000"/>
    <n v="3866"/>
    <n v="5.173305742369374"/>
    <s v="Ashiraf"/>
  </r>
  <r>
    <d v="2024-11-11T00:00:00"/>
    <s v="Airtime for i41"/>
    <x v="5"/>
    <x v="2"/>
    <n v="25000"/>
    <n v="3866"/>
    <n v="6.466632177961718"/>
    <s v="i41"/>
  </r>
  <r>
    <d v="2024-11-11T00:00:00"/>
    <s v="Airtime for i93"/>
    <x v="5"/>
    <x v="2"/>
    <n v="25000"/>
    <n v="3866"/>
    <n v="6.466632177961718"/>
    <s v="i93"/>
  </r>
  <r>
    <d v="2024-11-11T00:00:00"/>
    <s v="Airtime for Ruff"/>
    <x v="5"/>
    <x v="0"/>
    <n v="20000"/>
    <n v="3866"/>
    <n v="5.173305742369374"/>
    <s v="Ruff"/>
  </r>
  <r>
    <d v="2024-11-11T00:00:00"/>
    <s v="Local transport"/>
    <x v="0"/>
    <x v="2"/>
    <n v="25000"/>
    <n v="3866"/>
    <n v="6.466632177961718"/>
    <s v="i93"/>
  </r>
  <r>
    <d v="2024-11-11T00:00:00"/>
    <s v="Local transport"/>
    <x v="0"/>
    <x v="2"/>
    <n v="15000"/>
    <n v="3866"/>
    <n v="3.8799793067770305"/>
    <s v="i93"/>
  </r>
  <r>
    <d v="2024-11-11T00:00:00"/>
    <s v="Local transport"/>
    <x v="0"/>
    <x v="2"/>
    <n v="8000"/>
    <n v="3866"/>
    <n v="2.0693222969477496"/>
    <s v="i93"/>
  </r>
  <r>
    <d v="2024-11-11T00:00:00"/>
    <s v="Local transport"/>
    <x v="0"/>
    <x v="2"/>
    <n v="10000"/>
    <n v="3866"/>
    <n v="2.586652871184687"/>
    <s v="i93"/>
  </r>
  <r>
    <d v="2024-11-11T00:00:00"/>
    <s v="Local transport"/>
    <x v="0"/>
    <x v="2"/>
    <n v="15000"/>
    <n v="3866"/>
    <n v="3.8799793067770305"/>
    <s v="i93"/>
  </r>
  <r>
    <d v="2024-11-11T00:00:00"/>
    <s v="Trust building"/>
    <x v="1"/>
    <x v="2"/>
    <n v="10000"/>
    <n v="3866"/>
    <n v="2.586652871184687"/>
    <s v="i93"/>
  </r>
  <r>
    <d v="2024-11-11T00:00:00"/>
    <s v="Trust building"/>
    <x v="1"/>
    <x v="2"/>
    <n v="5000"/>
    <n v="3866"/>
    <n v="1.2933264355923435"/>
    <s v="i93"/>
  </r>
  <r>
    <d v="2024-11-11T00:00:00"/>
    <s v="local transport"/>
    <x v="0"/>
    <x v="1"/>
    <n v="14000"/>
    <n v="3866"/>
    <n v="3.6213140196585618"/>
    <s v="Lydia"/>
  </r>
  <r>
    <d v="2024-11-11T00:00:00"/>
    <s v="Lunch during interviews"/>
    <x v="9"/>
    <x v="1"/>
    <n v="20000"/>
    <n v="3866"/>
    <n v="5.173305742369374"/>
    <s v="Lydia"/>
  </r>
  <r>
    <d v="2024-11-07T00:00:00"/>
    <s v="Espresso"/>
    <x v="9"/>
    <x v="1"/>
    <n v="7000"/>
    <n v="3866"/>
    <n v="1.8106570098292809"/>
    <s v="Lydia"/>
  </r>
  <r>
    <d v="2024-11-11T00:00:00"/>
    <s v="Trust building"/>
    <x v="1"/>
    <x v="2"/>
    <n v="5000"/>
    <n v="3866"/>
    <n v="1.2933264355923435"/>
    <s v="i93"/>
  </r>
  <r>
    <d v="2024-11-12T00:00:00"/>
    <s v="Local Transport"/>
    <x v="0"/>
    <x v="2"/>
    <n v="25000"/>
    <n v="3866"/>
    <n v="6.466632177961718"/>
    <s v="i43"/>
  </r>
  <r>
    <d v="2024-11-12T00:00:00"/>
    <s v="Local Transport"/>
    <x v="0"/>
    <x v="2"/>
    <n v="15000"/>
    <n v="3866"/>
    <n v="3.8799793067770305"/>
    <s v="i43"/>
  </r>
  <r>
    <d v="2024-11-12T00:00:00"/>
    <s v="Local Transport"/>
    <x v="0"/>
    <x v="2"/>
    <n v="2000"/>
    <n v="3866"/>
    <n v="0.5173305742369374"/>
    <s v="i43"/>
  </r>
  <r>
    <d v="2024-11-12T00:00:00"/>
    <s v="Local Transport"/>
    <x v="0"/>
    <x v="2"/>
    <n v="15000"/>
    <n v="3866"/>
    <n v="3.8799793067770305"/>
    <s v="i43"/>
  </r>
  <r>
    <d v="2024-11-12T00:00:00"/>
    <s v="Trust building"/>
    <x v="1"/>
    <x v="2"/>
    <n v="15000"/>
    <n v="3866"/>
    <n v="3.8799793067770305"/>
    <s v="i43"/>
  </r>
  <r>
    <d v="2024-11-12T00:00:00"/>
    <s v="Local transport"/>
    <x v="0"/>
    <x v="2"/>
    <n v="25000"/>
    <n v="3866"/>
    <n v="6.466632177961718"/>
    <s v="i93"/>
  </r>
  <r>
    <d v="2024-11-12T00:00:00"/>
    <s v="Local transport"/>
    <x v="0"/>
    <x v="2"/>
    <n v="10000"/>
    <n v="3866"/>
    <n v="2.586652871184687"/>
    <s v="i93"/>
  </r>
  <r>
    <d v="2024-11-12T00:00:00"/>
    <s v="Local transport"/>
    <x v="0"/>
    <x v="2"/>
    <n v="8000"/>
    <n v="3866"/>
    <n v="2.0693222969477496"/>
    <s v="i93"/>
  </r>
  <r>
    <d v="2024-11-12T00:00:00"/>
    <s v="Local transport"/>
    <x v="0"/>
    <x v="2"/>
    <n v="8000"/>
    <n v="3866"/>
    <n v="2.0693222969477496"/>
    <s v="i93"/>
  </r>
  <r>
    <d v="2024-11-12T00:00:00"/>
    <s v="Local transport"/>
    <x v="0"/>
    <x v="2"/>
    <n v="20000"/>
    <n v="3866"/>
    <n v="5.173305742369374"/>
    <s v="i93"/>
  </r>
  <r>
    <d v="2024-11-12T00:00:00"/>
    <s v="Trust building"/>
    <x v="1"/>
    <x v="2"/>
    <n v="10000"/>
    <n v="3866"/>
    <n v="2.586652871184687"/>
    <s v="i93"/>
  </r>
  <r>
    <d v="2024-11-12T00:00:00"/>
    <s v="Local Transport"/>
    <x v="0"/>
    <x v="0"/>
    <n v="15000"/>
    <n v="3866"/>
    <n v="3.8799793067770305"/>
    <s v="Ashiraf"/>
  </r>
  <r>
    <d v="2024-11-12T00:00:00"/>
    <s v="Local Transport"/>
    <x v="0"/>
    <x v="0"/>
    <n v="8000"/>
    <n v="3866"/>
    <n v="2.0693222969477496"/>
    <s v="Ashiraf"/>
  </r>
  <r>
    <d v="2024-11-12T00:00:00"/>
    <s v="Local Transport"/>
    <x v="0"/>
    <x v="0"/>
    <n v="15000"/>
    <n v="3866"/>
    <n v="3.8799793067770305"/>
    <s v="Ashiraf"/>
  </r>
  <r>
    <d v="2024-11-12T00:00:00"/>
    <s v="Local transport"/>
    <x v="0"/>
    <x v="2"/>
    <n v="20000"/>
    <n v="3866"/>
    <n v="5.173305742369374"/>
    <s v="i41"/>
  </r>
  <r>
    <d v="2024-11-12T00:00:00"/>
    <s v="Local transport"/>
    <x v="0"/>
    <x v="2"/>
    <n v="5000"/>
    <n v="3866"/>
    <n v="1.2933264355923435"/>
    <s v="i41"/>
  </r>
  <r>
    <d v="2024-11-12T00:00:00"/>
    <s v="Local transport"/>
    <x v="0"/>
    <x v="2"/>
    <n v="6000"/>
    <n v="3866"/>
    <n v="1.5519917227108122"/>
    <s v="i41"/>
  </r>
  <r>
    <d v="2024-11-12T00:00:00"/>
    <s v="Local transport"/>
    <x v="0"/>
    <x v="2"/>
    <n v="8000"/>
    <n v="3866"/>
    <n v="2.0693222969477496"/>
    <s v="i41"/>
  </r>
  <r>
    <d v="2024-11-12T00:00:00"/>
    <s v="Local transport"/>
    <x v="0"/>
    <x v="2"/>
    <n v="18000"/>
    <n v="3866"/>
    <n v="4.6559751681324366"/>
    <s v="i41"/>
  </r>
  <r>
    <d v="2024-11-12T00:00:00"/>
    <s v="Local Transport"/>
    <x v="0"/>
    <x v="1"/>
    <n v="10000"/>
    <n v="3866"/>
    <n v="2.586652871184687"/>
    <s v="Mary"/>
  </r>
  <r>
    <d v="2024-11-12T00:00:00"/>
    <s v="Local Transport"/>
    <x v="0"/>
    <x v="1"/>
    <n v="10000"/>
    <n v="3866"/>
    <n v="2.586652871184687"/>
    <s v="Mary"/>
  </r>
  <r>
    <d v="2024-11-13T00:00:00"/>
    <s v="6kgs of Sugar"/>
    <x v="6"/>
    <x v="1"/>
    <n v="28800"/>
    <n v="3866"/>
    <n v="7.4495602690118989"/>
    <s v="Mary"/>
  </r>
  <r>
    <d v="2024-11-13T00:00:00"/>
    <s v="Garden tea 2 boxes"/>
    <x v="6"/>
    <x v="1"/>
    <n v="19000"/>
    <n v="3866"/>
    <n v="4.9146404552509058"/>
    <s v="Mary"/>
  </r>
  <r>
    <d v="2024-11-13T00:00:00"/>
    <s v="6 packets of milk"/>
    <x v="6"/>
    <x v="1"/>
    <n v="72000"/>
    <n v="3866"/>
    <n v="18.623900672529746"/>
    <s v="Mary"/>
  </r>
  <r>
    <d v="2024-11-13T00:00:00"/>
    <s v="Drinking chocolate"/>
    <x v="6"/>
    <x v="1"/>
    <n v="16000"/>
    <n v="3866"/>
    <n v="4.1386445938954992"/>
    <s v="Mary"/>
  </r>
  <r>
    <d v="2024-11-13T00:00:00"/>
    <s v="Packing bag"/>
    <x v="6"/>
    <x v="1"/>
    <n v="1000"/>
    <n v="3866"/>
    <n v="0.2586652871184687"/>
    <s v="Mary"/>
  </r>
  <r>
    <d v="2024-11-13T00:00:00"/>
    <s v="Soya cup"/>
    <x v="6"/>
    <x v="1"/>
    <n v="12000"/>
    <n v="3866"/>
    <n v="3.1039834454216244"/>
    <s v="Mary"/>
  </r>
  <r>
    <d v="2024-11-13T00:00:00"/>
    <s v="Local transport"/>
    <x v="0"/>
    <x v="2"/>
    <n v="25000"/>
    <n v="3866"/>
    <n v="6.466632177961718"/>
    <s v="i93"/>
  </r>
  <r>
    <d v="2024-11-13T00:00:00"/>
    <s v="Local transport"/>
    <x v="0"/>
    <x v="2"/>
    <n v="10000"/>
    <n v="3866"/>
    <n v="2.586652871184687"/>
    <s v="i93"/>
  </r>
  <r>
    <d v="2024-11-13T00:00:00"/>
    <s v="Local transport"/>
    <x v="0"/>
    <x v="2"/>
    <n v="7000"/>
    <n v="3866"/>
    <n v="1.8106570098292809"/>
    <s v="i93"/>
  </r>
  <r>
    <d v="2024-11-13T00:00:00"/>
    <s v="Local transport"/>
    <x v="0"/>
    <x v="2"/>
    <n v="10000"/>
    <n v="3866"/>
    <n v="2.586652871184687"/>
    <s v="i93"/>
  </r>
  <r>
    <d v="2024-11-13T00:00:00"/>
    <s v="Local transport"/>
    <x v="0"/>
    <x v="2"/>
    <n v="20000"/>
    <n v="3866"/>
    <n v="5.173305742369374"/>
    <s v="i93"/>
  </r>
  <r>
    <d v="2024-11-13T00:00:00"/>
    <s v="Trust building"/>
    <x v="1"/>
    <x v="2"/>
    <n v="17000"/>
    <n v="3866"/>
    <n v="4.3973098810139684"/>
    <s v="i93"/>
  </r>
  <r>
    <d v="2024-11-13T00:00:00"/>
    <s v="Local Transport"/>
    <x v="0"/>
    <x v="1"/>
    <n v="10000"/>
    <n v="3866"/>
    <n v="2.586652871184687"/>
    <s v="Mary"/>
  </r>
  <r>
    <d v="2024-11-13T00:00:00"/>
    <s v="Local Transport"/>
    <x v="0"/>
    <x v="1"/>
    <n v="10000"/>
    <n v="3866"/>
    <n v="2.586652871184687"/>
    <s v="Mary"/>
  </r>
  <r>
    <d v="2024-11-13T00:00:00"/>
    <s v="Local Transport"/>
    <x v="0"/>
    <x v="1"/>
    <n v="5000"/>
    <n v="3866"/>
    <n v="1.2933264355923435"/>
    <s v="Mary"/>
  </r>
  <r>
    <d v="2024-11-13T00:00:00"/>
    <s v="Local Transport"/>
    <x v="0"/>
    <x v="1"/>
    <n v="5000"/>
    <n v="3866"/>
    <n v="1.2933264355923435"/>
    <s v="Mary"/>
  </r>
  <r>
    <d v="2024-11-13T00:00:00"/>
    <s v="Local transport"/>
    <x v="0"/>
    <x v="2"/>
    <n v="20000"/>
    <n v="3866"/>
    <n v="5.173305742369374"/>
    <s v="i41"/>
  </r>
  <r>
    <d v="2024-11-13T00:00:00"/>
    <s v="Local transport"/>
    <x v="0"/>
    <x v="2"/>
    <n v="20000"/>
    <n v="3866"/>
    <n v="5.173305742369374"/>
    <s v="i41"/>
  </r>
  <r>
    <d v="2024-11-13T00:00:00"/>
    <s v="Local Transport"/>
    <x v="0"/>
    <x v="2"/>
    <n v="15000"/>
    <n v="3866"/>
    <n v="3.8799793067770305"/>
    <s v="i42"/>
  </r>
  <r>
    <d v="2024-11-13T00:00:00"/>
    <s v="Local Transport"/>
    <x v="0"/>
    <x v="2"/>
    <n v="9000"/>
    <n v="3866"/>
    <n v="2.3279875840662183"/>
    <s v="i42"/>
  </r>
  <r>
    <d v="2024-11-13T00:00:00"/>
    <s v="Local Transport"/>
    <x v="0"/>
    <x v="2"/>
    <n v="10000"/>
    <n v="3866"/>
    <n v="2.586652871184687"/>
    <s v="i42"/>
  </r>
  <r>
    <d v="2024-11-13T00:00:00"/>
    <s v="Local Transport"/>
    <x v="0"/>
    <x v="2"/>
    <n v="8000"/>
    <n v="3866"/>
    <n v="2.0693222969477496"/>
    <s v="i42"/>
  </r>
  <r>
    <d v="2024-11-13T00:00:00"/>
    <s v="Local Transport"/>
    <x v="0"/>
    <x v="2"/>
    <n v="15000"/>
    <n v="3866"/>
    <n v="3.8799793067770305"/>
    <s v="i42"/>
  </r>
  <r>
    <d v="2024-11-13T00:00:00"/>
    <s v="Trust building"/>
    <x v="1"/>
    <x v="2"/>
    <n v="15000"/>
    <n v="3866"/>
    <n v="3.8799793067770305"/>
    <s v="i42"/>
  </r>
  <r>
    <d v="2024-11-13T00:00:00"/>
    <s v="Local Transport"/>
    <x v="0"/>
    <x v="0"/>
    <n v="25000"/>
    <n v="3866"/>
    <n v="6.466632177961718"/>
    <s v="Ruff"/>
  </r>
  <r>
    <d v="2024-11-13T00:00:00"/>
    <s v="Local Transport"/>
    <x v="0"/>
    <x v="0"/>
    <n v="8000"/>
    <n v="3866"/>
    <n v="2.0693222969477496"/>
    <s v="Ruff"/>
  </r>
  <r>
    <d v="2024-11-13T00:00:00"/>
    <s v="Local Transport"/>
    <x v="0"/>
    <x v="0"/>
    <n v="25000"/>
    <n v="3866"/>
    <n v="6.466632177961718"/>
    <s v="Ruff"/>
  </r>
  <r>
    <d v="2024-11-14T00:00:00"/>
    <s v="Lunch during interviews"/>
    <x v="9"/>
    <x v="1"/>
    <n v="52000"/>
    <n v="3866"/>
    <n v="13.450594930160372"/>
    <s v="Lydia"/>
  </r>
  <r>
    <d v="2024-11-14T00:00:00"/>
    <s v="Tea  during interviews"/>
    <x v="9"/>
    <x v="1"/>
    <n v="15000"/>
    <n v="3866"/>
    <n v="3.8799793067770305"/>
    <s v="Lydia"/>
  </r>
  <r>
    <d v="2024-11-14T00:00:00"/>
    <s v="4 Boxes of rwenzori water"/>
    <x v="6"/>
    <x v="3"/>
    <n v="70000"/>
    <n v="3866"/>
    <n v="18.10657009829281"/>
    <s v="Mary"/>
  </r>
  <r>
    <d v="2024-11-14T00:00:00"/>
    <s v="Local transport"/>
    <x v="0"/>
    <x v="2"/>
    <n v="25000"/>
    <n v="3866"/>
    <n v="6.466632177961718"/>
    <s v="i93"/>
  </r>
  <r>
    <d v="2024-11-14T00:00:00"/>
    <s v="Local transport"/>
    <x v="0"/>
    <x v="2"/>
    <n v="10000"/>
    <n v="3866"/>
    <n v="2.586652871184687"/>
    <s v="i93"/>
  </r>
  <r>
    <d v="2024-11-14T00:00:00"/>
    <s v="Local transport"/>
    <x v="0"/>
    <x v="2"/>
    <n v="10000"/>
    <n v="3866"/>
    <n v="2.586652871184687"/>
    <s v="i93"/>
  </r>
  <r>
    <d v="2024-11-14T00:00:00"/>
    <s v="Local transport"/>
    <x v="0"/>
    <x v="2"/>
    <n v="15000"/>
    <n v="3866"/>
    <n v="3.8799793067770305"/>
    <s v="i93"/>
  </r>
  <r>
    <d v="2024-11-14T00:00:00"/>
    <s v="Local transport"/>
    <x v="0"/>
    <x v="2"/>
    <n v="15000"/>
    <n v="3866"/>
    <n v="3.8799793067770305"/>
    <s v="i93"/>
  </r>
  <r>
    <d v="2024-11-14T00:00:00"/>
    <s v="Trust building"/>
    <x v="1"/>
    <x v="2"/>
    <n v="10000"/>
    <n v="3866"/>
    <n v="2.586652871184687"/>
    <s v="i93"/>
  </r>
  <r>
    <d v="2024-11-14T00:00:00"/>
    <s v="Trust building"/>
    <x v="1"/>
    <x v="2"/>
    <n v="10000"/>
    <n v="3866"/>
    <n v="2.586652871184687"/>
    <s v="i93"/>
  </r>
  <r>
    <d v="2024-11-14T00:00:00"/>
    <s v="Local transport"/>
    <x v="0"/>
    <x v="2"/>
    <n v="20000"/>
    <n v="3866"/>
    <n v="5.173305742369374"/>
    <s v="i41"/>
  </r>
  <r>
    <d v="2024-11-14T00:00:00"/>
    <s v="Local transport"/>
    <x v="0"/>
    <x v="2"/>
    <n v="12000"/>
    <n v="3866"/>
    <n v="3.1039834454216244"/>
    <s v="i41"/>
  </r>
  <r>
    <d v="2024-11-14T00:00:00"/>
    <s v="Local transport"/>
    <x v="0"/>
    <x v="2"/>
    <n v="10000"/>
    <n v="3866"/>
    <n v="2.586652871184687"/>
    <s v="i41"/>
  </r>
  <r>
    <d v="2024-11-14T00:00:00"/>
    <s v="Local transport"/>
    <x v="0"/>
    <x v="2"/>
    <n v="7000"/>
    <n v="3866"/>
    <n v="1.8106570098292809"/>
    <s v="i41"/>
  </r>
  <r>
    <d v="2024-11-14T00:00:00"/>
    <s v="Local transport"/>
    <x v="0"/>
    <x v="2"/>
    <n v="13000"/>
    <n v="3866"/>
    <n v="3.3626487325400931"/>
    <s v="i41"/>
  </r>
  <r>
    <d v="2024-11-14T00:00:00"/>
    <s v="Trust building"/>
    <x v="1"/>
    <x v="2"/>
    <n v="18000"/>
    <n v="3866"/>
    <n v="4.6559751681324366"/>
    <s v="i41"/>
  </r>
  <r>
    <d v="2024-11-14T00:00:00"/>
    <s v="Local Transport"/>
    <x v="0"/>
    <x v="2"/>
    <n v="25000"/>
    <n v="3866"/>
    <n v="6.466632177961718"/>
    <s v="i43"/>
  </r>
  <r>
    <d v="2024-11-14T00:00:00"/>
    <s v="Local Transport"/>
    <x v="0"/>
    <x v="2"/>
    <n v="20000"/>
    <n v="3866"/>
    <n v="5.173305742369374"/>
    <s v="i43"/>
  </r>
  <r>
    <d v="2024-11-14T00:00:00"/>
    <s v="Local Transport"/>
    <x v="0"/>
    <x v="2"/>
    <n v="10000"/>
    <n v="3866"/>
    <n v="2.586652871184687"/>
    <s v="i43"/>
  </r>
  <r>
    <d v="2024-11-14T00:00:00"/>
    <s v="Local Transport"/>
    <x v="0"/>
    <x v="2"/>
    <n v="25000"/>
    <n v="3866"/>
    <n v="6.466632177961718"/>
    <s v="i43"/>
  </r>
  <r>
    <d v="2024-11-14T00:00:00"/>
    <s v="Trust building"/>
    <x v="1"/>
    <x v="2"/>
    <n v="18000"/>
    <n v="3866"/>
    <n v="4.6559751681324366"/>
    <s v="i43"/>
  </r>
  <r>
    <d v="2024-11-14T00:00:00"/>
    <s v="Local Transport"/>
    <x v="0"/>
    <x v="1"/>
    <n v="10000"/>
    <n v="3866"/>
    <n v="2.586652871184687"/>
    <s v="Mary"/>
  </r>
  <r>
    <d v="2024-11-14T00:00:00"/>
    <s v="Local Transport"/>
    <x v="0"/>
    <x v="1"/>
    <n v="2000"/>
    <n v="3866"/>
    <n v="0.5173305742369374"/>
    <s v="Mary"/>
  </r>
  <r>
    <d v="2024-11-14T00:00:00"/>
    <s v="Local Transport"/>
    <x v="0"/>
    <x v="1"/>
    <n v="4000"/>
    <n v="3866"/>
    <n v="1.0346611484738748"/>
    <s v="Mary"/>
  </r>
  <r>
    <d v="2024-11-14T00:00:00"/>
    <s v="Local Transport"/>
    <x v="0"/>
    <x v="1"/>
    <n v="10000"/>
    <n v="3866"/>
    <n v="2.586652871184687"/>
    <s v="Mary"/>
  </r>
  <r>
    <d v="2024-11-14T00:00:00"/>
    <s v="Local Transport"/>
    <x v="0"/>
    <x v="2"/>
    <n v="15000"/>
    <n v="3866"/>
    <n v="3.8799793067770305"/>
    <s v="i42"/>
  </r>
  <r>
    <d v="2024-11-14T00:00:00"/>
    <s v="Local Transport"/>
    <x v="0"/>
    <x v="2"/>
    <n v="15000"/>
    <n v="3866"/>
    <n v="3.8799793067770305"/>
    <s v="i42"/>
  </r>
  <r>
    <d v="2024-11-14T00:00:00"/>
    <s v="Local Transport"/>
    <x v="0"/>
    <x v="2"/>
    <n v="6000"/>
    <n v="3866"/>
    <n v="1.5519917227108122"/>
    <s v="i42"/>
  </r>
  <r>
    <d v="2024-11-14T00:00:00"/>
    <s v="Local Transport"/>
    <x v="0"/>
    <x v="2"/>
    <n v="20000"/>
    <n v="3866"/>
    <n v="5.173305742369374"/>
    <s v="i42"/>
  </r>
  <r>
    <d v="2024-11-14T00:00:00"/>
    <s v="Local Transport"/>
    <x v="0"/>
    <x v="2"/>
    <n v="17000"/>
    <n v="3866"/>
    <n v="4.3973098810139684"/>
    <s v="i42"/>
  </r>
  <r>
    <d v="2024-11-15T00:00:00"/>
    <s v="Local transport"/>
    <x v="0"/>
    <x v="2"/>
    <n v="20000"/>
    <n v="3866"/>
    <n v="5.173305742369374"/>
    <s v="i41"/>
  </r>
  <r>
    <d v="2024-11-15T00:00:00"/>
    <s v="Local transport"/>
    <x v="0"/>
    <x v="2"/>
    <n v="12000"/>
    <n v="3866"/>
    <n v="3.1039834454216244"/>
    <s v="i41"/>
  </r>
  <r>
    <d v="2024-11-15T00:00:00"/>
    <s v="Local transport"/>
    <x v="0"/>
    <x v="2"/>
    <n v="7000"/>
    <n v="3866"/>
    <n v="1.8106570098292809"/>
    <s v="i41"/>
  </r>
  <r>
    <d v="2024-11-15T00:00:00"/>
    <s v="Local transport"/>
    <x v="0"/>
    <x v="2"/>
    <n v="10000"/>
    <n v="3866"/>
    <n v="2.586652871184687"/>
    <s v="i41"/>
  </r>
  <r>
    <d v="2024-11-15T00:00:00"/>
    <s v="Local transport"/>
    <x v="0"/>
    <x v="2"/>
    <n v="14000"/>
    <n v="3866"/>
    <n v="3.6213140196585618"/>
    <s v="i41"/>
  </r>
  <r>
    <d v="2024-11-15T00:00:00"/>
    <s v="Trust building"/>
    <x v="1"/>
    <x v="2"/>
    <n v="11000"/>
    <n v="3866"/>
    <n v="2.8453181583031557"/>
    <s v="i41"/>
  </r>
  <r>
    <d v="2024-11-15T00:00:00"/>
    <s v="Local Transport"/>
    <x v="0"/>
    <x v="1"/>
    <n v="10000"/>
    <n v="3866"/>
    <n v="2.586652871184687"/>
    <s v="Mary"/>
  </r>
  <r>
    <d v="2024-11-15T00:00:00"/>
    <s v="Local Transport"/>
    <x v="0"/>
    <x v="1"/>
    <n v="10000"/>
    <n v="3866"/>
    <n v="2.586652871184687"/>
    <s v="Mary"/>
  </r>
  <r>
    <d v="2024-11-15T00:00:00"/>
    <s v="Local transport"/>
    <x v="0"/>
    <x v="2"/>
    <n v="25000"/>
    <n v="3866"/>
    <n v="6.466632177961718"/>
    <s v="i93"/>
  </r>
  <r>
    <d v="2024-11-15T00:00:00"/>
    <s v="Local transport"/>
    <x v="0"/>
    <x v="2"/>
    <n v="10000"/>
    <n v="3866"/>
    <n v="2.586652871184687"/>
    <s v="i93"/>
  </r>
  <r>
    <d v="2024-11-15T00:00:00"/>
    <s v="Local transport"/>
    <x v="0"/>
    <x v="2"/>
    <n v="15000"/>
    <n v="3866"/>
    <n v="3.8799793067770305"/>
    <s v="i93"/>
  </r>
  <r>
    <d v="2024-11-15T00:00:00"/>
    <s v="Local transport"/>
    <x v="0"/>
    <x v="2"/>
    <n v="8000"/>
    <n v="3866"/>
    <n v="2.0693222969477496"/>
    <s v="i93"/>
  </r>
  <r>
    <d v="2024-11-15T00:00:00"/>
    <s v="Local transport"/>
    <x v="0"/>
    <x v="2"/>
    <n v="20000"/>
    <n v="3866"/>
    <n v="5.173305742369374"/>
    <s v="i93"/>
  </r>
  <r>
    <d v="2024-11-15T00:00:00"/>
    <s v="Trust building"/>
    <x v="1"/>
    <x v="2"/>
    <n v="20000"/>
    <n v="3866"/>
    <n v="5.173305742369374"/>
    <s v="i93"/>
  </r>
  <r>
    <d v="2024-11-15T00:00:00"/>
    <s v="Local Transport"/>
    <x v="0"/>
    <x v="2"/>
    <n v="15000"/>
    <n v="3866"/>
    <n v="3.8799793067770305"/>
    <s v="i42"/>
  </r>
  <r>
    <d v="2024-11-15T00:00:00"/>
    <s v="Local Transport"/>
    <x v="0"/>
    <x v="2"/>
    <n v="9000"/>
    <n v="3866"/>
    <n v="2.3279875840662183"/>
    <s v="i42"/>
  </r>
  <r>
    <d v="2024-11-15T00:00:00"/>
    <s v="Local Transport"/>
    <x v="0"/>
    <x v="2"/>
    <n v="6000"/>
    <n v="3866"/>
    <n v="1.5519917227108122"/>
    <s v="i42"/>
  </r>
  <r>
    <d v="2024-11-15T00:00:00"/>
    <s v="Local Transport"/>
    <x v="0"/>
    <x v="2"/>
    <n v="23000"/>
    <n v="3866"/>
    <n v="5.9493016037247806"/>
    <s v="i42"/>
  </r>
  <r>
    <d v="2024-11-15T00:00:00"/>
    <s v="Trust building"/>
    <x v="1"/>
    <x v="2"/>
    <n v="18000"/>
    <n v="3866"/>
    <n v="4.6559751681324366"/>
    <s v="i42"/>
  </r>
  <r>
    <d v="2024-11-15T00:00:00"/>
    <s v="Local Transport"/>
    <x v="0"/>
    <x v="2"/>
    <n v="25000"/>
    <n v="3866"/>
    <n v="6.466632177961718"/>
    <s v="i43"/>
  </r>
  <r>
    <d v="2024-11-15T00:00:00"/>
    <s v="Local Transport"/>
    <x v="0"/>
    <x v="2"/>
    <n v="18000"/>
    <n v="3866"/>
    <n v="4.6559751681324366"/>
    <s v="i43"/>
  </r>
  <r>
    <d v="2024-11-15T00:00:00"/>
    <s v="Local Transport"/>
    <x v="0"/>
    <x v="2"/>
    <n v="8000"/>
    <n v="3866"/>
    <n v="2.0693222969477496"/>
    <s v="i43"/>
  </r>
  <r>
    <d v="2024-11-15T00:00:00"/>
    <s v="Local Transport"/>
    <x v="0"/>
    <x v="2"/>
    <n v="4000"/>
    <n v="3866"/>
    <n v="1.0346611484738748"/>
    <s v="i43"/>
  </r>
  <r>
    <d v="2024-11-15T00:00:00"/>
    <s v="Local Transport"/>
    <x v="0"/>
    <x v="2"/>
    <n v="17000"/>
    <n v="3866"/>
    <n v="4.3973098810139684"/>
    <s v="i43"/>
  </r>
  <r>
    <d v="2024-11-15T00:00:00"/>
    <s v="Trust building"/>
    <x v="1"/>
    <x v="2"/>
    <n v="10000"/>
    <n v="3866"/>
    <n v="2.586652871184687"/>
    <s v="i43"/>
  </r>
  <r>
    <d v="2024-11-16T00:00:00"/>
    <s v="Local Transport"/>
    <x v="0"/>
    <x v="0"/>
    <n v="25000"/>
    <n v="3866"/>
    <n v="6.466632177961718"/>
    <s v="Ruff"/>
  </r>
  <r>
    <d v="2024-11-16T00:00:00"/>
    <s v="Local Transport"/>
    <x v="0"/>
    <x v="0"/>
    <n v="25000"/>
    <n v="3866"/>
    <n v="6.466632177961718"/>
    <s v="Ruff"/>
  </r>
  <r>
    <d v="2024-11-16T00:00:00"/>
    <s v="Local transport"/>
    <x v="0"/>
    <x v="2"/>
    <n v="20000"/>
    <n v="3866"/>
    <n v="5.173305742369374"/>
    <s v="i41"/>
  </r>
  <r>
    <d v="2024-11-16T00:00:00"/>
    <s v="Local transport"/>
    <x v="0"/>
    <x v="2"/>
    <n v="20000"/>
    <n v="3866"/>
    <n v="5.173305742369374"/>
    <s v="i41"/>
  </r>
  <r>
    <d v="2024-11-16T00:00:00"/>
    <s v="Local Transport"/>
    <x v="0"/>
    <x v="0"/>
    <n v="15000"/>
    <n v="3866"/>
    <n v="3.8799793067770305"/>
    <s v="Ashiraf"/>
  </r>
  <r>
    <d v="2024-11-16T00:00:00"/>
    <s v="Local Transport"/>
    <x v="0"/>
    <x v="0"/>
    <n v="15000"/>
    <n v="3866"/>
    <n v="3.8799793067770305"/>
    <s v="Ashiraf"/>
  </r>
  <r>
    <d v="2024-11-16T00:00:00"/>
    <s v="Local Transport"/>
    <x v="0"/>
    <x v="1"/>
    <n v="10000"/>
    <n v="3866"/>
    <n v="2.586652871184687"/>
    <s v="Mary"/>
  </r>
  <r>
    <d v="2024-11-16T00:00:00"/>
    <s v="Local Transport"/>
    <x v="0"/>
    <x v="1"/>
    <n v="10000"/>
    <n v="3866"/>
    <n v="2.586652871184687"/>
    <s v="Mary"/>
  </r>
  <r>
    <d v="2024-11-16T00:00:00"/>
    <s v="Local transport"/>
    <x v="0"/>
    <x v="2"/>
    <n v="25000"/>
    <n v="3866"/>
    <n v="6.466632177961718"/>
    <s v="i93"/>
  </r>
  <r>
    <d v="2024-11-16T00:00:00"/>
    <s v="Local transport"/>
    <x v="0"/>
    <x v="2"/>
    <n v="25000"/>
    <n v="3866"/>
    <n v="6.466632177961718"/>
    <s v="i93"/>
  </r>
  <r>
    <d v="2024-11-16T00:00:00"/>
    <s v="Local transport"/>
    <x v="0"/>
    <x v="2"/>
    <n v="18000"/>
    <n v="3866"/>
    <n v="4.6559751681324366"/>
    <s v="i93"/>
  </r>
  <r>
    <d v="2024-11-16T00:00:00"/>
    <s v="Local transport"/>
    <x v="0"/>
    <x v="2"/>
    <n v="18000"/>
    <n v="3866"/>
    <n v="4.6559751681324366"/>
    <s v="i93"/>
  </r>
  <r>
    <d v="2024-11-16T00:00:00"/>
    <s v="Trust building"/>
    <x v="1"/>
    <x v="2"/>
    <n v="40000"/>
    <n v="3866"/>
    <n v="10.346611484738748"/>
    <s v="i93"/>
  </r>
  <r>
    <d v="2024-11-16T00:00:00"/>
    <s v="Trust building"/>
    <x v="1"/>
    <x v="2"/>
    <n v="10000"/>
    <n v="3866"/>
    <n v="2.586652871184687"/>
    <s v="i93"/>
  </r>
  <r>
    <d v="2024-11-18T00:00:00"/>
    <s v="Local Transport"/>
    <x v="0"/>
    <x v="2"/>
    <n v="25000"/>
    <n v="3866"/>
    <n v="6.466632177961718"/>
    <s v="i43"/>
  </r>
  <r>
    <d v="2024-11-18T00:00:00"/>
    <s v="Local Transport"/>
    <x v="0"/>
    <x v="2"/>
    <n v="8000"/>
    <n v="3866"/>
    <n v="2.0693222969477496"/>
    <s v="i43"/>
  </r>
  <r>
    <d v="2024-11-18T00:00:00"/>
    <s v="Local Transport"/>
    <x v="0"/>
    <x v="2"/>
    <n v="16000"/>
    <n v="3866"/>
    <n v="4.1386445938954992"/>
    <s v="i43"/>
  </r>
  <r>
    <d v="2024-11-18T00:00:00"/>
    <s v="Local Transport"/>
    <x v="0"/>
    <x v="2"/>
    <n v="5000"/>
    <n v="3866"/>
    <n v="1.2933264355923435"/>
    <s v="i43"/>
  </r>
  <r>
    <d v="2024-11-18T00:00:00"/>
    <s v="Local Transport"/>
    <x v="0"/>
    <x v="2"/>
    <n v="27000"/>
    <n v="3866"/>
    <n v="6.9839627521986554"/>
    <s v="i43"/>
  </r>
  <r>
    <d v="2024-11-18T00:00:00"/>
    <s v="Trust building"/>
    <x v="1"/>
    <x v="2"/>
    <n v="15000"/>
    <n v="3866"/>
    <n v="3.8799793067770305"/>
    <s v="i43"/>
  </r>
  <r>
    <d v="2024-11-18T00:00:00"/>
    <s v="Local Transport"/>
    <x v="0"/>
    <x v="0"/>
    <n v="15000"/>
    <n v="3866"/>
    <n v="3.8799793067770305"/>
    <s v="Ashiraf"/>
  </r>
  <r>
    <d v="2024-11-18T00:00:00"/>
    <s v="Local Transport"/>
    <x v="0"/>
    <x v="0"/>
    <n v="9000"/>
    <n v="3866"/>
    <n v="2.3279875840662183"/>
    <s v="Ashiraf"/>
  </r>
  <r>
    <d v="2024-11-18T00:00:00"/>
    <s v="Local Transport"/>
    <x v="0"/>
    <x v="0"/>
    <n v="10000"/>
    <n v="3866"/>
    <n v="2.586652871184687"/>
    <s v="Ashiraf"/>
  </r>
  <r>
    <d v="2024-11-18T00:00:00"/>
    <s v="Local Transport"/>
    <x v="0"/>
    <x v="0"/>
    <n v="15000"/>
    <n v="3866"/>
    <n v="3.8799793067770305"/>
    <s v="Ashiraf"/>
  </r>
  <r>
    <d v="2024-11-18T00:00:00"/>
    <s v="Local transport"/>
    <x v="0"/>
    <x v="2"/>
    <n v="25000"/>
    <n v="3866"/>
    <n v="6.466632177961718"/>
    <s v="i93"/>
  </r>
  <r>
    <d v="2024-11-18T00:00:00"/>
    <s v="Local transport"/>
    <x v="0"/>
    <x v="2"/>
    <n v="12000"/>
    <n v="3866"/>
    <n v="3.1039834454216244"/>
    <s v="i93"/>
  </r>
  <r>
    <d v="2024-11-18T00:00:00"/>
    <s v="Local transport"/>
    <x v="0"/>
    <x v="2"/>
    <n v="5000"/>
    <n v="3866"/>
    <n v="1.2933264355923435"/>
    <s v="i93"/>
  </r>
  <r>
    <d v="2024-11-18T00:00:00"/>
    <s v="Local transport"/>
    <x v="0"/>
    <x v="2"/>
    <n v="15000"/>
    <n v="3866"/>
    <n v="3.8799793067770305"/>
    <s v="i93"/>
  </r>
  <r>
    <d v="2024-11-18T00:00:00"/>
    <s v="Local transport"/>
    <x v="0"/>
    <x v="2"/>
    <n v="25000"/>
    <n v="3866"/>
    <n v="6.466632177961718"/>
    <s v="i93"/>
  </r>
  <r>
    <d v="2024-11-18T00:00:00"/>
    <s v="Trust building"/>
    <x v="1"/>
    <x v="2"/>
    <n v="20000"/>
    <n v="3866"/>
    <n v="5.173305742369374"/>
    <s v="i93"/>
  </r>
  <r>
    <d v="2024-11-18T00:00:00"/>
    <s v="Local transport"/>
    <x v="0"/>
    <x v="2"/>
    <n v="20000"/>
    <n v="3866"/>
    <n v="5.173305742369374"/>
    <s v="i41"/>
  </r>
  <r>
    <d v="2024-11-18T00:00:00"/>
    <s v="Local transport"/>
    <x v="0"/>
    <x v="2"/>
    <n v="12000"/>
    <n v="3866"/>
    <n v="3.1039834454216244"/>
    <s v="i41"/>
  </r>
  <r>
    <d v="2024-11-18T00:00:00"/>
    <s v="Local transport"/>
    <x v="0"/>
    <x v="2"/>
    <n v="7000"/>
    <n v="3866"/>
    <n v="1.8106570098292809"/>
    <s v="i41"/>
  </r>
  <r>
    <d v="2024-11-18T00:00:00"/>
    <s v="Local transport"/>
    <x v="0"/>
    <x v="2"/>
    <n v="5000"/>
    <n v="3866"/>
    <n v="1.2933264355923435"/>
    <s v="i41"/>
  </r>
  <r>
    <d v="2024-11-18T00:00:00"/>
    <s v="Local transport"/>
    <x v="0"/>
    <x v="2"/>
    <n v="7000"/>
    <n v="3866"/>
    <n v="1.8106570098292809"/>
    <s v="i41"/>
  </r>
  <r>
    <d v="2024-11-18T00:00:00"/>
    <s v="Local transport"/>
    <x v="0"/>
    <x v="2"/>
    <n v="14000"/>
    <n v="3866"/>
    <n v="3.6213140196585618"/>
    <s v="i41"/>
  </r>
  <r>
    <d v="2024-11-18T00:00:00"/>
    <s v="Trust building"/>
    <x v="1"/>
    <x v="2"/>
    <n v="8000"/>
    <n v="3866"/>
    <n v="2.0693222969477496"/>
    <s v="i41"/>
  </r>
  <r>
    <d v="2024-11-18T00:00:00"/>
    <s v="Local Transport"/>
    <x v="0"/>
    <x v="1"/>
    <n v="10000"/>
    <n v="3866"/>
    <n v="2.586652871184687"/>
    <s v="Mary"/>
  </r>
  <r>
    <d v="2024-11-18T00:00:00"/>
    <s v="Bank charges chq; 405"/>
    <x v="3"/>
    <x v="3"/>
    <n v="30000"/>
    <n v="3866"/>
    <n v="7.759958613554061"/>
    <s v="Bank Opp"/>
  </r>
  <r>
    <d v="2024-11-18T00:00:00"/>
    <s v="Lydia's sept NSSF chq;403"/>
    <x v="4"/>
    <x v="1"/>
    <n v="1050000"/>
    <n v="3866"/>
    <n v="271.59855147439214"/>
    <s v="Bank Opp"/>
  </r>
  <r>
    <d v="2024-11-18T00:00:00"/>
    <s v="Lydia's Sept PAYE chq;404"/>
    <x v="4"/>
    <x v="1"/>
    <n v="2002000"/>
    <n v="3866"/>
    <n v="517.84790481117432"/>
    <s v="Bank Opp"/>
  </r>
  <r>
    <d v="2024-11-18T00:00:00"/>
    <s v="Local Transport"/>
    <x v="0"/>
    <x v="1"/>
    <n v="10000"/>
    <n v="3866"/>
    <n v="2.586652871184687"/>
    <s v="Mary"/>
  </r>
  <r>
    <d v="2024-11-18T00:00:00"/>
    <s v="Local transport"/>
    <x v="0"/>
    <x v="1"/>
    <n v="5000"/>
    <n v="3866"/>
    <n v="1.2933264355923435"/>
    <s v="Lydia"/>
  </r>
  <r>
    <d v="2024-11-18T00:00:00"/>
    <s v="Local transport"/>
    <x v="0"/>
    <x v="1"/>
    <n v="4000"/>
    <n v="3866"/>
    <n v="1.0346611484738748"/>
    <s v="Lydia"/>
  </r>
  <r>
    <d v="2024-11-18T00:00:00"/>
    <s v="Local transport"/>
    <x v="0"/>
    <x v="1"/>
    <n v="7000"/>
    <n v="3866"/>
    <n v="1.8106570098292809"/>
    <s v="Lydia"/>
  </r>
  <r>
    <d v="2024-11-18T00:00:00"/>
    <s v="Local transport"/>
    <x v="0"/>
    <x v="1"/>
    <n v="8000"/>
    <n v="3866"/>
    <n v="2.0693222969477496"/>
    <s v="Lydia"/>
  </r>
  <r>
    <d v="2024-11-19T00:00:00"/>
    <s v="French classes for Lydia"/>
    <x v="11"/>
    <x v="4"/>
    <n v="400000"/>
    <n v="3866"/>
    <n v="103.46611484738749"/>
    <s v="Lydia"/>
  </r>
  <r>
    <d v="2024-11-19T00:00:00"/>
    <s v="Local transport"/>
    <x v="0"/>
    <x v="2"/>
    <n v="25000"/>
    <n v="3866"/>
    <n v="6.466632177961718"/>
    <s v="i93"/>
  </r>
  <r>
    <d v="2024-11-19T00:00:00"/>
    <s v="Local transport"/>
    <x v="0"/>
    <x v="2"/>
    <n v="10000"/>
    <n v="3866"/>
    <n v="2.586652871184687"/>
    <s v="i93"/>
  </r>
  <r>
    <d v="2024-11-19T00:00:00"/>
    <s v="Local transport"/>
    <x v="0"/>
    <x v="2"/>
    <n v="20000"/>
    <n v="3866"/>
    <n v="5.173305742369374"/>
    <s v="i93"/>
  </r>
  <r>
    <d v="2024-11-19T00:00:00"/>
    <s v="Local transport"/>
    <x v="0"/>
    <x v="2"/>
    <n v="15000"/>
    <n v="3866"/>
    <n v="3.8799793067770305"/>
    <s v="i93"/>
  </r>
  <r>
    <d v="2024-11-19T00:00:00"/>
    <s v="Local transport"/>
    <x v="0"/>
    <x v="2"/>
    <n v="25000"/>
    <n v="3866"/>
    <n v="6.466632177961718"/>
    <s v="i93"/>
  </r>
  <r>
    <d v="2024-11-19T00:00:00"/>
    <s v="Trust building"/>
    <x v="1"/>
    <x v="2"/>
    <n v="17000"/>
    <n v="3866"/>
    <n v="4.3973098810139684"/>
    <s v="i93"/>
  </r>
  <r>
    <d v="2024-11-19T00:00:00"/>
    <s v="Local transport"/>
    <x v="0"/>
    <x v="2"/>
    <n v="20000"/>
    <n v="3866"/>
    <n v="5.173305742369374"/>
    <s v="i41"/>
  </r>
  <r>
    <d v="2024-11-19T00:00:00"/>
    <s v="Local transport"/>
    <x v="0"/>
    <x v="2"/>
    <n v="15000"/>
    <n v="3866"/>
    <n v="3.8799793067770305"/>
    <s v="i41"/>
  </r>
  <r>
    <d v="2024-11-19T00:00:00"/>
    <s v="Local transport"/>
    <x v="0"/>
    <x v="2"/>
    <n v="5000"/>
    <n v="3866"/>
    <n v="1.2933264355923435"/>
    <s v="i41"/>
  </r>
  <r>
    <d v="2024-11-19T00:00:00"/>
    <s v="Local transport"/>
    <x v="0"/>
    <x v="2"/>
    <n v="6000"/>
    <n v="3866"/>
    <n v="1.5519917227108122"/>
    <s v="i41"/>
  </r>
  <r>
    <d v="2024-11-19T00:00:00"/>
    <s v="Local transport"/>
    <x v="0"/>
    <x v="2"/>
    <n v="16000"/>
    <n v="3866"/>
    <n v="4.1386445938954992"/>
    <s v="i41"/>
  </r>
  <r>
    <d v="2024-11-19T00:00:00"/>
    <s v="Trust building"/>
    <x v="1"/>
    <x v="2"/>
    <n v="15000"/>
    <n v="3866"/>
    <n v="3.8799793067770305"/>
    <s v="i41"/>
  </r>
  <r>
    <d v="2024-11-19T00:00:00"/>
    <s v="Local Transport"/>
    <x v="0"/>
    <x v="2"/>
    <n v="25000"/>
    <n v="3866"/>
    <n v="6.466632177961718"/>
    <s v="i43"/>
  </r>
  <r>
    <d v="2024-11-19T00:00:00"/>
    <s v="Local Transport"/>
    <x v="0"/>
    <x v="2"/>
    <n v="12000"/>
    <n v="3866"/>
    <n v="3.1039834454216244"/>
    <s v="i43"/>
  </r>
  <r>
    <d v="2024-11-19T00:00:00"/>
    <s v="Local Transport"/>
    <x v="0"/>
    <x v="2"/>
    <n v="10000"/>
    <n v="3866"/>
    <n v="2.586652871184687"/>
    <s v="i43"/>
  </r>
  <r>
    <d v="2024-11-19T00:00:00"/>
    <s v="Local Transport"/>
    <x v="0"/>
    <x v="2"/>
    <n v="7000"/>
    <n v="3866"/>
    <n v="1.8106570098292809"/>
    <s v="i43"/>
  </r>
  <r>
    <d v="2024-11-19T00:00:00"/>
    <s v="Local Transport"/>
    <x v="0"/>
    <x v="2"/>
    <n v="25000"/>
    <n v="3866"/>
    <n v="6.466632177961718"/>
    <s v="i43"/>
  </r>
  <r>
    <d v="2024-11-19T00:00:00"/>
    <s v="Trust building"/>
    <x v="1"/>
    <x v="2"/>
    <n v="18000"/>
    <n v="3866"/>
    <n v="4.6559751681324366"/>
    <s v="i43"/>
  </r>
  <r>
    <d v="2024-11-19T00:00:00"/>
    <s v="Local Transport"/>
    <x v="0"/>
    <x v="1"/>
    <n v="10000"/>
    <n v="3866"/>
    <n v="2.586652871184687"/>
    <s v="Mary"/>
  </r>
  <r>
    <d v="2024-11-19T00:00:00"/>
    <s v="Local Transport"/>
    <x v="0"/>
    <x v="1"/>
    <n v="10000"/>
    <n v="3866"/>
    <n v="2.586652871184687"/>
    <s v="Mary"/>
  </r>
  <r>
    <d v="2024-11-19T00:00:00"/>
    <s v="Airtime for Lydia"/>
    <x v="5"/>
    <x v="1"/>
    <n v="50000"/>
    <n v="3866"/>
    <n v="12.933264355923436"/>
    <s v="Lydia"/>
  </r>
  <r>
    <d v="2024-11-19T00:00:00"/>
    <s v="Airtime for Mary"/>
    <x v="5"/>
    <x v="1"/>
    <n v="30000"/>
    <n v="3866"/>
    <n v="7.759958613554061"/>
    <s v="Mary"/>
  </r>
  <r>
    <d v="2024-11-19T00:00:00"/>
    <s v="Airtime for Ashiraf"/>
    <x v="5"/>
    <x v="0"/>
    <n v="20000"/>
    <n v="3866"/>
    <n v="5.173305742369374"/>
    <s v="Ashiraf"/>
  </r>
  <r>
    <d v="2024-11-19T00:00:00"/>
    <s v="Airtime for Ruff"/>
    <x v="5"/>
    <x v="0"/>
    <n v="20000"/>
    <n v="3866"/>
    <n v="5.173305742369374"/>
    <s v="Ruff"/>
  </r>
  <r>
    <d v="2024-11-19T00:00:00"/>
    <s v="Airtime for i41"/>
    <x v="5"/>
    <x v="2"/>
    <n v="25000"/>
    <n v="3866"/>
    <n v="6.466632177961718"/>
    <s v="i41"/>
  </r>
  <r>
    <d v="2024-11-19T00:00:00"/>
    <s v="Airtime for i93"/>
    <x v="5"/>
    <x v="2"/>
    <n v="25000"/>
    <n v="3866"/>
    <n v="6.466632177961718"/>
    <s v="i93"/>
  </r>
  <r>
    <d v="2024-11-19T00:00:00"/>
    <s v="Local Transport"/>
    <x v="0"/>
    <x v="0"/>
    <n v="15000"/>
    <n v="3866"/>
    <n v="3.8799793067770305"/>
    <s v="Ashiraf"/>
  </r>
  <r>
    <d v="2024-11-19T00:00:00"/>
    <s v="Local Transport"/>
    <x v="0"/>
    <x v="0"/>
    <n v="15000"/>
    <n v="3866"/>
    <n v="3.8799793067770305"/>
    <s v="Ashiraf"/>
  </r>
  <r>
    <d v="2024-11-19T00:00:00"/>
    <s v="Local transport"/>
    <x v="0"/>
    <x v="1"/>
    <n v="6000"/>
    <n v="3866"/>
    <n v="1.5519917227108122"/>
    <s v="Lydia"/>
  </r>
  <r>
    <d v="2024-11-19T00:00:00"/>
    <s v="Local transport"/>
    <x v="0"/>
    <x v="1"/>
    <n v="6000"/>
    <n v="3866"/>
    <n v="1.5519917227108122"/>
    <s v="Lydia"/>
  </r>
  <r>
    <d v="2024-11-19T00:00:00"/>
    <s v="Call logs to Jingo"/>
    <x v="6"/>
    <x v="3"/>
    <n v="154000"/>
    <n v="3866"/>
    <n v="39.834454216244183"/>
    <s v="Lydia"/>
  </r>
  <r>
    <d v="2024-11-19T00:00:00"/>
    <s v="Mobile money transfers charges"/>
    <x v="7"/>
    <x v="3"/>
    <n v="1000"/>
    <n v="3866"/>
    <n v="0.2586652871184687"/>
    <s v="Lydia"/>
  </r>
  <r>
    <d v="2024-11-20T00:00:00"/>
    <s v="Hire of working space for interviews"/>
    <x v="2"/>
    <x v="3"/>
    <n v="50000"/>
    <n v="3866"/>
    <n v="12.933264355923436"/>
    <s v="Lydia"/>
  </r>
  <r>
    <d v="2024-11-20T00:00:00"/>
    <s v="Tea during interviews"/>
    <x v="9"/>
    <x v="1"/>
    <n v="20000"/>
    <n v="3866"/>
    <n v="5.173305742369374"/>
    <s v="Lydia"/>
  </r>
  <r>
    <d v="2024-11-20T00:00:00"/>
    <s v="Local transport"/>
    <x v="0"/>
    <x v="2"/>
    <n v="20000"/>
    <n v="3866"/>
    <n v="5.173305742369374"/>
    <s v="i41"/>
  </r>
  <r>
    <d v="2024-11-20T00:00:00"/>
    <s v="Local transport"/>
    <x v="0"/>
    <x v="2"/>
    <n v="12000"/>
    <n v="3866"/>
    <n v="3.1039834454216244"/>
    <s v="i41"/>
  </r>
  <r>
    <d v="2024-11-20T00:00:00"/>
    <s v="Local transport"/>
    <x v="0"/>
    <x v="2"/>
    <n v="15000"/>
    <n v="3866"/>
    <n v="3.8799793067770305"/>
    <s v="i41"/>
  </r>
  <r>
    <d v="2024-11-20T00:00:00"/>
    <s v="Local transport"/>
    <x v="0"/>
    <x v="2"/>
    <n v="5000"/>
    <n v="3866"/>
    <n v="1.2933264355923435"/>
    <s v="i41"/>
  </r>
  <r>
    <d v="2024-11-20T00:00:00"/>
    <s v="Local transport"/>
    <x v="0"/>
    <x v="2"/>
    <n v="16000"/>
    <n v="3866"/>
    <n v="4.1386445938954992"/>
    <s v="i41"/>
  </r>
  <r>
    <d v="2024-11-20T00:00:00"/>
    <s v="Trust building"/>
    <x v="1"/>
    <x v="2"/>
    <n v="17000"/>
    <n v="3866"/>
    <n v="4.3973098810139684"/>
    <s v="i41"/>
  </r>
  <r>
    <d v="2024-11-20T00:00:00"/>
    <s v="Local transport"/>
    <x v="0"/>
    <x v="2"/>
    <n v="25000"/>
    <n v="3866"/>
    <n v="6.466632177961718"/>
    <s v="i93"/>
  </r>
  <r>
    <d v="2024-11-20T00:00:00"/>
    <s v="Local transport"/>
    <x v="0"/>
    <x v="2"/>
    <n v="15000"/>
    <n v="3866"/>
    <n v="3.8799793067770305"/>
    <s v="i93"/>
  </r>
  <r>
    <d v="2024-11-20T00:00:00"/>
    <s v="Local transport"/>
    <x v="0"/>
    <x v="2"/>
    <n v="7000"/>
    <n v="3866"/>
    <n v="1.8106570098292809"/>
    <s v="i93"/>
  </r>
  <r>
    <d v="2024-11-20T00:00:00"/>
    <s v="Local transport"/>
    <x v="0"/>
    <x v="2"/>
    <n v="3000"/>
    <n v="3866"/>
    <n v="0.7759958613554061"/>
    <s v="i93"/>
  </r>
  <r>
    <d v="2024-11-20T00:00:00"/>
    <s v="Local transport"/>
    <x v="0"/>
    <x v="2"/>
    <n v="25000"/>
    <n v="3866"/>
    <n v="6.466632177961718"/>
    <s v="i93"/>
  </r>
  <r>
    <d v="2024-11-20T00:00:00"/>
    <s v="Trust building"/>
    <x v="1"/>
    <x v="2"/>
    <n v="20000"/>
    <n v="3866"/>
    <n v="5.173305742369374"/>
    <s v="i93"/>
  </r>
  <r>
    <d v="2024-11-20T00:00:00"/>
    <s v="Local Transport"/>
    <x v="0"/>
    <x v="0"/>
    <n v="25000"/>
    <n v="3866"/>
    <n v="6.466632177961718"/>
    <s v="Ruff"/>
  </r>
  <r>
    <d v="2024-11-20T00:00:00"/>
    <s v="Local Transport"/>
    <x v="0"/>
    <x v="0"/>
    <n v="8000"/>
    <n v="3866"/>
    <n v="2.0693222969477496"/>
    <s v="Ruff"/>
  </r>
  <r>
    <d v="2024-11-20T00:00:00"/>
    <s v="Local Transport"/>
    <x v="0"/>
    <x v="0"/>
    <n v="15000"/>
    <n v="3866"/>
    <n v="3.8799793067770305"/>
    <s v="Ruff"/>
  </r>
  <r>
    <d v="2024-11-20T00:00:00"/>
    <s v="Local Transport"/>
    <x v="0"/>
    <x v="0"/>
    <n v="25000"/>
    <n v="3866"/>
    <n v="6.466632177961718"/>
    <s v="Ruff"/>
  </r>
  <r>
    <d v="2024-11-20T00:00:00"/>
    <s v="Local Transport"/>
    <x v="0"/>
    <x v="0"/>
    <n v="15000"/>
    <n v="3866"/>
    <n v="3.8799793067770305"/>
    <s v="Ashiraf"/>
  </r>
  <r>
    <d v="2024-11-20T00:00:00"/>
    <s v="Local Transport"/>
    <x v="0"/>
    <x v="0"/>
    <n v="15000"/>
    <n v="3866"/>
    <n v="3.8799793067770305"/>
    <s v="Ashiraf"/>
  </r>
  <r>
    <d v="2024-11-20T00:00:00"/>
    <s v="Local Transport"/>
    <x v="0"/>
    <x v="1"/>
    <n v="10000"/>
    <n v="3866"/>
    <n v="2.586652871184687"/>
    <s v="Mary"/>
  </r>
  <r>
    <d v="2024-11-20T00:00:00"/>
    <s v="Local Transport"/>
    <x v="0"/>
    <x v="1"/>
    <n v="10000"/>
    <n v="3866"/>
    <n v="2.586652871184687"/>
    <s v="Mary"/>
  </r>
  <r>
    <d v="2024-11-21T00:00:00"/>
    <s v="CTC company search details"/>
    <x v="6"/>
    <x v="3"/>
    <n v="100000"/>
    <n v="3866"/>
    <n v="25.866528711846872"/>
    <s v="Rebecca"/>
  </r>
  <r>
    <d v="2024-11-21T00:00:00"/>
    <s v="Mobile money charges"/>
    <x v="7"/>
    <x v="3"/>
    <n v="1000"/>
    <n v="3866"/>
    <n v="0.2586652871184687"/>
    <s v="Rebecca"/>
  </r>
  <r>
    <d v="2024-11-21T00:00:00"/>
    <s v="Local transport"/>
    <x v="0"/>
    <x v="2"/>
    <n v="25000"/>
    <n v="3866"/>
    <n v="6.466632177961718"/>
    <s v="i93"/>
  </r>
  <r>
    <d v="2024-11-21T00:00:00"/>
    <s v="Local transport"/>
    <x v="0"/>
    <x v="2"/>
    <n v="15000"/>
    <n v="3866"/>
    <n v="3.8799793067770305"/>
    <s v="i93"/>
  </r>
  <r>
    <d v="2024-11-21T00:00:00"/>
    <s v="Local transport"/>
    <x v="0"/>
    <x v="2"/>
    <n v="7000"/>
    <n v="3866"/>
    <n v="1.8106570098292809"/>
    <s v="i93"/>
  </r>
  <r>
    <d v="2024-11-21T00:00:00"/>
    <s v="Local transport"/>
    <x v="0"/>
    <x v="2"/>
    <n v="5000"/>
    <n v="3866"/>
    <n v="1.2933264355923435"/>
    <s v="i93"/>
  </r>
  <r>
    <d v="2024-11-21T00:00:00"/>
    <s v="Local transport"/>
    <x v="0"/>
    <x v="2"/>
    <n v="25000"/>
    <n v="3866"/>
    <n v="6.466632177961718"/>
    <s v="i93"/>
  </r>
  <r>
    <d v="2024-11-21T00:00:00"/>
    <s v="Trust building"/>
    <x v="1"/>
    <x v="2"/>
    <n v="20000"/>
    <n v="3866"/>
    <n v="5.173305742369374"/>
    <s v="i93"/>
  </r>
  <r>
    <d v="2024-11-21T00:00:00"/>
    <s v="Local transport"/>
    <x v="0"/>
    <x v="2"/>
    <n v="20000"/>
    <n v="3866"/>
    <n v="5.173305742369374"/>
    <s v="i41"/>
  </r>
  <r>
    <d v="2024-11-21T00:00:00"/>
    <s v="Local transport"/>
    <x v="0"/>
    <x v="2"/>
    <n v="6000"/>
    <n v="3866"/>
    <n v="1.5519917227108122"/>
    <s v="i41"/>
  </r>
  <r>
    <d v="2024-11-21T00:00:00"/>
    <s v="Local transport"/>
    <x v="0"/>
    <x v="2"/>
    <n v="4000"/>
    <n v="3866"/>
    <n v="1.0346611484738748"/>
    <s v="i41"/>
  </r>
  <r>
    <d v="2024-11-21T00:00:00"/>
    <s v="Local transport"/>
    <x v="0"/>
    <x v="2"/>
    <n v="4000"/>
    <n v="3866"/>
    <n v="1.0346611484738748"/>
    <s v="i41"/>
  </r>
  <r>
    <d v="2024-11-21T00:00:00"/>
    <s v="Local transport"/>
    <x v="0"/>
    <x v="2"/>
    <n v="4000"/>
    <n v="3866"/>
    <n v="1.0346611484738748"/>
    <s v="i41"/>
  </r>
  <r>
    <d v="2024-11-21T00:00:00"/>
    <s v="Local transport"/>
    <x v="0"/>
    <x v="2"/>
    <n v="18000"/>
    <n v="3866"/>
    <n v="4.6559751681324366"/>
    <s v="i41"/>
  </r>
  <r>
    <d v="2024-11-21T00:00:00"/>
    <s v="Trust building"/>
    <x v="1"/>
    <x v="2"/>
    <n v="15000"/>
    <n v="3866"/>
    <n v="3.8799793067770305"/>
    <s v="i41"/>
  </r>
  <r>
    <d v="2024-11-21T00:00:00"/>
    <s v="Local Transport"/>
    <x v="0"/>
    <x v="2"/>
    <n v="25000"/>
    <n v="3866"/>
    <n v="6.466632177961718"/>
    <s v="i43"/>
  </r>
  <r>
    <d v="2024-11-21T00:00:00"/>
    <s v="Local Transport"/>
    <x v="0"/>
    <x v="2"/>
    <n v="5000"/>
    <n v="3866"/>
    <n v="1.2933264355923435"/>
    <s v="i43"/>
  </r>
  <r>
    <d v="2024-11-21T00:00:00"/>
    <s v="Local Transport"/>
    <x v="0"/>
    <x v="2"/>
    <n v="16000"/>
    <n v="3866"/>
    <n v="4.1386445938954992"/>
    <s v="i43"/>
  </r>
  <r>
    <d v="2024-11-21T00:00:00"/>
    <s v="Local Transport"/>
    <x v="0"/>
    <x v="2"/>
    <n v="5000"/>
    <n v="3866"/>
    <n v="1.2933264355923435"/>
    <s v="i43"/>
  </r>
  <r>
    <d v="2024-11-21T00:00:00"/>
    <s v="Local Transport"/>
    <x v="0"/>
    <x v="2"/>
    <n v="25000"/>
    <n v="3866"/>
    <n v="6.466632177961718"/>
    <s v="i43"/>
  </r>
  <r>
    <d v="2024-11-21T00:00:00"/>
    <s v="Trust building"/>
    <x v="1"/>
    <x v="2"/>
    <n v="20000"/>
    <n v="3866"/>
    <n v="5.173305742369374"/>
    <s v="i43"/>
  </r>
  <r>
    <d v="2024-11-21T00:00:00"/>
    <s v="Local Transport"/>
    <x v="0"/>
    <x v="0"/>
    <n v="15000"/>
    <n v="3866"/>
    <n v="3.8799793067770305"/>
    <s v="Ashiraf"/>
  </r>
  <r>
    <d v="2024-11-21T00:00:00"/>
    <s v="Local Transport"/>
    <x v="0"/>
    <x v="0"/>
    <n v="8000"/>
    <n v="3866"/>
    <n v="2.0693222969477496"/>
    <s v="Ashiraf"/>
  </r>
  <r>
    <d v="2024-11-21T00:00:00"/>
    <s v="Local Transport"/>
    <x v="0"/>
    <x v="0"/>
    <n v="15000"/>
    <n v="3866"/>
    <n v="3.8799793067770305"/>
    <s v="Ashiraf"/>
  </r>
  <r>
    <d v="2024-11-21T00:00:00"/>
    <s v="Local Transport"/>
    <x v="0"/>
    <x v="1"/>
    <n v="10000"/>
    <n v="3866"/>
    <n v="2.586652871184687"/>
    <s v="Mary"/>
  </r>
  <r>
    <d v="2024-11-21T00:00:00"/>
    <s v="Local Transport"/>
    <x v="0"/>
    <x v="1"/>
    <n v="10000"/>
    <n v="3866"/>
    <n v="2.586652871184687"/>
    <s v="Mary"/>
  </r>
  <r>
    <d v="2024-11-21T00:00:00"/>
    <s v="i18's Nov salary"/>
    <x v="4"/>
    <x v="2"/>
    <n v="193600"/>
    <n v="3866"/>
    <n v="50.077599586135541"/>
    <s v="i18"/>
  </r>
  <r>
    <d v="2024-11-22T00:00:00"/>
    <s v="Local transport"/>
    <x v="0"/>
    <x v="2"/>
    <n v="25000"/>
    <n v="3866"/>
    <n v="6.466632177961718"/>
    <s v="i93"/>
  </r>
  <r>
    <d v="2024-11-22T00:00:00"/>
    <s v="Local transport"/>
    <x v="0"/>
    <x v="2"/>
    <n v="15000"/>
    <n v="3866"/>
    <n v="3.8799793067770305"/>
    <s v="i93"/>
  </r>
  <r>
    <d v="2024-11-22T00:00:00"/>
    <s v="Local transport"/>
    <x v="0"/>
    <x v="2"/>
    <n v="7000"/>
    <n v="3866"/>
    <n v="1.8106570098292809"/>
    <s v="i93"/>
  </r>
  <r>
    <d v="2024-11-22T00:00:00"/>
    <s v="Local transport"/>
    <x v="0"/>
    <x v="2"/>
    <n v="10000"/>
    <n v="3866"/>
    <n v="2.586652871184687"/>
    <s v="i93"/>
  </r>
  <r>
    <d v="2024-11-22T00:00:00"/>
    <s v="Local transport"/>
    <x v="0"/>
    <x v="2"/>
    <n v="25000"/>
    <n v="3866"/>
    <n v="6.466632177961718"/>
    <s v="i93"/>
  </r>
  <r>
    <d v="2024-11-22T00:00:00"/>
    <s v="Trust building"/>
    <x v="1"/>
    <x v="2"/>
    <n v="20000"/>
    <n v="3866"/>
    <n v="5.173305742369374"/>
    <s v="i93"/>
  </r>
  <r>
    <d v="2024-11-22T00:00:00"/>
    <s v="Local transport"/>
    <x v="0"/>
    <x v="2"/>
    <n v="20000"/>
    <n v="3866"/>
    <n v="5.173305742369374"/>
    <s v="i41"/>
  </r>
  <r>
    <d v="2024-11-22T00:00:00"/>
    <s v="Local transport"/>
    <x v="0"/>
    <x v="2"/>
    <n v="8000"/>
    <n v="3866"/>
    <n v="2.0693222969477496"/>
    <s v="i41"/>
  </r>
  <r>
    <d v="2024-11-22T00:00:00"/>
    <s v="Local transport"/>
    <x v="0"/>
    <x v="2"/>
    <n v="5000"/>
    <n v="3866"/>
    <n v="1.2933264355923435"/>
    <s v="i41"/>
  </r>
  <r>
    <d v="2024-11-22T00:00:00"/>
    <s v="Local transport"/>
    <x v="0"/>
    <x v="2"/>
    <n v="8000"/>
    <n v="3866"/>
    <n v="2.0693222969477496"/>
    <s v="i41"/>
  </r>
  <r>
    <d v="2024-11-22T00:00:00"/>
    <s v="Local transport"/>
    <x v="0"/>
    <x v="2"/>
    <n v="22000"/>
    <n v="3886"/>
    <n v="5.661348430262481"/>
    <s v="i41"/>
  </r>
  <r>
    <d v="2024-11-22T00:00:00"/>
    <s v="Trust building"/>
    <x v="1"/>
    <x v="2"/>
    <n v="20000"/>
    <n v="3886"/>
    <n v="5.1466803911477097"/>
    <s v="i41"/>
  </r>
  <r>
    <d v="2024-11-22T00:00:00"/>
    <s v="Local Transport"/>
    <x v="0"/>
    <x v="0"/>
    <n v="15000"/>
    <n v="3866"/>
    <n v="3.8799793067770305"/>
    <s v="Ashiraf"/>
  </r>
  <r>
    <d v="2024-11-22T00:00:00"/>
    <s v="Local Transport"/>
    <x v="0"/>
    <x v="0"/>
    <n v="15000"/>
    <n v="3866"/>
    <n v="3.8799793067770305"/>
    <s v="Ashiraf"/>
  </r>
  <r>
    <d v="2024-11-22T00:00:00"/>
    <s v="Local Transport"/>
    <x v="0"/>
    <x v="2"/>
    <n v="13000"/>
    <n v="3866"/>
    <n v="3.3626487325400931"/>
    <s v="i04"/>
  </r>
  <r>
    <d v="2024-11-22T00:00:00"/>
    <s v="Local Transport"/>
    <x v="0"/>
    <x v="2"/>
    <n v="7000"/>
    <n v="3866"/>
    <n v="1.8106570098292809"/>
    <s v="i04"/>
  </r>
  <r>
    <d v="2024-11-22T00:00:00"/>
    <s v="Local Transport"/>
    <x v="0"/>
    <x v="2"/>
    <n v="13000"/>
    <n v="3866"/>
    <n v="3.3626487325400931"/>
    <s v="i04"/>
  </r>
  <r>
    <d v="2024-11-22T00:00:00"/>
    <s v="Local transport"/>
    <x v="0"/>
    <x v="2"/>
    <n v="13000"/>
    <n v="3866"/>
    <n v="3.3626487325400931"/>
    <s v="i69"/>
  </r>
  <r>
    <d v="2024-11-22T00:00:00"/>
    <s v="Local transport"/>
    <x v="0"/>
    <x v="2"/>
    <n v="6000"/>
    <n v="3866"/>
    <n v="1.5519917227108122"/>
    <s v="i69"/>
  </r>
  <r>
    <d v="2024-11-22T00:00:00"/>
    <s v="Local transport"/>
    <x v="0"/>
    <x v="2"/>
    <n v="12000"/>
    <n v="3866"/>
    <n v="3.1039834454216244"/>
    <s v="i69"/>
  </r>
  <r>
    <d v="2024-11-22T00:00:00"/>
    <s v="Local Transport"/>
    <x v="0"/>
    <x v="2"/>
    <n v="25000"/>
    <n v="3866"/>
    <n v="6.466632177961718"/>
    <s v="i43"/>
  </r>
  <r>
    <d v="2024-11-22T00:00:00"/>
    <s v="Local Transport"/>
    <x v="0"/>
    <x v="2"/>
    <n v="17000"/>
    <n v="3866"/>
    <n v="4.3973098810139684"/>
    <s v="i43"/>
  </r>
  <r>
    <d v="2024-11-22T00:00:00"/>
    <s v="Local Transport"/>
    <x v="0"/>
    <x v="2"/>
    <n v="3000"/>
    <n v="3866"/>
    <n v="0.7759958613554061"/>
    <s v="i43"/>
  </r>
  <r>
    <d v="2024-11-22T00:00:00"/>
    <s v="Local Transport"/>
    <x v="0"/>
    <x v="2"/>
    <n v="7000"/>
    <n v="3866"/>
    <n v="1.8106570098292809"/>
    <s v="i43"/>
  </r>
  <r>
    <d v="2024-11-22T00:00:00"/>
    <s v="Local Transport"/>
    <x v="0"/>
    <x v="2"/>
    <n v="20000"/>
    <n v="3866"/>
    <n v="5.173305742369374"/>
    <s v="i43"/>
  </r>
  <r>
    <d v="2024-11-22T00:00:00"/>
    <s v="Trust building"/>
    <x v="1"/>
    <x v="2"/>
    <n v="18000"/>
    <n v="3866"/>
    <n v="4.6559751681324366"/>
    <s v="i43"/>
  </r>
  <r>
    <d v="2024-11-22T00:00:00"/>
    <s v="Local Transport"/>
    <x v="0"/>
    <x v="1"/>
    <n v="10000"/>
    <n v="3866"/>
    <n v="2.586652871184687"/>
    <s v="Mary"/>
  </r>
  <r>
    <d v="2024-11-22T00:00:00"/>
    <s v="Local Transport"/>
    <x v="0"/>
    <x v="1"/>
    <n v="10000"/>
    <n v="3866"/>
    <n v="2.586652871184687"/>
    <s v="Mary"/>
  </r>
  <r>
    <d v="2024-11-22T00:00:00"/>
    <s v="Office internet subscription(Nov/Dec"/>
    <x v="12"/>
    <x v="3"/>
    <n v="319000"/>
    <n v="3866"/>
    <n v="82.514226590791509"/>
    <s v="Mary"/>
  </r>
  <r>
    <d v="2024-11-23T00:00:00"/>
    <s v="Local transport"/>
    <x v="0"/>
    <x v="2"/>
    <n v="25000"/>
    <n v="3866"/>
    <n v="6.466632177961718"/>
    <s v="i93"/>
  </r>
  <r>
    <d v="2024-11-23T00:00:00"/>
    <s v="Local transport"/>
    <x v="0"/>
    <x v="2"/>
    <n v="8000"/>
    <n v="3866"/>
    <n v="2.0693222969477496"/>
    <s v="i93"/>
  </r>
  <r>
    <d v="2024-11-23T00:00:00"/>
    <s v="Local transport"/>
    <x v="0"/>
    <x v="2"/>
    <n v="25000"/>
    <n v="3866"/>
    <n v="6.466632177961718"/>
    <s v="i93"/>
  </r>
  <r>
    <d v="2024-11-23T00:00:00"/>
    <s v="Trust building"/>
    <x v="1"/>
    <x v="2"/>
    <n v="50000"/>
    <n v="3866"/>
    <n v="12.933264355923436"/>
    <s v="i93"/>
  </r>
  <r>
    <d v="2024-11-23T00:00:00"/>
    <s v="Local Transport"/>
    <x v="0"/>
    <x v="2"/>
    <n v="25000"/>
    <n v="3866"/>
    <n v="6.466632177961718"/>
    <s v="i43"/>
  </r>
  <r>
    <d v="2024-11-23T00:00:00"/>
    <s v="Local Transport"/>
    <x v="0"/>
    <x v="2"/>
    <n v="6000"/>
    <n v="3866"/>
    <n v="1.5519917227108122"/>
    <s v="i43"/>
  </r>
  <r>
    <d v="2024-11-23T00:00:00"/>
    <s v="Local Transport"/>
    <x v="0"/>
    <x v="2"/>
    <n v="8000"/>
    <n v="3866"/>
    <n v="2.0693222969477496"/>
    <s v="i43"/>
  </r>
  <r>
    <d v="2024-11-23T00:00:00"/>
    <s v="Local Transport"/>
    <x v="0"/>
    <x v="2"/>
    <n v="23000"/>
    <n v="3866"/>
    <n v="5.9493016037247806"/>
    <s v="i43"/>
  </r>
  <r>
    <d v="2024-11-23T00:00:00"/>
    <s v="Trust building"/>
    <x v="1"/>
    <x v="2"/>
    <n v="80000"/>
    <n v="3866"/>
    <n v="20.693222969477496"/>
    <s v="i43"/>
  </r>
  <r>
    <d v="2024-11-23T00:00:00"/>
    <s v="Trust building"/>
    <x v="1"/>
    <x v="2"/>
    <n v="14000"/>
    <n v="3866"/>
    <n v="3.6213140196585618"/>
    <s v="i43"/>
  </r>
  <r>
    <d v="2024-11-25T00:00:00"/>
    <s v="Local transport"/>
    <x v="0"/>
    <x v="2"/>
    <n v="20000"/>
    <n v="3866"/>
    <n v="5.173305742369374"/>
    <s v="i41"/>
  </r>
  <r>
    <d v="2024-11-25T00:00:00"/>
    <s v="Local transport"/>
    <x v="0"/>
    <x v="2"/>
    <n v="15000"/>
    <n v="3866"/>
    <n v="3.8799793067770305"/>
    <s v="i41"/>
  </r>
  <r>
    <d v="2024-11-25T00:00:00"/>
    <s v="Local transport"/>
    <x v="0"/>
    <x v="2"/>
    <n v="4000"/>
    <n v="3866"/>
    <n v="1.0346611484738748"/>
    <s v="i41"/>
  </r>
  <r>
    <d v="2024-11-25T00:00:00"/>
    <s v="Local transport"/>
    <x v="0"/>
    <x v="2"/>
    <n v="4000"/>
    <n v="3866"/>
    <n v="1.0346611484738748"/>
    <s v="i41"/>
  </r>
  <r>
    <d v="2024-11-25T00:00:00"/>
    <s v="Local transport"/>
    <x v="0"/>
    <x v="2"/>
    <n v="20000"/>
    <n v="3866"/>
    <n v="5.173305742369374"/>
    <s v="i41"/>
  </r>
  <r>
    <d v="2024-11-25T00:00:00"/>
    <s v="Trust building"/>
    <x v="1"/>
    <x v="2"/>
    <n v="10000"/>
    <n v="3866"/>
    <n v="2.586652871184687"/>
    <s v="i41"/>
  </r>
  <r>
    <d v="2024-11-25T00:00:00"/>
    <s v="Local transport"/>
    <x v="0"/>
    <x v="2"/>
    <n v="25000"/>
    <n v="3866"/>
    <n v="6.466632177961718"/>
    <s v="i93"/>
  </r>
  <r>
    <d v="2024-11-25T00:00:00"/>
    <s v="Local transport"/>
    <x v="0"/>
    <x v="2"/>
    <n v="8000"/>
    <n v="3866"/>
    <n v="2.0693222969477496"/>
    <s v="i93"/>
  </r>
  <r>
    <d v="2024-11-25T00:00:00"/>
    <s v="Local transport"/>
    <x v="0"/>
    <x v="2"/>
    <n v="8000"/>
    <n v="3866"/>
    <n v="2.0693222969477496"/>
    <s v="i93"/>
  </r>
  <r>
    <d v="2024-11-25T00:00:00"/>
    <s v="Local transport"/>
    <x v="0"/>
    <x v="2"/>
    <n v="7000"/>
    <n v="3866"/>
    <n v="1.8106570098292809"/>
    <s v="i93"/>
  </r>
  <r>
    <d v="2024-11-25T00:00:00"/>
    <s v="Local transport"/>
    <x v="0"/>
    <x v="2"/>
    <n v="25000"/>
    <n v="3866"/>
    <n v="6.466632177961718"/>
    <s v="i93"/>
  </r>
  <r>
    <d v="2024-11-25T00:00:00"/>
    <s v="Trust building"/>
    <x v="1"/>
    <x v="2"/>
    <n v="15000"/>
    <n v="3866"/>
    <n v="3.8799793067770305"/>
    <s v="i93"/>
  </r>
  <r>
    <d v="2024-11-25T00:00:00"/>
    <s v="Airtime for Lydia"/>
    <x v="5"/>
    <x v="1"/>
    <n v="50000"/>
    <n v="3866"/>
    <n v="12.933264355923436"/>
    <s v="Lydia"/>
  </r>
  <r>
    <d v="2024-11-25T00:00:00"/>
    <s v="Airtime for Mary"/>
    <x v="5"/>
    <x v="1"/>
    <n v="30000"/>
    <n v="3866"/>
    <n v="7.759958613554061"/>
    <s v="Mary"/>
  </r>
  <r>
    <d v="2024-11-25T00:00:00"/>
    <s v="Airtime for Ruff"/>
    <x v="5"/>
    <x v="0"/>
    <n v="20000"/>
    <n v="3866"/>
    <n v="5.173305742369374"/>
    <s v="Ruff"/>
  </r>
  <r>
    <d v="2024-11-25T00:00:00"/>
    <s v="Airtime for i41"/>
    <x v="5"/>
    <x v="2"/>
    <n v="25000"/>
    <n v="3866"/>
    <n v="6.466632177961718"/>
    <s v="i41"/>
  </r>
  <r>
    <d v="2024-11-25T00:00:00"/>
    <s v="Airtime for i93"/>
    <x v="5"/>
    <x v="2"/>
    <n v="25000"/>
    <n v="3866"/>
    <n v="6.466632177961718"/>
    <s v="i93"/>
  </r>
  <r>
    <d v="2024-11-25T00:00:00"/>
    <s v="Airtime for i69"/>
    <x v="5"/>
    <x v="2"/>
    <n v="25000"/>
    <n v="3866"/>
    <n v="6.466632177961718"/>
    <s v="i69"/>
  </r>
  <r>
    <d v="2024-11-25T00:00:00"/>
    <s v="Airtime for i04"/>
    <x v="5"/>
    <x v="2"/>
    <n v="25000"/>
    <n v="3866"/>
    <n v="6.466632177961718"/>
    <s v="i04"/>
  </r>
  <r>
    <d v="2024-11-25T00:00:00"/>
    <s v="Local Transport"/>
    <x v="0"/>
    <x v="2"/>
    <n v="25000"/>
    <n v="3866"/>
    <n v="6.466632177961718"/>
    <s v="i43"/>
  </r>
  <r>
    <d v="2024-11-25T00:00:00"/>
    <s v="Local Transport"/>
    <x v="0"/>
    <x v="2"/>
    <n v="8000"/>
    <n v="3866"/>
    <n v="2.0693222969477496"/>
    <s v="i43"/>
  </r>
  <r>
    <d v="2024-11-25T00:00:00"/>
    <s v="Local Transport"/>
    <x v="0"/>
    <x v="2"/>
    <n v="6000"/>
    <n v="3866"/>
    <n v="1.5519917227108122"/>
    <s v="i43"/>
  </r>
  <r>
    <d v="2024-11-25T00:00:00"/>
    <s v="Local Transport"/>
    <x v="0"/>
    <x v="2"/>
    <n v="8000"/>
    <n v="3866"/>
    <n v="2.0693222969477496"/>
    <s v="i43"/>
  </r>
  <r>
    <d v="2024-11-25T00:00:00"/>
    <s v="Local Transport"/>
    <x v="0"/>
    <x v="2"/>
    <n v="3000"/>
    <n v="3866"/>
    <n v="0.7759958613554061"/>
    <s v="i43"/>
  </r>
  <r>
    <d v="2024-11-25T00:00:00"/>
    <s v="Local Transport"/>
    <x v="0"/>
    <x v="2"/>
    <n v="20000"/>
    <n v="3866"/>
    <n v="5.173305742369374"/>
    <s v="i43"/>
  </r>
  <r>
    <d v="2024-11-25T00:00:00"/>
    <s v="Local transport"/>
    <x v="0"/>
    <x v="2"/>
    <n v="14000"/>
    <n v="3866"/>
    <n v="3.6213140196585618"/>
    <s v="i69"/>
  </r>
  <r>
    <d v="2024-11-25T00:00:00"/>
    <s v="Local transport"/>
    <x v="0"/>
    <x v="2"/>
    <n v="15000"/>
    <n v="3866"/>
    <n v="3.8799793067770305"/>
    <s v="i69"/>
  </r>
  <r>
    <d v="2024-11-25T00:00:00"/>
    <s v="Local transport"/>
    <x v="0"/>
    <x v="2"/>
    <n v="4000"/>
    <n v="3866"/>
    <n v="1.0346611484738748"/>
    <s v="i69"/>
  </r>
  <r>
    <d v="2024-11-25T00:00:00"/>
    <s v="Local transport"/>
    <x v="0"/>
    <x v="2"/>
    <n v="5000"/>
    <n v="3866"/>
    <n v="1.2933264355923435"/>
    <s v="i69"/>
  </r>
  <r>
    <d v="2024-11-25T00:00:00"/>
    <s v="Local transport"/>
    <x v="0"/>
    <x v="2"/>
    <n v="5000"/>
    <n v="3866"/>
    <n v="1.2933264355923435"/>
    <s v="i69"/>
  </r>
  <r>
    <d v="2024-11-25T00:00:00"/>
    <s v="Local transport"/>
    <x v="0"/>
    <x v="2"/>
    <n v="6000"/>
    <n v="3866"/>
    <n v="1.5519917227108122"/>
    <s v="i69"/>
  </r>
  <r>
    <d v="2024-11-25T00:00:00"/>
    <s v="Local transport"/>
    <x v="0"/>
    <x v="2"/>
    <n v="16000"/>
    <n v="3866"/>
    <n v="4.1386445938954992"/>
    <s v="i69"/>
  </r>
  <r>
    <d v="2024-11-25T00:00:00"/>
    <s v="Local Transport"/>
    <x v="0"/>
    <x v="2"/>
    <n v="16000"/>
    <n v="3866"/>
    <n v="4.1386445938954992"/>
    <s v="i04"/>
  </r>
  <r>
    <d v="2024-11-25T00:00:00"/>
    <s v="Local Transport"/>
    <x v="0"/>
    <x v="2"/>
    <n v="11000"/>
    <n v="3866"/>
    <n v="2.8453181583031557"/>
    <s v="i04"/>
  </r>
  <r>
    <d v="2024-11-25T00:00:00"/>
    <s v="Local Transport"/>
    <x v="0"/>
    <x v="2"/>
    <n v="7000"/>
    <n v="3866"/>
    <n v="1.8106570098292809"/>
    <s v="i04"/>
  </r>
  <r>
    <d v="2024-11-25T00:00:00"/>
    <s v="Local Transport"/>
    <x v="0"/>
    <x v="2"/>
    <n v="5000"/>
    <n v="3866"/>
    <n v="1.2933264355923435"/>
    <s v="i04"/>
  </r>
  <r>
    <d v="2024-11-25T00:00:00"/>
    <s v="Local Transport"/>
    <x v="0"/>
    <x v="2"/>
    <n v="11000"/>
    <n v="3866"/>
    <n v="2.8453181583031557"/>
    <s v="i04"/>
  </r>
  <r>
    <d v="2024-11-25T00:00:00"/>
    <s v="Local Transport"/>
    <x v="0"/>
    <x v="2"/>
    <n v="5000"/>
    <n v="3866"/>
    <n v="1.2933264355923435"/>
    <s v="i04"/>
  </r>
  <r>
    <d v="2024-11-25T00:00:00"/>
    <s v="Local Transport"/>
    <x v="0"/>
    <x v="2"/>
    <n v="12900"/>
    <n v="3866"/>
    <n v="3.3367822038282462"/>
    <s v="i04"/>
  </r>
  <r>
    <d v="2024-11-25T00:00:00"/>
    <s v="Local Transport"/>
    <x v="0"/>
    <x v="1"/>
    <n v="10000"/>
    <n v="3866"/>
    <n v="2.586652871184687"/>
    <s v="Mary"/>
  </r>
  <r>
    <d v="2024-11-25T00:00:00"/>
    <s v="Local Transport"/>
    <x v="0"/>
    <x v="1"/>
    <n v="10000"/>
    <n v="3866"/>
    <n v="2.586652871184687"/>
    <s v="Mary"/>
  </r>
  <r>
    <d v="2024-11-25T00:00:00"/>
    <s v="Purchase 4 Investigators phones"/>
    <x v="10"/>
    <x v="3"/>
    <n v="2280000"/>
    <n v="3866"/>
    <n v="589.75685463010859"/>
    <s v="Lydia"/>
  </r>
  <r>
    <d v="2024-11-25T00:00:00"/>
    <s v=" 4 phone Screen guards "/>
    <x v="6"/>
    <x v="3"/>
    <n v="80000"/>
    <n v="3866"/>
    <n v="20.693222969477496"/>
    <s v="Lydia"/>
  </r>
  <r>
    <d v="2024-11-25T00:00:00"/>
    <s v="Lydia's Nov salary chq; 406"/>
    <x v="4"/>
    <x v="1"/>
    <n v="4648000"/>
    <n v="3866"/>
    <n v="1202.2762545266426"/>
    <s v="Bank Opp"/>
  </r>
  <r>
    <d v="2024-11-25T00:00:00"/>
    <s v="Bank charges chq;400"/>
    <x v="3"/>
    <x v="3"/>
    <n v="3000"/>
    <n v="3866"/>
    <n v="0.7759958613554061"/>
    <s v="Bank Opp"/>
  </r>
  <r>
    <d v="2024-11-25T00:00:00"/>
    <s v="Lydia's internet subscription(oct/Nov)"/>
    <x v="12"/>
    <x v="3"/>
    <n v="75000"/>
    <n v="3866"/>
    <n v="19.399896533885151"/>
    <s v="Lydia"/>
  </r>
  <r>
    <d v="2024-11-26T00:00:00"/>
    <s v="Local transport"/>
    <x v="0"/>
    <x v="2"/>
    <n v="20000"/>
    <n v="3866"/>
    <n v="5.173305742369374"/>
    <s v="i41"/>
  </r>
  <r>
    <d v="2024-11-26T00:00:00"/>
    <s v="Local transport"/>
    <x v="0"/>
    <x v="2"/>
    <n v="10000"/>
    <n v="3866"/>
    <n v="2.586652871184687"/>
    <s v="i41"/>
  </r>
  <r>
    <d v="2024-11-26T00:00:00"/>
    <s v="Local transport"/>
    <x v="0"/>
    <x v="2"/>
    <n v="8000"/>
    <n v="3866"/>
    <n v="2.0693222969477496"/>
    <s v="i41"/>
  </r>
  <r>
    <d v="2024-11-26T00:00:00"/>
    <s v="Local transport"/>
    <x v="0"/>
    <x v="2"/>
    <n v="5000"/>
    <n v="3866"/>
    <n v="1.2933264355923435"/>
    <s v="i41"/>
  </r>
  <r>
    <d v="2024-11-26T00:00:00"/>
    <s v="Local transport"/>
    <x v="0"/>
    <x v="2"/>
    <n v="5000"/>
    <n v="3866"/>
    <n v="1.2933264355923435"/>
    <s v="i41"/>
  </r>
  <r>
    <d v="2024-11-26T00:00:00"/>
    <s v="Local transport"/>
    <x v="0"/>
    <x v="2"/>
    <n v="16000"/>
    <n v="3866"/>
    <n v="4.1386445938954992"/>
    <s v="i41"/>
  </r>
  <r>
    <d v="2024-11-26T00:00:00"/>
    <s v="Trust building"/>
    <x v="1"/>
    <x v="2"/>
    <n v="4000"/>
    <n v="3866"/>
    <n v="1.0346611484738748"/>
    <s v="i41"/>
  </r>
  <r>
    <d v="2024-11-26T00:00:00"/>
    <s v="Local Transport"/>
    <x v="0"/>
    <x v="2"/>
    <n v="16000"/>
    <n v="3866"/>
    <n v="4.1386445938954992"/>
    <s v="i04"/>
  </r>
  <r>
    <d v="2024-11-26T00:00:00"/>
    <s v="Local Transport"/>
    <x v="0"/>
    <x v="2"/>
    <n v="15000"/>
    <n v="3866"/>
    <n v="3.8799793067770305"/>
    <s v="i04"/>
  </r>
  <r>
    <d v="2024-11-26T00:00:00"/>
    <s v="Local Transport"/>
    <x v="0"/>
    <x v="2"/>
    <n v="5000"/>
    <n v="3866"/>
    <n v="1.2933264355923435"/>
    <s v="i04"/>
  </r>
  <r>
    <d v="2024-11-26T00:00:00"/>
    <s v="Local Transport"/>
    <x v="0"/>
    <x v="2"/>
    <n v="5000"/>
    <n v="3866"/>
    <n v="1.2933264355923435"/>
    <s v="i04"/>
  </r>
  <r>
    <d v="2024-11-26T00:00:00"/>
    <s v="Local Transport"/>
    <x v="0"/>
    <x v="2"/>
    <n v="5000"/>
    <n v="3866"/>
    <n v="1.2933264355923435"/>
    <s v="i04"/>
  </r>
  <r>
    <d v="2024-11-26T00:00:00"/>
    <s v="Local Transport"/>
    <x v="0"/>
    <x v="2"/>
    <n v="12000"/>
    <n v="3866"/>
    <n v="3.1039834454216244"/>
    <s v="i04"/>
  </r>
  <r>
    <d v="2024-11-26T00:00:00"/>
    <s v="Local Transport"/>
    <x v="0"/>
    <x v="2"/>
    <n v="5000"/>
    <n v="3866"/>
    <n v="1.2933264355923435"/>
    <s v="i04"/>
  </r>
  <r>
    <d v="2024-11-26T00:00:00"/>
    <s v="Local Transport"/>
    <x v="0"/>
    <x v="2"/>
    <n v="15000"/>
    <n v="3866"/>
    <n v="3.8799793067770305"/>
    <s v="i04"/>
  </r>
  <r>
    <d v="2024-11-26T00:00:00"/>
    <s v="Local Transport"/>
    <x v="0"/>
    <x v="2"/>
    <n v="25000"/>
    <n v="3866"/>
    <n v="6.466632177961718"/>
    <s v="i43"/>
  </r>
  <r>
    <d v="2024-11-26T00:00:00"/>
    <s v="Local Transport"/>
    <x v="0"/>
    <x v="2"/>
    <n v="8000"/>
    <n v="3866"/>
    <n v="2.0693222969477496"/>
    <s v="i43"/>
  </r>
  <r>
    <d v="2024-11-26T00:00:00"/>
    <s v="Local Transport"/>
    <x v="0"/>
    <x v="2"/>
    <n v="17000"/>
    <n v="3866"/>
    <n v="4.3973098810139684"/>
    <s v="i43"/>
  </r>
  <r>
    <d v="2024-11-26T00:00:00"/>
    <s v="Local Transport"/>
    <x v="0"/>
    <x v="2"/>
    <n v="8000"/>
    <n v="3866"/>
    <n v="2.0693222969477496"/>
    <s v="i43"/>
  </r>
  <r>
    <d v="2024-11-26T00:00:00"/>
    <s v="Local Transport"/>
    <x v="0"/>
    <x v="2"/>
    <n v="25000"/>
    <n v="3866"/>
    <n v="6.466632177961718"/>
    <s v="i43"/>
  </r>
  <r>
    <d v="2024-11-26T00:00:00"/>
    <s v="Trust building"/>
    <x v="1"/>
    <x v="2"/>
    <n v="20000"/>
    <n v="3866"/>
    <n v="5.173305742369374"/>
    <s v="i43"/>
  </r>
  <r>
    <d v="2024-11-26T00:00:00"/>
    <s v="Local transport"/>
    <x v="0"/>
    <x v="2"/>
    <n v="15000"/>
    <n v="3866"/>
    <n v="3.8799793067770305"/>
    <s v="i69"/>
  </r>
  <r>
    <d v="2024-11-26T00:00:00"/>
    <s v="Local transport"/>
    <x v="0"/>
    <x v="2"/>
    <n v="10000"/>
    <n v="3866"/>
    <n v="2.586652871184687"/>
    <s v="i69"/>
  </r>
  <r>
    <d v="2024-11-26T00:00:00"/>
    <s v="Local transport"/>
    <x v="0"/>
    <x v="2"/>
    <n v="4000"/>
    <n v="3866"/>
    <n v="1.0346611484738748"/>
    <s v="i69"/>
  </r>
  <r>
    <d v="2024-11-26T00:00:00"/>
    <s v="Local transport"/>
    <x v="0"/>
    <x v="2"/>
    <n v="17000"/>
    <n v="3866"/>
    <n v="4.3973098810139684"/>
    <s v="i69"/>
  </r>
  <r>
    <d v="2024-11-26T00:00:00"/>
    <s v="Local transport"/>
    <x v="0"/>
    <x v="2"/>
    <n v="5000"/>
    <n v="3866"/>
    <n v="1.2933264355923435"/>
    <s v="i69"/>
  </r>
  <r>
    <d v="2024-11-26T00:00:00"/>
    <s v="Local transport"/>
    <x v="0"/>
    <x v="2"/>
    <n v="6000"/>
    <n v="3866"/>
    <n v="1.5519917227108122"/>
    <s v="i69"/>
  </r>
  <r>
    <d v="2024-11-26T00:00:00"/>
    <s v="Local transport"/>
    <x v="0"/>
    <x v="2"/>
    <n v="16500"/>
    <n v="3866"/>
    <n v="4.2679772374547333"/>
    <s v="i69"/>
  </r>
  <r>
    <d v="2024-11-26T00:00:00"/>
    <s v="Local transport"/>
    <x v="0"/>
    <x v="2"/>
    <n v="25000"/>
    <n v="3866"/>
    <n v="6.466632177961718"/>
    <s v="i93"/>
  </r>
  <r>
    <d v="2024-11-26T00:00:00"/>
    <s v="Local transport"/>
    <x v="0"/>
    <x v="2"/>
    <n v="15000"/>
    <n v="3866"/>
    <n v="3.8799793067770305"/>
    <s v="i93"/>
  </r>
  <r>
    <d v="2024-11-26T00:00:00"/>
    <s v="Local transport"/>
    <x v="0"/>
    <x v="2"/>
    <n v="5000"/>
    <n v="3866"/>
    <n v="1.2933264355923435"/>
    <s v="i93"/>
  </r>
  <r>
    <d v="2024-11-26T00:00:00"/>
    <s v="Local transport"/>
    <x v="0"/>
    <x v="2"/>
    <n v="6000"/>
    <n v="3866"/>
    <n v="1.5519917227108122"/>
    <s v="i93"/>
  </r>
  <r>
    <d v="2024-11-26T00:00:00"/>
    <s v="Local transport"/>
    <x v="0"/>
    <x v="2"/>
    <n v="25000"/>
    <n v="3866"/>
    <n v="6.466632177961718"/>
    <s v="i93"/>
  </r>
  <r>
    <d v="2024-11-26T00:00:00"/>
    <s v="Trust building"/>
    <x v="1"/>
    <x v="2"/>
    <n v="20000"/>
    <n v="3866"/>
    <n v="5.173305742369374"/>
    <s v="i93"/>
  </r>
  <r>
    <d v="2024-11-26T00:00:00"/>
    <s v="White board"/>
    <x v="6"/>
    <x v="3"/>
    <n v="89000"/>
    <n v="3866"/>
    <n v="23.021210553543714"/>
    <s v="Mary"/>
  </r>
  <r>
    <d v="2024-11-26T00:00:00"/>
    <s v="White board markers"/>
    <x v="6"/>
    <x v="3"/>
    <n v="23400"/>
    <n v="3866"/>
    <n v="6.0527677185721673"/>
    <s v="Mary"/>
  </r>
  <r>
    <d v="2024-11-26T00:00:00"/>
    <s v="White board Erasers"/>
    <x v="6"/>
    <x v="3"/>
    <n v="9900"/>
    <n v="3866"/>
    <n v="2.5607863424728401"/>
    <s v="Mary"/>
  </r>
  <r>
    <d v="2024-11-26T00:00:00"/>
    <s v="Note books"/>
    <x v="6"/>
    <x v="3"/>
    <n v="75900"/>
    <n v="3866"/>
    <n v="19.632695292291775"/>
    <s v="Mary"/>
  </r>
  <r>
    <d v="2024-11-26T00:00:00"/>
    <s v="Desk pens"/>
    <x v="6"/>
    <x v="3"/>
    <n v="11700"/>
    <n v="3866"/>
    <n v="3.0263838592860837"/>
    <s v="Mary"/>
  </r>
  <r>
    <d v="2024-11-26T00:00:00"/>
    <s v="Asorted erasors"/>
    <x v="6"/>
    <x v="3"/>
    <n v="13500"/>
    <n v="3866"/>
    <n v="3.4919813760993277"/>
    <s v="Mary"/>
  </r>
  <r>
    <d v="2024-11-26T00:00:00"/>
    <s v="Local Transport"/>
    <x v="0"/>
    <x v="1"/>
    <n v="10000"/>
    <n v="3866"/>
    <n v="2.586652871184687"/>
    <s v="Mary"/>
  </r>
  <r>
    <d v="2024-11-26T00:00:00"/>
    <s v="Local Transport"/>
    <x v="0"/>
    <x v="1"/>
    <n v="7000"/>
    <n v="3866"/>
    <n v="1.8106570098292809"/>
    <s v="Mary"/>
  </r>
  <r>
    <d v="2024-11-26T00:00:00"/>
    <s v="Local Transport"/>
    <x v="0"/>
    <x v="1"/>
    <n v="3000"/>
    <n v="3866"/>
    <n v="0.7759958613554061"/>
    <s v="Mary"/>
  </r>
  <r>
    <d v="2024-11-26T00:00:00"/>
    <s v="Local Transport"/>
    <x v="0"/>
    <x v="1"/>
    <n v="9000"/>
    <n v="3866"/>
    <n v="2.3279875840662183"/>
    <s v="Mary"/>
  </r>
  <r>
    <d v="2024-11-26T00:00:00"/>
    <s v="Local Transport"/>
    <x v="0"/>
    <x v="1"/>
    <n v="3000"/>
    <n v="3866"/>
    <n v="0.7759958613554061"/>
    <s v="Mary"/>
  </r>
  <r>
    <d v="2024-11-26T00:00:00"/>
    <s v="Local Transport"/>
    <x v="0"/>
    <x v="1"/>
    <n v="10000"/>
    <n v="3866"/>
    <n v="2.586652871184687"/>
    <s v="Mary"/>
  </r>
  <r>
    <d v="2024-11-26T00:00:00"/>
    <s v="Drinking coffee"/>
    <x v="6"/>
    <x v="3"/>
    <n v="18800"/>
    <n v="3866"/>
    <n v="4.8629073978272119"/>
    <s v="Mary"/>
  </r>
  <r>
    <d v="2024-11-26T00:00:00"/>
    <s v="Gumboots for cleaner"/>
    <x v="6"/>
    <x v="3"/>
    <n v="26000"/>
    <n v="3866"/>
    <n v="6.7252974650801862"/>
    <s v="Mary"/>
  </r>
  <r>
    <d v="2024-11-27T00:00:00"/>
    <s v="Local food 9 people"/>
    <x v="4"/>
    <x v="4"/>
    <n v="365000"/>
    <n v="3866"/>
    <n v="94.412829798241077"/>
    <s v="Mary"/>
  </r>
  <r>
    <d v="2024-11-27T00:00:00"/>
    <s v="Fruitts"/>
    <x v="4"/>
    <x v="4"/>
    <n v="30000"/>
    <n v="3866"/>
    <n v="7.759958613554061"/>
    <s v="Mary"/>
  </r>
  <r>
    <d v="2024-11-27T00:00:00"/>
    <s v="Soft drinks"/>
    <x v="4"/>
    <x v="4"/>
    <n v="73000"/>
    <n v="3866"/>
    <n v="18.882565959648215"/>
    <s v="Mary"/>
  </r>
  <r>
    <d v="2024-11-27T00:00:00"/>
    <s v="Pickn and peel"/>
    <x v="4"/>
    <x v="4"/>
    <n v="18000"/>
    <n v="3866"/>
    <n v="4.6559751681324366"/>
    <s v="Mary"/>
  </r>
  <r>
    <d v="2024-11-27T00:00:00"/>
    <s v="Local transport"/>
    <x v="0"/>
    <x v="1"/>
    <n v="14000"/>
    <n v="3866"/>
    <n v="3.6213140196585618"/>
    <s v="Mary"/>
  </r>
  <r>
    <d v="2024-11-27T00:00:00"/>
    <s v="Local transport"/>
    <x v="0"/>
    <x v="2"/>
    <n v="20000"/>
    <n v="3866"/>
    <n v="5.173305742369374"/>
    <s v="i41"/>
  </r>
  <r>
    <d v="2024-11-27T00:00:00"/>
    <s v="Local transport"/>
    <x v="0"/>
    <x v="2"/>
    <n v="15000"/>
    <n v="3866"/>
    <n v="3.8799793067770305"/>
    <s v="i41"/>
  </r>
  <r>
    <d v="2024-11-27T00:00:00"/>
    <s v="Local transport"/>
    <x v="0"/>
    <x v="2"/>
    <n v="7000"/>
    <n v="3866"/>
    <n v="1.8106570098292809"/>
    <s v="i41"/>
  </r>
  <r>
    <d v="2024-11-27T00:00:00"/>
    <s v="Local transport"/>
    <x v="0"/>
    <x v="2"/>
    <n v="5000"/>
    <n v="3866"/>
    <n v="1.2933264355923435"/>
    <s v="i41"/>
  </r>
  <r>
    <d v="2024-11-27T00:00:00"/>
    <s v="Local transport"/>
    <x v="0"/>
    <x v="2"/>
    <n v="19000"/>
    <n v="3866"/>
    <n v="4.9146404552509058"/>
    <s v="i41"/>
  </r>
  <r>
    <d v="2024-11-27T00:00:00"/>
    <s v="Trust building"/>
    <x v="1"/>
    <x v="2"/>
    <n v="7000"/>
    <n v="3866"/>
    <n v="1.8106570098292809"/>
    <s v="i41"/>
  </r>
  <r>
    <d v="2024-11-27T00:00:00"/>
    <s v="Local Transport"/>
    <x v="0"/>
    <x v="2"/>
    <n v="25000"/>
    <n v="3866"/>
    <n v="6.466632177961718"/>
    <s v="i43"/>
  </r>
  <r>
    <d v="2024-11-27T00:00:00"/>
    <s v="Local Transport"/>
    <x v="0"/>
    <x v="2"/>
    <n v="12000"/>
    <n v="3866"/>
    <n v="3.1039834454216244"/>
    <s v="i43"/>
  </r>
  <r>
    <d v="2024-11-27T00:00:00"/>
    <s v="Local Transport"/>
    <x v="0"/>
    <x v="2"/>
    <n v="14000"/>
    <n v="3866"/>
    <n v="3.6213140196585618"/>
    <s v="i43"/>
  </r>
  <r>
    <d v="2024-11-27T00:00:00"/>
    <s v="Local Transport"/>
    <x v="0"/>
    <x v="2"/>
    <n v="25000"/>
    <n v="3866"/>
    <n v="6.466632177961718"/>
    <s v="i43"/>
  </r>
  <r>
    <d v="2024-11-27T00:00:00"/>
    <s v="Trust building"/>
    <x v="1"/>
    <x v="2"/>
    <n v="20000"/>
    <n v="3866"/>
    <n v="5.173305742369374"/>
    <s v="i43"/>
  </r>
  <r>
    <d v="2024-11-27T00:00:00"/>
    <s v="Local transport"/>
    <x v="0"/>
    <x v="2"/>
    <n v="25000"/>
    <n v="3866"/>
    <n v="6.466632177961718"/>
    <s v="i93"/>
  </r>
  <r>
    <d v="2024-11-27T00:00:00"/>
    <s v="Local transport"/>
    <x v="0"/>
    <x v="2"/>
    <n v="12000"/>
    <n v="3866"/>
    <n v="3.1039834454216244"/>
    <s v="i93"/>
  </r>
  <r>
    <d v="2024-11-27T00:00:00"/>
    <s v="Local transport"/>
    <x v="0"/>
    <x v="2"/>
    <n v="11000"/>
    <n v="3866"/>
    <n v="2.8453181583031557"/>
    <s v="i93"/>
  </r>
  <r>
    <d v="2024-11-27T00:00:00"/>
    <s v="Local transport"/>
    <x v="0"/>
    <x v="2"/>
    <n v="6000"/>
    <n v="3866"/>
    <n v="1.5519917227108122"/>
    <s v="i93"/>
  </r>
  <r>
    <d v="2024-11-27T00:00:00"/>
    <s v="Local transport"/>
    <x v="0"/>
    <x v="2"/>
    <n v="20000"/>
    <n v="3866"/>
    <n v="5.173305742369374"/>
    <s v="i93"/>
  </r>
  <r>
    <d v="2024-11-27T00:00:00"/>
    <s v="Trust building"/>
    <x v="1"/>
    <x v="2"/>
    <n v="38000"/>
    <n v="3866"/>
    <n v="9.8292809105018115"/>
    <s v="i93"/>
  </r>
  <r>
    <d v="2024-11-27T00:00:00"/>
    <s v="Trust building"/>
    <x v="1"/>
    <x v="2"/>
    <n v="10000"/>
    <n v="3866"/>
    <n v="2.586652871184687"/>
    <s v="i93"/>
  </r>
  <r>
    <d v="2024-11-27T00:00:00"/>
    <s v="Local Transport"/>
    <x v="0"/>
    <x v="2"/>
    <n v="16000"/>
    <n v="3866"/>
    <n v="4.1386445938954992"/>
    <s v="i04"/>
  </r>
  <r>
    <d v="2024-11-27T00:00:00"/>
    <s v="Local Transport"/>
    <x v="0"/>
    <x v="2"/>
    <n v="13000"/>
    <n v="3866"/>
    <n v="3.3626487325400931"/>
    <s v="i04"/>
  </r>
  <r>
    <d v="2024-11-27T00:00:00"/>
    <s v="Local Transport"/>
    <x v="0"/>
    <x v="2"/>
    <n v="15000"/>
    <n v="3866"/>
    <n v="3.8799793067770305"/>
    <s v="i04"/>
  </r>
  <r>
    <d v="2024-11-27T00:00:00"/>
    <s v="Local Transport"/>
    <x v="0"/>
    <x v="2"/>
    <n v="19000"/>
    <n v="3866"/>
    <n v="4.9146404552509058"/>
    <s v="i04"/>
  </r>
  <r>
    <d v="2024-11-27T00:00:00"/>
    <s v="Trust building"/>
    <x v="1"/>
    <x v="2"/>
    <n v="10000"/>
    <n v="3866"/>
    <n v="2.586652871184687"/>
    <s v="i04"/>
  </r>
  <r>
    <d v="2024-11-27T00:00:00"/>
    <s v="Local transport"/>
    <x v="0"/>
    <x v="2"/>
    <n v="15000"/>
    <n v="3866"/>
    <n v="3.8799793067770305"/>
    <s v="i69"/>
  </r>
  <r>
    <d v="2024-11-27T00:00:00"/>
    <s v="Local transport"/>
    <x v="0"/>
    <x v="2"/>
    <n v="6000"/>
    <n v="3866"/>
    <n v="1.5519917227108122"/>
    <s v="i69"/>
  </r>
  <r>
    <d v="2024-11-27T00:00:00"/>
    <s v="Local transport"/>
    <x v="0"/>
    <x v="2"/>
    <n v="5000"/>
    <n v="3866"/>
    <n v="1.2933264355923435"/>
    <s v="i69"/>
  </r>
  <r>
    <d v="2024-11-27T00:00:00"/>
    <s v="Local transport"/>
    <x v="0"/>
    <x v="2"/>
    <n v="22000"/>
    <n v="3866"/>
    <n v="5.6906363166063114"/>
    <s v="i69"/>
  </r>
  <r>
    <d v="2024-11-27T00:00:00"/>
    <s v="Trust building"/>
    <x v="1"/>
    <x v="2"/>
    <n v="10000"/>
    <n v="3866"/>
    <n v="2.586652871184687"/>
    <s v="i69"/>
  </r>
  <r>
    <d v="2024-11-27T00:00:00"/>
    <s v="Local Transport"/>
    <x v="0"/>
    <x v="1"/>
    <n v="10000"/>
    <n v="3866"/>
    <n v="2.586652871184687"/>
    <s v="Mary"/>
  </r>
  <r>
    <d v="2024-11-27T00:00:00"/>
    <s v="Local Transport"/>
    <x v="0"/>
    <x v="1"/>
    <n v="10000"/>
    <n v="3866"/>
    <n v="2.586652871184687"/>
    <s v="Mary"/>
  </r>
  <r>
    <d v="2024-11-27T00:00:00"/>
    <s v="Local transport"/>
    <x v="0"/>
    <x v="1"/>
    <n v="5000"/>
    <n v="3866"/>
    <n v="1.2933264355923435"/>
    <s v="Lydia"/>
  </r>
  <r>
    <d v="2024-11-27T00:00:00"/>
    <s v="Local transport"/>
    <x v="0"/>
    <x v="1"/>
    <n v="5000"/>
    <n v="3866"/>
    <n v="1.2933264355923435"/>
    <s v="Lydia"/>
  </r>
  <r>
    <d v="2024-11-27T00:00:00"/>
    <s v="Local transport"/>
    <x v="0"/>
    <x v="1"/>
    <n v="7000"/>
    <n v="3866"/>
    <n v="1.8106570098292809"/>
    <s v="Lydia"/>
  </r>
  <r>
    <d v="2024-11-27T00:00:00"/>
    <s v="Local transport"/>
    <x v="0"/>
    <x v="1"/>
    <n v="15000"/>
    <n v="3866"/>
    <n v="3.8799793067770305"/>
    <s v="Lydia"/>
  </r>
  <r>
    <d v="2024-11-27T00:00:00"/>
    <s v="Refreshment Lydia meeting with Afande"/>
    <x v="9"/>
    <x v="1"/>
    <n v="7000"/>
    <n v="3866"/>
    <n v="1.8106570098292809"/>
    <s v="Lydia"/>
  </r>
  <r>
    <d v="2024-11-27T00:00:00"/>
    <s v="Snack to Afande"/>
    <x v="9"/>
    <x v="1"/>
    <n v="20000"/>
    <n v="3866"/>
    <n v="5.173305742369374"/>
    <s v="Lydia"/>
  </r>
  <r>
    <d v="2024-11-27T00:00:00"/>
    <s v="Local Transport"/>
    <x v="9"/>
    <x v="1"/>
    <n v="20000"/>
    <n v="3866"/>
    <n v="5.173305742369374"/>
    <s v="Lydia"/>
  </r>
  <r>
    <d v="2024-11-28T00:00:00"/>
    <s v="Local transport"/>
    <x v="0"/>
    <x v="2"/>
    <n v="20000"/>
    <n v="3866"/>
    <n v="5.173305742369374"/>
    <s v="i41"/>
  </r>
  <r>
    <d v="2024-11-28T00:00:00"/>
    <s v="Local transport"/>
    <x v="0"/>
    <x v="2"/>
    <n v="12000"/>
    <n v="3866"/>
    <n v="3.1039834454216244"/>
    <s v="i41"/>
  </r>
  <r>
    <d v="2024-11-28T00:00:00"/>
    <s v="Local transport"/>
    <x v="0"/>
    <x v="2"/>
    <n v="4000"/>
    <n v="3866"/>
    <n v="1.0346611484738748"/>
    <s v="i41"/>
  </r>
  <r>
    <d v="2024-11-28T00:00:00"/>
    <s v="Local transport"/>
    <x v="0"/>
    <x v="2"/>
    <n v="5000"/>
    <n v="3866"/>
    <n v="1.2933264355923435"/>
    <s v="i41"/>
  </r>
  <r>
    <d v="2024-11-28T00:00:00"/>
    <s v="Local transport"/>
    <x v="0"/>
    <x v="2"/>
    <n v="18000"/>
    <n v="3866"/>
    <n v="4.6559751681324366"/>
    <s v="i41"/>
  </r>
  <r>
    <d v="2024-11-28T00:00:00"/>
    <s v="Trust building"/>
    <x v="1"/>
    <x v="2"/>
    <n v="20000"/>
    <n v="3866"/>
    <n v="5.173305742369374"/>
    <s v="i41"/>
  </r>
  <r>
    <d v="2024-11-28T00:00:00"/>
    <s v="Local transport"/>
    <x v="0"/>
    <x v="2"/>
    <n v="25000"/>
    <n v="3866"/>
    <n v="6.466632177961718"/>
    <s v="i93"/>
  </r>
  <r>
    <d v="2024-11-28T00:00:00"/>
    <s v="Local transport"/>
    <x v="0"/>
    <x v="2"/>
    <n v="10000"/>
    <n v="3866"/>
    <n v="2.586652871184687"/>
    <s v="i93"/>
  </r>
  <r>
    <d v="2024-11-28T00:00:00"/>
    <s v="Local transport"/>
    <x v="0"/>
    <x v="2"/>
    <n v="7000"/>
    <n v="3866"/>
    <n v="1.8106570098292809"/>
    <s v="i93"/>
  </r>
  <r>
    <d v="2024-11-28T00:00:00"/>
    <s v="Local transport"/>
    <x v="0"/>
    <x v="2"/>
    <n v="15000"/>
    <n v="3866"/>
    <n v="3.8799793067770305"/>
    <s v="i93"/>
  </r>
  <r>
    <d v="2024-11-28T00:00:00"/>
    <s v="Local transport"/>
    <x v="0"/>
    <x v="2"/>
    <n v="23000"/>
    <n v="3866"/>
    <n v="5.9493016037247806"/>
    <s v="i93"/>
  </r>
  <r>
    <d v="2024-11-28T00:00:00"/>
    <s v="Trust building"/>
    <x v="1"/>
    <x v="2"/>
    <n v="10000"/>
    <n v="3866"/>
    <n v="2.586652871184687"/>
    <s v="i93"/>
  </r>
  <r>
    <d v="2024-11-28T00:00:00"/>
    <s v="Local Transport"/>
    <x v="0"/>
    <x v="2"/>
    <n v="16000"/>
    <n v="3866"/>
    <n v="4.1386445938954992"/>
    <s v="i04"/>
  </r>
  <r>
    <d v="2024-11-28T00:00:00"/>
    <s v="Local Transport"/>
    <x v="0"/>
    <x v="2"/>
    <n v="12000"/>
    <n v="3866"/>
    <n v="3.1039834454216244"/>
    <s v="i04"/>
  </r>
  <r>
    <d v="2024-11-28T00:00:00"/>
    <s v="Local Transport"/>
    <x v="0"/>
    <x v="2"/>
    <n v="11000"/>
    <n v="3866"/>
    <n v="2.8453181583031557"/>
    <s v="i04"/>
  </r>
  <r>
    <d v="2024-11-28T00:00:00"/>
    <s v="Local Transport"/>
    <x v="0"/>
    <x v="2"/>
    <n v="3000"/>
    <n v="3866"/>
    <n v="0.7759958613554061"/>
    <s v="i04"/>
  </r>
  <r>
    <d v="2024-11-28T00:00:00"/>
    <s v="Local Transport"/>
    <x v="0"/>
    <x v="2"/>
    <n v="15000"/>
    <n v="3866"/>
    <n v="3.8799793067770305"/>
    <s v="i04"/>
  </r>
  <r>
    <d v="2024-11-28T00:00:00"/>
    <s v="Trust building"/>
    <x v="1"/>
    <x v="2"/>
    <n v="19000"/>
    <n v="3866"/>
    <n v="4.9146404552509058"/>
    <s v="i04"/>
  </r>
  <r>
    <d v="2024-11-28T00:00:00"/>
    <s v="Local Transport"/>
    <x v="0"/>
    <x v="0"/>
    <n v="25000"/>
    <n v="3866"/>
    <n v="6.466632177961718"/>
    <s v="Ruff"/>
  </r>
  <r>
    <d v="2024-11-28T00:00:00"/>
    <s v="Local Transport"/>
    <x v="0"/>
    <x v="0"/>
    <n v="8000"/>
    <n v="3866"/>
    <n v="2.0693222969477496"/>
    <s v="Ruff"/>
  </r>
  <r>
    <d v="2024-11-28T00:00:00"/>
    <s v="Local Transport"/>
    <x v="0"/>
    <x v="0"/>
    <n v="25000"/>
    <n v="3866"/>
    <n v="6.466632177961718"/>
    <s v="Ruff"/>
  </r>
  <r>
    <d v="2024-11-28T00:00:00"/>
    <s v="Local transport"/>
    <x v="0"/>
    <x v="2"/>
    <n v="15000"/>
    <n v="3866"/>
    <n v="3.8799793067770305"/>
    <s v="i69"/>
  </r>
  <r>
    <d v="2024-11-28T00:00:00"/>
    <s v="Local transport"/>
    <x v="0"/>
    <x v="2"/>
    <n v="21000"/>
    <n v="3866"/>
    <n v="5.4319710294878432"/>
    <s v="i69"/>
  </r>
  <r>
    <d v="2024-11-28T00:00:00"/>
    <s v="Local transport"/>
    <x v="0"/>
    <x v="2"/>
    <n v="8000"/>
    <n v="3866"/>
    <n v="2.0693222969477496"/>
    <s v="i69"/>
  </r>
  <r>
    <d v="2024-11-28T00:00:00"/>
    <s v="Local transport"/>
    <x v="0"/>
    <x v="2"/>
    <n v="2000"/>
    <n v="3866"/>
    <n v="0.5173305742369374"/>
    <s v="i69"/>
  </r>
  <r>
    <d v="2024-11-28T00:00:00"/>
    <s v="Local transport"/>
    <x v="0"/>
    <x v="2"/>
    <n v="25000"/>
    <n v="3866"/>
    <n v="6.466632177961718"/>
    <s v="i69"/>
  </r>
  <r>
    <d v="2024-11-28T00:00:00"/>
    <s v="Trust building"/>
    <x v="1"/>
    <x v="2"/>
    <n v="14000"/>
    <n v="3866"/>
    <n v="3.6213140196585618"/>
    <s v="i69"/>
  </r>
  <r>
    <d v="2024-11-28T00:00:00"/>
    <s v="Local Transport"/>
    <x v="0"/>
    <x v="1"/>
    <n v="10000"/>
    <n v="3866"/>
    <n v="2.586652871184687"/>
    <s v="Mary"/>
  </r>
  <r>
    <d v="2024-11-28T00:00:00"/>
    <s v="Local Transport"/>
    <x v="0"/>
    <x v="1"/>
    <n v="10000"/>
    <n v="3866"/>
    <n v="2.586652871184687"/>
    <s v="Mary"/>
  </r>
  <r>
    <d v="2024-11-28T00:00:00"/>
    <s v="local transport"/>
    <x v="0"/>
    <x v="1"/>
    <n v="15000"/>
    <n v="3866"/>
    <n v="3.8799793067770305"/>
    <s v="Lydia"/>
  </r>
  <r>
    <d v="2024-11-28T00:00:00"/>
    <s v="local transport"/>
    <x v="0"/>
    <x v="1"/>
    <n v="15000"/>
    <n v="3866"/>
    <n v="3.8799793067770305"/>
    <s v="Lydia"/>
  </r>
  <r>
    <d v="2024-11-28T00:00:00"/>
    <s v="local transport"/>
    <x v="0"/>
    <x v="1"/>
    <n v="3000"/>
    <n v="3866"/>
    <n v="0.7759958613554061"/>
    <s v="Lydia"/>
  </r>
  <r>
    <d v="2024-11-29T00:00:00"/>
    <s v="Local Transport"/>
    <x v="0"/>
    <x v="2"/>
    <n v="16000"/>
    <n v="3866"/>
    <n v="4.1386445938954992"/>
    <s v="i04"/>
  </r>
  <r>
    <d v="2024-11-29T00:00:00"/>
    <s v="Local Transport"/>
    <x v="0"/>
    <x v="2"/>
    <n v="8000"/>
    <n v="3866"/>
    <n v="2.0693222969477496"/>
    <s v="i04"/>
  </r>
  <r>
    <d v="2024-11-29T00:00:00"/>
    <s v="Local Transport"/>
    <x v="0"/>
    <x v="2"/>
    <n v="7000"/>
    <n v="3866"/>
    <n v="1.8106570098292809"/>
    <s v="i04"/>
  </r>
  <r>
    <d v="2024-11-29T00:00:00"/>
    <s v="Local Transport"/>
    <x v="0"/>
    <x v="2"/>
    <n v="6000"/>
    <n v="3866"/>
    <n v="1.5519917227108122"/>
    <s v="i04"/>
  </r>
  <r>
    <d v="2024-11-29T00:00:00"/>
    <s v="Local Transport"/>
    <x v="0"/>
    <x v="2"/>
    <n v="16000"/>
    <n v="3866"/>
    <n v="4.1386445938954992"/>
    <s v="i04"/>
  </r>
  <r>
    <d v="2024-11-29T00:00:00"/>
    <s v="Trust building"/>
    <x v="1"/>
    <x v="2"/>
    <n v="9000"/>
    <n v="3866"/>
    <n v="2.3279875840662183"/>
    <s v="i04"/>
  </r>
  <r>
    <d v="2024-11-29T00:00:00"/>
    <s v="Peninah's Nov salary"/>
    <x v="2"/>
    <x v="3"/>
    <n v="300000"/>
    <n v="3866"/>
    <n v="77.599586135540605"/>
    <s v="Mary"/>
  </r>
  <r>
    <d v="2024-11-29T00:00:00"/>
    <s v="Local transport"/>
    <x v="0"/>
    <x v="2"/>
    <n v="15000"/>
    <n v="3866"/>
    <n v="3.8799793067770305"/>
    <s v="i69"/>
  </r>
  <r>
    <d v="2024-11-29T00:00:00"/>
    <s v="Local transport"/>
    <x v="0"/>
    <x v="2"/>
    <n v="7000"/>
    <n v="3866"/>
    <n v="1.8106570098292809"/>
    <s v="i69"/>
  </r>
  <r>
    <d v="2024-11-29T00:00:00"/>
    <s v="Local transport"/>
    <x v="0"/>
    <x v="2"/>
    <n v="4000"/>
    <n v="3866"/>
    <n v="1.0346611484738748"/>
    <s v="i69"/>
  </r>
  <r>
    <d v="2024-11-29T00:00:00"/>
    <s v="Local transport"/>
    <x v="0"/>
    <x v="2"/>
    <n v="13000"/>
    <n v="3866"/>
    <n v="3.3626487325400931"/>
    <s v="i69"/>
  </r>
  <r>
    <d v="2024-11-29T00:00:00"/>
    <s v="Local transport"/>
    <x v="0"/>
    <x v="2"/>
    <n v="16000"/>
    <n v="3866"/>
    <n v="4.1386445938954992"/>
    <s v="i69"/>
  </r>
  <r>
    <d v="2024-11-29T00:00:00"/>
    <s v="Trust building"/>
    <x v="1"/>
    <x v="2"/>
    <n v="10000"/>
    <n v="3866"/>
    <n v="2.586652871184687"/>
    <s v="i69"/>
  </r>
  <r>
    <d v="2024-11-29T00:00:00"/>
    <s v="Local transport"/>
    <x v="0"/>
    <x v="2"/>
    <n v="25000"/>
    <n v="3866"/>
    <n v="6.466632177961718"/>
    <s v="i93"/>
  </r>
  <r>
    <d v="2024-11-29T00:00:00"/>
    <s v="Local transport"/>
    <x v="0"/>
    <x v="2"/>
    <n v="12000"/>
    <n v="3866"/>
    <n v="3.1039834454216244"/>
    <s v="i93"/>
  </r>
  <r>
    <d v="2024-11-29T00:00:00"/>
    <s v="Local transport"/>
    <x v="0"/>
    <x v="2"/>
    <n v="5000"/>
    <n v="3866"/>
    <n v="1.2933264355923435"/>
    <s v="i93"/>
  </r>
  <r>
    <d v="2024-11-29T00:00:00"/>
    <s v="Local transport"/>
    <x v="0"/>
    <x v="2"/>
    <n v="8000"/>
    <n v="3866"/>
    <n v="2.0693222969477496"/>
    <s v="i93"/>
  </r>
  <r>
    <d v="2024-11-29T00:00:00"/>
    <s v="Local transport"/>
    <x v="0"/>
    <x v="2"/>
    <n v="25000"/>
    <n v="3866"/>
    <n v="6.466632177961718"/>
    <s v="i93"/>
  </r>
  <r>
    <d v="2024-11-29T00:00:00"/>
    <s v="Trust building"/>
    <x v="1"/>
    <x v="2"/>
    <n v="10000"/>
    <n v="3866"/>
    <n v="2.586652871184687"/>
    <s v="i93"/>
  </r>
  <r>
    <d v="2024-11-29T00:00:00"/>
    <s v="6 packets of milk"/>
    <x v="6"/>
    <x v="3"/>
    <n v="72000"/>
    <n v="3866"/>
    <n v="18.623900672529746"/>
    <s v="Mary"/>
  </r>
  <r>
    <d v="2024-11-29T00:00:00"/>
    <s v="6kgs of Sugar"/>
    <x v="6"/>
    <x v="3"/>
    <n v="28800"/>
    <n v="3866"/>
    <n v="7.4495602690118989"/>
    <s v="Mary"/>
  </r>
  <r>
    <d v="2024-11-29T00:00:00"/>
    <s v="Local Transport"/>
    <x v="0"/>
    <x v="1"/>
    <n v="10000"/>
    <n v="3866"/>
    <n v="2.586652871184687"/>
    <s v="Mary"/>
  </r>
  <r>
    <d v="2024-11-29T00:00:00"/>
    <s v="Local Transport"/>
    <x v="0"/>
    <x v="1"/>
    <n v="10000"/>
    <n v="3866"/>
    <n v="2.586652871184687"/>
    <s v="Mary"/>
  </r>
  <r>
    <d v="2024-11-29T00:00:00"/>
    <s v="Local Transport"/>
    <x v="0"/>
    <x v="1"/>
    <n v="5000"/>
    <n v="3866"/>
    <n v="1.2933264355923435"/>
    <s v="Mary"/>
  </r>
  <r>
    <d v="2024-11-29T00:00:00"/>
    <s v="Local Transport"/>
    <x v="0"/>
    <x v="1"/>
    <n v="2000"/>
    <n v="3866"/>
    <n v="0.5173305742369374"/>
    <s v="Mary"/>
  </r>
  <r>
    <d v="2024-11-29T00:00:00"/>
    <s v="Local Transport"/>
    <x v="0"/>
    <x v="1"/>
    <n v="3000"/>
    <n v="3866"/>
    <n v="0.7759958613554061"/>
    <s v="Mary"/>
  </r>
  <r>
    <d v="2024-11-29T00:00:00"/>
    <s v="Local Transport"/>
    <x v="0"/>
    <x v="1"/>
    <n v="3000"/>
    <n v="3866"/>
    <n v="0.7759958613554061"/>
    <s v="Mary"/>
  </r>
  <r>
    <d v="2024-11-29T00:00:00"/>
    <s v="Local Transport"/>
    <x v="0"/>
    <x v="0"/>
    <n v="25000"/>
    <n v="3866"/>
    <n v="6.466632177961718"/>
    <s v="Ruff"/>
  </r>
  <r>
    <d v="2024-11-29T00:00:00"/>
    <s v="Local Transport"/>
    <x v="0"/>
    <x v="0"/>
    <n v="25000"/>
    <n v="3866"/>
    <n v="6.466632177961718"/>
    <s v="Ruff"/>
  </r>
  <r>
    <d v="2024-11-30T00:00:00"/>
    <s v="Local transport"/>
    <x v="0"/>
    <x v="2"/>
    <n v="15000"/>
    <n v="3866"/>
    <n v="3.8799793067770305"/>
    <s v="i69"/>
  </r>
  <r>
    <d v="2024-11-30T00:00:00"/>
    <s v="Local transport"/>
    <x v="0"/>
    <x v="2"/>
    <n v="15000"/>
    <n v="3866"/>
    <n v="3.8799793067770305"/>
    <s v="i69"/>
  </r>
  <r>
    <d v="2024-11-30T00:00:00"/>
    <s v="Local Transport"/>
    <x v="0"/>
    <x v="1"/>
    <n v="10000"/>
    <n v="3866"/>
    <n v="2.586652871184687"/>
    <s v="Mary"/>
  </r>
  <r>
    <d v="2024-11-30T00:00:00"/>
    <s v="Local Transport"/>
    <x v="0"/>
    <x v="1"/>
    <n v="10000"/>
    <n v="3866"/>
    <n v="2.586652871184687"/>
    <s v="Mary"/>
  </r>
  <r>
    <d v="2024-11-30T00:00:00"/>
    <s v="Local transport"/>
    <x v="0"/>
    <x v="2"/>
    <n v="25000"/>
    <n v="3866"/>
    <n v="6.466632177961718"/>
    <s v="i93"/>
  </r>
  <r>
    <d v="2024-11-30T00:00:00"/>
    <s v="Local transport"/>
    <x v="0"/>
    <x v="2"/>
    <n v="25000"/>
    <n v="3866"/>
    <n v="6.466632177961718"/>
    <s v="i93"/>
  </r>
  <r>
    <d v="2024-11-30T00:00:00"/>
    <s v="Local transport"/>
    <x v="0"/>
    <x v="2"/>
    <n v="20000"/>
    <n v="3866"/>
    <n v="5.173305742369374"/>
    <s v="i93"/>
  </r>
  <r>
    <d v="2024-11-30T00:00:00"/>
    <s v="Local transport"/>
    <x v="0"/>
    <x v="2"/>
    <n v="25000"/>
    <n v="3866"/>
    <n v="6.466632177961718"/>
    <s v="i93"/>
  </r>
  <r>
    <d v="2024-11-30T00:00:00"/>
    <s v="Trust building"/>
    <x v="1"/>
    <x v="2"/>
    <n v="100000"/>
    <n v="3866"/>
    <n v="25.866528711846872"/>
    <s v="i93"/>
  </r>
  <r>
    <d v="2024-11-30T00:00:00"/>
    <s v="Trust building"/>
    <x v="1"/>
    <x v="2"/>
    <n v="30000"/>
    <n v="3866"/>
    <n v="7.759958613554061"/>
    <s v="i93"/>
  </r>
  <r>
    <d v="2024-11-30T00:00:00"/>
    <s v="Local Transport"/>
    <x v="0"/>
    <x v="2"/>
    <n v="15000"/>
    <n v="3866"/>
    <n v="3.8799793067770305"/>
    <s v="i04"/>
  </r>
  <r>
    <d v="2024-11-30T00:00:00"/>
    <s v="Local Transport"/>
    <x v="0"/>
    <x v="2"/>
    <n v="15000"/>
    <n v="3866"/>
    <n v="3.8799793067770305"/>
    <s v="i04"/>
  </r>
  <r>
    <d v="2024-11-30T00:00:00"/>
    <s v="Bank transfer charges"/>
    <x v="3"/>
    <x v="3"/>
    <n v="2000"/>
    <n v="3866"/>
    <n v="0.5173305742369374"/>
    <s v="Bank Ug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PivotTable3" cacheId="394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O10" firstHeaderRow="1" firstDataRow="2" firstDataCol="1"/>
  <pivotFields count="8">
    <pivotField numFmtId="14" showAll="0"/>
    <pivotField showAll="0"/>
    <pivotField axis="axisCol" showAll="0">
      <items count="24">
        <item x="3"/>
        <item m="1" x="19"/>
        <item x="10"/>
        <item x="12"/>
        <item m="1" x="21"/>
        <item m="1" x="22"/>
        <item x="6"/>
        <item x="4"/>
        <item m="1" x="17"/>
        <item x="2"/>
        <item x="5"/>
        <item x="7"/>
        <item x="0"/>
        <item m="1" x="18"/>
        <item x="1"/>
        <item m="1" x="20"/>
        <item m="1" x="15"/>
        <item m="1" x="16"/>
        <item m="1" x="14"/>
        <item x="9"/>
        <item x="11"/>
        <item m="1" x="13"/>
        <item x="8"/>
        <item t="default"/>
      </items>
    </pivotField>
    <pivotField axis="axisRow" showAll="0">
      <items count="10">
        <item m="1" x="6"/>
        <item x="0"/>
        <item x="1"/>
        <item x="3"/>
        <item x="4"/>
        <item x="2"/>
        <item m="1" x="7"/>
        <item m="1" x="8"/>
        <item m="1" x="5"/>
        <item t="default"/>
      </items>
    </pivotField>
    <pivotField dataField="1" showAll="0"/>
    <pivotField numFmtId="4" showAll="0"/>
    <pivotField numFmtId="165" showAll="0"/>
    <pivotField showAll="0"/>
  </pivotFields>
  <rowFields count="1">
    <field x="3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4">
    <i>
      <x/>
    </i>
    <i>
      <x v="2"/>
    </i>
    <i>
      <x v="3"/>
    </i>
    <i>
      <x v="6"/>
    </i>
    <i>
      <x v="7"/>
    </i>
    <i>
      <x v="9"/>
    </i>
    <i>
      <x v="10"/>
    </i>
    <i>
      <x v="11"/>
    </i>
    <i>
      <x v="12"/>
    </i>
    <i>
      <x v="14"/>
    </i>
    <i>
      <x v="19"/>
    </i>
    <i>
      <x v="20"/>
    </i>
    <i>
      <x v="22"/>
    </i>
    <i t="grand">
      <x/>
    </i>
  </colItems>
  <dataFields count="1">
    <dataField name="Sum of Spent  in national currency (UGX)" fld="4" baseField="0" baseItem="0" numFmtId="164"/>
  </dataFields>
  <formats count="5">
    <format dxfId="10">
      <pivotArea outline="0" collapsedLevelsAreSubtotals="1" fieldPosition="0"/>
    </format>
    <format dxfId="9">
      <pivotArea outline="0" collapsedLevelsAreSubtotals="1" fieldPosition="0">
        <references count="1">
          <reference field="2" count="13" selected="0">
            <x v="6"/>
            <x v="7"/>
            <x v="9"/>
            <x v="10"/>
            <x v="11"/>
            <x v="12"/>
            <x v="14"/>
            <x v="16"/>
            <x v="17"/>
            <x v="18"/>
            <x v="19"/>
            <x v="20"/>
            <x v="21"/>
          </reference>
        </references>
      </pivotArea>
    </format>
    <format dxfId="8">
      <pivotArea grandCol="1"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616CB6-5F33-46E9-98BE-BD9858315120}" name="PivotTable5" cacheId="38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8" firstHeaderRow="0" firstDataRow="1" firstDataCol="1"/>
  <pivotFields count="8">
    <pivotField numFmtId="14" showAll="0"/>
    <pivotField showAll="0"/>
    <pivotField showAll="0"/>
    <pivotField showAll="0"/>
    <pivotField dataField="1" showAll="0"/>
    <pivotField numFmtId="4" showAll="0"/>
    <pivotField dataField="1" numFmtId="165" showAll="0"/>
    <pivotField axis="axisRow" showAll="0">
      <items count="17">
        <item m="1" x="14"/>
        <item x="7"/>
        <item x="6"/>
        <item x="13"/>
        <item x="11"/>
        <item m="1" x="15"/>
        <item x="4"/>
        <item x="2"/>
        <item x="12"/>
        <item x="3"/>
        <item x="9"/>
        <item x="1"/>
        <item x="10"/>
        <item x="8"/>
        <item x="0"/>
        <item x="5"/>
        <item t="default"/>
      </items>
    </pivotField>
  </pivotFields>
  <rowFields count="1">
    <field x="7"/>
  </rowFields>
  <rowItems count="15"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 numFmtId="165"/>
  </dataFields>
  <formats count="2">
    <format dxfId="5">
      <pivotArea outline="0" collapsedLevelsAreSubtotals="1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5741B2-14B2-4FEC-B6FA-09FDD1A08C5D}" name="PivotTable3" cacheId="38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">
  <location ref="A3:C18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15">
        <item x="9"/>
        <item x="7"/>
        <item x="12"/>
        <item x="6"/>
        <item x="2"/>
        <item x="13"/>
        <item x="3"/>
        <item x="11"/>
        <item x="5"/>
        <item x="10"/>
        <item x="8"/>
        <item x="0"/>
        <item x="1"/>
        <item x="4"/>
        <item t="default"/>
      </items>
    </pivotField>
  </pivotFields>
  <rowFields count="1">
    <field x="7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 numFmtId="168"/>
    <dataField name="Sum of Received" fld="5" baseField="0" baseItem="0"/>
  </dataFields>
  <formats count="2">
    <format dxfId="3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5B626F-56E9-4681-9AA1-76F80CED7CED}" name="PivotTable3" cacheId="38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8:B49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showAll="0"/>
    <pivotField axis="axisRow" showAll="0">
      <items count="12">
        <item m="1" x="10"/>
        <item x="2"/>
        <item x="9"/>
        <item x="5"/>
        <item x="4"/>
        <item x="8"/>
        <item x="7"/>
        <item x="1"/>
        <item x="3"/>
        <item x="6"/>
        <item x="0"/>
        <item t="default"/>
      </items>
    </pivotField>
  </pivotFields>
  <rowFields count="1">
    <field x="7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Spent  in national currency (UGX)" fld="4" baseField="0" baseItem="0" numFmtId="164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5"/>
  <sheetViews>
    <sheetView topLeftCell="B1" workbookViewId="0">
      <selection activeCell="P16" sqref="P16"/>
    </sheetView>
  </sheetViews>
  <sheetFormatPr defaultRowHeight="14.4" x14ac:dyDescent="0.3"/>
  <cols>
    <col min="1" max="1" width="36" bestFit="1" customWidth="1"/>
    <col min="2" max="2" width="15.5546875" bestFit="1" customWidth="1"/>
    <col min="3" max="3" width="13.5546875" bestFit="1" customWidth="1"/>
    <col min="4" max="4" width="11.88671875" bestFit="1" customWidth="1"/>
    <col min="5" max="5" width="14.21875" bestFit="1" customWidth="1"/>
    <col min="6" max="7" width="13.5546875" bestFit="1" customWidth="1"/>
    <col min="8" max="8" width="11.88671875" bestFit="1" customWidth="1"/>
    <col min="9" max="9" width="11.77734375" bestFit="1" customWidth="1"/>
    <col min="10" max="11" width="13.5546875" bestFit="1" customWidth="1"/>
    <col min="12" max="12" width="16.33203125" bestFit="1" customWidth="1"/>
    <col min="13" max="13" width="11.88671875" bestFit="1" customWidth="1"/>
    <col min="14" max="14" width="13.5546875" bestFit="1" customWidth="1"/>
    <col min="15" max="15" width="14.5546875" bestFit="1" customWidth="1"/>
    <col min="16" max="16" width="14.33203125" bestFit="1" customWidth="1"/>
    <col min="17" max="17" width="10.77734375" bestFit="1" customWidth="1"/>
    <col min="18" max="18" width="14.33203125" bestFit="1" customWidth="1"/>
  </cols>
  <sheetData>
    <row r="3" spans="1:18" x14ac:dyDescent="0.3">
      <c r="A3" s="320" t="s">
        <v>105</v>
      </c>
      <c r="B3" s="320" t="s">
        <v>116</v>
      </c>
    </row>
    <row r="4" spans="1:18" x14ac:dyDescent="0.3">
      <c r="A4" s="320" t="s">
        <v>102</v>
      </c>
      <c r="B4" t="s">
        <v>834</v>
      </c>
      <c r="C4" t="s">
        <v>153</v>
      </c>
      <c r="D4" t="s">
        <v>123</v>
      </c>
      <c r="E4" t="s">
        <v>424</v>
      </c>
      <c r="F4" t="s">
        <v>124</v>
      </c>
      <c r="G4" t="s">
        <v>115</v>
      </c>
      <c r="H4" t="s">
        <v>113</v>
      </c>
      <c r="I4" t="s">
        <v>703</v>
      </c>
      <c r="J4" t="s">
        <v>112</v>
      </c>
      <c r="K4" t="s">
        <v>166</v>
      </c>
      <c r="L4" t="s">
        <v>691</v>
      </c>
      <c r="M4" t="s">
        <v>700</v>
      </c>
      <c r="N4" t="s">
        <v>864</v>
      </c>
      <c r="O4" t="s">
        <v>104</v>
      </c>
    </row>
    <row r="5" spans="1:18" x14ac:dyDescent="0.3">
      <c r="A5" s="144" t="s">
        <v>110</v>
      </c>
      <c r="B5" s="321"/>
      <c r="C5" s="321"/>
      <c r="D5" s="321"/>
      <c r="E5" s="321"/>
      <c r="F5" s="321"/>
      <c r="G5" s="321"/>
      <c r="H5" s="321">
        <v>140000</v>
      </c>
      <c r="I5" s="321"/>
      <c r="J5" s="321">
        <v>867000</v>
      </c>
      <c r="K5" s="321">
        <v>55000</v>
      </c>
      <c r="L5" s="321"/>
      <c r="M5" s="321"/>
      <c r="N5" s="321"/>
      <c r="O5" s="321">
        <v>1062000</v>
      </c>
    </row>
    <row r="6" spans="1:18" x14ac:dyDescent="0.3">
      <c r="A6" s="144" t="s">
        <v>14</v>
      </c>
      <c r="B6" s="321"/>
      <c r="C6" s="321"/>
      <c r="D6" s="321"/>
      <c r="E6" s="321">
        <v>148800</v>
      </c>
      <c r="F6" s="321">
        <v>7700000</v>
      </c>
      <c r="G6" s="321"/>
      <c r="H6" s="321">
        <v>320000</v>
      </c>
      <c r="I6" s="321"/>
      <c r="J6" s="321">
        <v>920000</v>
      </c>
      <c r="K6" s="321"/>
      <c r="L6" s="321">
        <v>186000</v>
      </c>
      <c r="M6" s="321"/>
      <c r="N6" s="321"/>
      <c r="O6" s="321">
        <v>9274800</v>
      </c>
    </row>
    <row r="7" spans="1:18" x14ac:dyDescent="0.3">
      <c r="A7" s="144" t="s">
        <v>79</v>
      </c>
      <c r="B7" s="321">
        <v>41000</v>
      </c>
      <c r="C7" s="321">
        <v>2280000</v>
      </c>
      <c r="D7" s="321">
        <v>394000</v>
      </c>
      <c r="E7" s="321">
        <v>2325300</v>
      </c>
      <c r="F7" s="321"/>
      <c r="G7" s="321">
        <v>2328000</v>
      </c>
      <c r="H7" s="321"/>
      <c r="I7" s="321">
        <v>48000</v>
      </c>
      <c r="J7" s="321"/>
      <c r="K7" s="321"/>
      <c r="L7" s="321"/>
      <c r="M7" s="321"/>
      <c r="N7" s="321">
        <v>60000</v>
      </c>
      <c r="O7" s="321">
        <v>7476300</v>
      </c>
    </row>
    <row r="8" spans="1:18" x14ac:dyDescent="0.3">
      <c r="A8" s="144" t="s">
        <v>701</v>
      </c>
      <c r="B8" s="321"/>
      <c r="C8" s="321"/>
      <c r="D8" s="321"/>
      <c r="E8" s="321"/>
      <c r="F8" s="321">
        <v>486000</v>
      </c>
      <c r="G8" s="321"/>
      <c r="H8" s="321"/>
      <c r="I8" s="321"/>
      <c r="J8" s="321"/>
      <c r="K8" s="321"/>
      <c r="L8" s="321"/>
      <c r="M8" s="321">
        <v>400000</v>
      </c>
      <c r="N8" s="321"/>
      <c r="O8" s="321">
        <v>886000</v>
      </c>
    </row>
    <row r="9" spans="1:18" x14ac:dyDescent="0.3">
      <c r="A9" s="144" t="s">
        <v>164</v>
      </c>
      <c r="B9" s="321"/>
      <c r="C9" s="321">
        <v>120000</v>
      </c>
      <c r="D9" s="321"/>
      <c r="E9" s="321"/>
      <c r="F9" s="321">
        <v>1612200</v>
      </c>
      <c r="G9" s="321"/>
      <c r="H9" s="321">
        <v>275000</v>
      </c>
      <c r="I9" s="321"/>
      <c r="J9" s="321">
        <v>5779400</v>
      </c>
      <c r="K9" s="321">
        <v>1304000</v>
      </c>
      <c r="L9" s="321"/>
      <c r="M9" s="321"/>
      <c r="N9" s="321"/>
      <c r="O9" s="321">
        <v>9090600</v>
      </c>
    </row>
    <row r="10" spans="1:18" x14ac:dyDescent="0.3">
      <c r="A10" s="144" t="s">
        <v>104</v>
      </c>
      <c r="B10" s="321">
        <v>41000</v>
      </c>
      <c r="C10" s="321">
        <v>2400000</v>
      </c>
      <c r="D10" s="321">
        <v>394000</v>
      </c>
      <c r="E10" s="321">
        <v>2474100</v>
      </c>
      <c r="F10" s="321">
        <v>9798200</v>
      </c>
      <c r="G10" s="321">
        <v>2328000</v>
      </c>
      <c r="H10" s="321">
        <v>735000</v>
      </c>
      <c r="I10" s="321">
        <v>48000</v>
      </c>
      <c r="J10" s="321">
        <v>7566400</v>
      </c>
      <c r="K10" s="321">
        <v>1359000</v>
      </c>
      <c r="L10" s="321">
        <v>186000</v>
      </c>
      <c r="M10" s="321">
        <v>400000</v>
      </c>
      <c r="N10" s="321">
        <v>60000</v>
      </c>
      <c r="O10" s="321">
        <v>27789700</v>
      </c>
    </row>
    <row r="15" spans="1:18" x14ac:dyDescent="0.3"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5CCB-F971-4923-A860-D6ECEB58B683}">
  <dimension ref="A3:C18"/>
  <sheetViews>
    <sheetView workbookViewId="0">
      <selection activeCell="E12" sqref="E12"/>
    </sheetView>
  </sheetViews>
  <sheetFormatPr defaultRowHeight="14.4" x14ac:dyDescent="0.3"/>
  <cols>
    <col min="1" max="1" width="12.5546875" bestFit="1" customWidth="1"/>
    <col min="2" max="2" width="36" bestFit="1" customWidth="1"/>
    <col min="3" max="3" width="15.88671875" bestFit="1" customWidth="1"/>
  </cols>
  <sheetData>
    <row r="3" spans="1:3" x14ac:dyDescent="0.3">
      <c r="A3" s="320" t="s">
        <v>102</v>
      </c>
      <c r="B3" t="s">
        <v>105</v>
      </c>
      <c r="C3" t="s">
        <v>107</v>
      </c>
    </row>
    <row r="4" spans="1:3" x14ac:dyDescent="0.3">
      <c r="A4" s="144" t="s">
        <v>156</v>
      </c>
      <c r="B4" s="957">
        <v>415000</v>
      </c>
      <c r="C4" s="957">
        <v>107.34609415416452</v>
      </c>
    </row>
    <row r="5" spans="1:3" x14ac:dyDescent="0.3">
      <c r="A5" s="144" t="s">
        <v>149</v>
      </c>
      <c r="B5" s="957">
        <v>11045600</v>
      </c>
      <c r="C5" s="957">
        <v>2857.1132953957581</v>
      </c>
    </row>
    <row r="6" spans="1:3" x14ac:dyDescent="0.3">
      <c r="A6" s="144" t="s">
        <v>835</v>
      </c>
      <c r="B6" s="957">
        <v>2000</v>
      </c>
      <c r="C6" s="957">
        <v>0.5173305742369374</v>
      </c>
    </row>
    <row r="7" spans="1:3" x14ac:dyDescent="0.3">
      <c r="A7" s="144" t="s">
        <v>603</v>
      </c>
      <c r="B7" s="957">
        <v>444900</v>
      </c>
      <c r="C7" s="957">
        <v>115.08018623900671</v>
      </c>
    </row>
    <row r="8" spans="1:3" x14ac:dyDescent="0.3">
      <c r="A8" s="144" t="s">
        <v>121</v>
      </c>
      <c r="B8" s="957">
        <v>565600</v>
      </c>
      <c r="C8" s="957">
        <v>143.76710294878427</v>
      </c>
    </row>
    <row r="9" spans="1:3" x14ac:dyDescent="0.3">
      <c r="A9" s="144" t="s">
        <v>208</v>
      </c>
      <c r="B9" s="957">
        <v>1662000</v>
      </c>
      <c r="C9" s="957">
        <v>429.84579395333003</v>
      </c>
    </row>
    <row r="10" spans="1:3" x14ac:dyDescent="0.3">
      <c r="A10" s="144" t="s">
        <v>605</v>
      </c>
      <c r="B10" s="957">
        <v>432500</v>
      </c>
      <c r="C10" s="957">
        <v>111.8727366787377</v>
      </c>
    </row>
    <row r="11" spans="1:3" x14ac:dyDescent="0.3">
      <c r="A11" s="144" t="s">
        <v>207</v>
      </c>
      <c r="B11" s="957">
        <v>2620000</v>
      </c>
      <c r="C11" s="957">
        <v>677.70305225038896</v>
      </c>
    </row>
    <row r="12" spans="1:3" x14ac:dyDescent="0.3">
      <c r="A12" s="144" t="s">
        <v>41</v>
      </c>
      <c r="B12" s="957">
        <v>3741000</v>
      </c>
      <c r="C12" s="957">
        <v>967.6668391101914</v>
      </c>
    </row>
    <row r="13" spans="1:3" x14ac:dyDescent="0.3">
      <c r="A13" s="144" t="s">
        <v>167</v>
      </c>
      <c r="B13" s="957">
        <v>2850100</v>
      </c>
      <c r="C13" s="957">
        <v>737.2239425676064</v>
      </c>
    </row>
    <row r="14" spans="1:3" x14ac:dyDescent="0.3">
      <c r="A14" s="144" t="s">
        <v>145</v>
      </c>
      <c r="B14" s="957">
        <v>1417000</v>
      </c>
      <c r="C14" s="957">
        <v>366.52871184687012</v>
      </c>
    </row>
    <row r="15" spans="1:3" x14ac:dyDescent="0.3">
      <c r="A15" s="144" t="s">
        <v>177</v>
      </c>
      <c r="B15" s="957">
        <v>487000</v>
      </c>
      <c r="C15" s="957">
        <v>125.96999482669425</v>
      </c>
    </row>
    <row r="16" spans="1:3" x14ac:dyDescent="0.3">
      <c r="A16" s="144" t="s">
        <v>883</v>
      </c>
      <c r="B16" s="957">
        <v>429000</v>
      </c>
      <c r="C16" s="957">
        <v>110.96740817382309</v>
      </c>
    </row>
    <row r="17" spans="1:3" x14ac:dyDescent="0.3">
      <c r="A17" s="144" t="s">
        <v>884</v>
      </c>
      <c r="B17" s="957">
        <v>1678000</v>
      </c>
      <c r="C17" s="957">
        <v>434.04035178479091</v>
      </c>
    </row>
    <row r="18" spans="1:3" x14ac:dyDescent="0.3">
      <c r="A18" s="144" t="s">
        <v>104</v>
      </c>
      <c r="B18" s="957">
        <v>27789700</v>
      </c>
      <c r="C18" s="957">
        <v>7185.6428405043825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</sheetPr>
  <dimension ref="A1:P759"/>
  <sheetViews>
    <sheetView zoomScale="106" zoomScaleNormal="106" workbookViewId="0">
      <selection activeCell="E3" sqref="E3"/>
    </sheetView>
  </sheetViews>
  <sheetFormatPr defaultColWidth="10.88671875" defaultRowHeight="14.4" x14ac:dyDescent="0.3"/>
  <cols>
    <col min="1" max="1" width="12.44140625" style="59" customWidth="1"/>
    <col min="2" max="2" width="33.5546875" style="58" customWidth="1"/>
    <col min="3" max="3" width="17.33203125" style="58" customWidth="1"/>
    <col min="4" max="4" width="17.5546875" style="57" customWidth="1"/>
    <col min="5" max="5" width="17.44140625" style="57" customWidth="1"/>
    <col min="6" max="6" width="15" style="55" customWidth="1"/>
    <col min="7" max="7" width="18.44140625" style="56" customWidth="1"/>
    <col min="8" max="8" width="16.5546875" style="57" customWidth="1"/>
    <col min="9" max="9" width="16.5546875" style="58" customWidth="1"/>
    <col min="10" max="10" width="25.44140625" style="58" customWidth="1"/>
    <col min="11" max="11" width="13.109375" style="58" customWidth="1"/>
    <col min="12" max="12" width="12.44140625" style="58" customWidth="1"/>
    <col min="13" max="13" width="19.109375" style="58" customWidth="1"/>
    <col min="14" max="14" width="37.109375" style="60" customWidth="1"/>
    <col min="15" max="15" width="11" style="1" customWidth="1"/>
    <col min="16" max="16384" width="10.88671875" style="1"/>
  </cols>
  <sheetData>
    <row r="1" spans="1:14" ht="18" x14ac:dyDescent="0.3">
      <c r="A1" s="889" t="s">
        <v>858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</row>
    <row r="2" spans="1:14" s="2" customFormat="1" ht="69.900000000000006" customHeight="1" x14ac:dyDescent="0.3">
      <c r="A2" s="260" t="s">
        <v>0</v>
      </c>
      <c r="B2" s="254" t="s">
        <v>5</v>
      </c>
      <c r="C2" s="254" t="s">
        <v>10</v>
      </c>
      <c r="D2" s="255" t="s">
        <v>8</v>
      </c>
      <c r="E2" s="255" t="s">
        <v>13</v>
      </c>
      <c r="F2" s="256" t="s">
        <v>7</v>
      </c>
      <c r="G2" s="257" t="s">
        <v>6</v>
      </c>
      <c r="H2" s="255" t="s">
        <v>2</v>
      </c>
      <c r="I2" s="255" t="s">
        <v>108</v>
      </c>
      <c r="J2" s="254" t="s">
        <v>9</v>
      </c>
      <c r="K2" s="254" t="s">
        <v>1</v>
      </c>
      <c r="L2" s="254" t="s">
        <v>4</v>
      </c>
      <c r="M2" s="258" t="s">
        <v>12</v>
      </c>
      <c r="N2" s="259" t="s">
        <v>11</v>
      </c>
    </row>
    <row r="3" spans="1:14" s="2" customFormat="1" ht="15" customHeight="1" x14ac:dyDescent="0.3">
      <c r="A3" s="651">
        <v>45597</v>
      </c>
      <c r="B3" s="409" t="s">
        <v>111</v>
      </c>
      <c r="C3" s="409" t="s">
        <v>112</v>
      </c>
      <c r="D3" s="652" t="s">
        <v>110</v>
      </c>
      <c r="E3" s="124">
        <v>15000</v>
      </c>
      <c r="F3" s="283">
        <v>3866</v>
      </c>
      <c r="G3" s="262">
        <f>E3/F3</f>
        <v>3.8799793067770305</v>
      </c>
      <c r="H3" s="149" t="s">
        <v>883</v>
      </c>
      <c r="I3" s="140" t="s">
        <v>43</v>
      </c>
      <c r="J3" s="304" t="s">
        <v>213</v>
      </c>
      <c r="K3" s="782" t="s">
        <v>878</v>
      </c>
      <c r="L3" s="139" t="s">
        <v>44</v>
      </c>
      <c r="M3" s="308"/>
      <c r="N3" s="284"/>
    </row>
    <row r="4" spans="1:14" s="2" customFormat="1" ht="15" customHeight="1" x14ac:dyDescent="0.3">
      <c r="A4" s="651">
        <v>45597</v>
      </c>
      <c r="B4" s="409" t="s">
        <v>111</v>
      </c>
      <c r="C4" s="409" t="s">
        <v>112</v>
      </c>
      <c r="D4" s="652" t="s">
        <v>110</v>
      </c>
      <c r="E4" s="124">
        <v>14000</v>
      </c>
      <c r="F4" s="283">
        <v>3866</v>
      </c>
      <c r="G4" s="262">
        <f>E4/F4</f>
        <v>3.6213140196585618</v>
      </c>
      <c r="H4" s="149" t="s">
        <v>883</v>
      </c>
      <c r="I4" s="140" t="s">
        <v>43</v>
      </c>
      <c r="J4" s="304" t="s">
        <v>213</v>
      </c>
      <c r="K4" s="782" t="s">
        <v>878</v>
      </c>
      <c r="L4" s="139" t="s">
        <v>44</v>
      </c>
      <c r="M4" s="308"/>
      <c r="N4" s="284"/>
    </row>
    <row r="5" spans="1:14" s="2" customFormat="1" ht="15" customHeight="1" x14ac:dyDescent="0.3">
      <c r="A5" s="651">
        <v>45597</v>
      </c>
      <c r="B5" s="292" t="s">
        <v>111</v>
      </c>
      <c r="C5" s="292" t="s">
        <v>112</v>
      </c>
      <c r="D5" s="652" t="s">
        <v>110</v>
      </c>
      <c r="E5" s="124">
        <v>8000</v>
      </c>
      <c r="F5" s="283">
        <v>3866</v>
      </c>
      <c r="G5" s="262">
        <f t="shared" ref="G5:G29" si="0">E5/F5</f>
        <v>2.0693222969477496</v>
      </c>
      <c r="H5" s="149" t="s">
        <v>883</v>
      </c>
      <c r="I5" s="140" t="s">
        <v>43</v>
      </c>
      <c r="J5" s="304" t="s">
        <v>213</v>
      </c>
      <c r="K5" s="782" t="s">
        <v>878</v>
      </c>
      <c r="L5" s="139" t="s">
        <v>44</v>
      </c>
      <c r="M5" s="308"/>
      <c r="N5" s="284"/>
    </row>
    <row r="6" spans="1:14" s="2" customFormat="1" ht="15" customHeight="1" x14ac:dyDescent="0.3">
      <c r="A6" s="651">
        <v>45597</v>
      </c>
      <c r="B6" s="292" t="s">
        <v>111</v>
      </c>
      <c r="C6" s="292" t="s">
        <v>112</v>
      </c>
      <c r="D6" s="652" t="s">
        <v>110</v>
      </c>
      <c r="E6" s="124">
        <v>9000</v>
      </c>
      <c r="F6" s="283">
        <v>3866</v>
      </c>
      <c r="G6" s="262">
        <f t="shared" si="0"/>
        <v>2.3279875840662183</v>
      </c>
      <c r="H6" s="149" t="s">
        <v>883</v>
      </c>
      <c r="I6" s="140" t="s">
        <v>43</v>
      </c>
      <c r="J6" s="304" t="s">
        <v>213</v>
      </c>
      <c r="K6" s="782" t="s">
        <v>878</v>
      </c>
      <c r="L6" s="139" t="s">
        <v>44</v>
      </c>
      <c r="M6" s="308"/>
      <c r="N6" s="284"/>
    </row>
    <row r="7" spans="1:14" s="2" customFormat="1" ht="15" customHeight="1" x14ac:dyDescent="0.3">
      <c r="A7" s="651">
        <v>45597</v>
      </c>
      <c r="B7" s="292" t="s">
        <v>111</v>
      </c>
      <c r="C7" s="292" t="s">
        <v>112</v>
      </c>
      <c r="D7" s="652" t="s">
        <v>110</v>
      </c>
      <c r="E7" s="124">
        <v>9000</v>
      </c>
      <c r="F7" s="283">
        <v>3866</v>
      </c>
      <c r="G7" s="262">
        <f t="shared" si="0"/>
        <v>2.3279875840662183</v>
      </c>
      <c r="H7" s="149" t="s">
        <v>883</v>
      </c>
      <c r="I7" s="140" t="s">
        <v>43</v>
      </c>
      <c r="J7" s="304" t="s">
        <v>213</v>
      </c>
      <c r="K7" s="782" t="s">
        <v>878</v>
      </c>
      <c r="L7" s="139" t="s">
        <v>44</v>
      </c>
      <c r="M7" s="308"/>
      <c r="N7" s="284"/>
    </row>
    <row r="8" spans="1:14" s="2" customFormat="1" ht="15" customHeight="1" x14ac:dyDescent="0.3">
      <c r="A8" s="651">
        <v>45597</v>
      </c>
      <c r="B8" s="292" t="s">
        <v>111</v>
      </c>
      <c r="C8" s="292" t="s">
        <v>112</v>
      </c>
      <c r="D8" s="652" t="s">
        <v>110</v>
      </c>
      <c r="E8" s="124">
        <v>11000</v>
      </c>
      <c r="F8" s="283">
        <v>3866</v>
      </c>
      <c r="G8" s="262">
        <f t="shared" si="0"/>
        <v>2.8453181583031557</v>
      </c>
      <c r="H8" s="149" t="s">
        <v>883</v>
      </c>
      <c r="I8" s="140" t="s">
        <v>43</v>
      </c>
      <c r="J8" s="304" t="s">
        <v>213</v>
      </c>
      <c r="K8" s="782" t="s">
        <v>878</v>
      </c>
      <c r="L8" s="139" t="s">
        <v>44</v>
      </c>
      <c r="M8" s="308"/>
      <c r="N8" s="284"/>
    </row>
    <row r="9" spans="1:14" s="2" customFormat="1" ht="15" customHeight="1" x14ac:dyDescent="0.3">
      <c r="A9" s="651">
        <v>45597</v>
      </c>
      <c r="B9" s="292" t="s">
        <v>166</v>
      </c>
      <c r="C9" s="292" t="s">
        <v>166</v>
      </c>
      <c r="D9" s="652" t="s">
        <v>110</v>
      </c>
      <c r="E9" s="124">
        <v>14000</v>
      </c>
      <c r="F9" s="283">
        <v>3866</v>
      </c>
      <c r="G9" s="262">
        <f t="shared" si="0"/>
        <v>3.6213140196585618</v>
      </c>
      <c r="H9" s="149" t="s">
        <v>883</v>
      </c>
      <c r="I9" s="140" t="s">
        <v>43</v>
      </c>
      <c r="J9" s="304" t="s">
        <v>213</v>
      </c>
      <c r="K9" s="782" t="s">
        <v>878</v>
      </c>
      <c r="L9" s="139" t="s">
        <v>44</v>
      </c>
      <c r="M9" s="308"/>
      <c r="N9" s="284"/>
    </row>
    <row r="10" spans="1:14" s="2" customFormat="1" ht="15" customHeight="1" x14ac:dyDescent="0.3">
      <c r="A10" s="651">
        <v>45597</v>
      </c>
      <c r="B10" s="292" t="s">
        <v>166</v>
      </c>
      <c r="C10" s="292" t="s">
        <v>166</v>
      </c>
      <c r="D10" s="652" t="s">
        <v>110</v>
      </c>
      <c r="E10" s="124">
        <v>3000</v>
      </c>
      <c r="F10" s="283">
        <v>3866</v>
      </c>
      <c r="G10" s="262">
        <f t="shared" si="0"/>
        <v>0.7759958613554061</v>
      </c>
      <c r="H10" s="149" t="s">
        <v>883</v>
      </c>
      <c r="I10" s="140" t="s">
        <v>43</v>
      </c>
      <c r="J10" s="304" t="s">
        <v>213</v>
      </c>
      <c r="K10" s="782" t="s">
        <v>878</v>
      </c>
      <c r="L10" s="139" t="s">
        <v>44</v>
      </c>
      <c r="M10" s="308"/>
      <c r="N10" s="284"/>
    </row>
    <row r="11" spans="1:14" s="2" customFormat="1" ht="15" customHeight="1" x14ac:dyDescent="0.3">
      <c r="A11" s="651">
        <v>45597</v>
      </c>
      <c r="B11" s="409" t="s">
        <v>111</v>
      </c>
      <c r="C11" s="409" t="s">
        <v>112</v>
      </c>
      <c r="D11" s="652" t="s">
        <v>14</v>
      </c>
      <c r="E11" s="124">
        <v>10000</v>
      </c>
      <c r="F11" s="283">
        <v>3866</v>
      </c>
      <c r="G11" s="262">
        <f t="shared" si="0"/>
        <v>2.586652871184687</v>
      </c>
      <c r="H11" s="149" t="s">
        <v>167</v>
      </c>
      <c r="I11" s="140" t="s">
        <v>43</v>
      </c>
      <c r="J11" s="304" t="s">
        <v>217</v>
      </c>
      <c r="K11" s="782" t="s">
        <v>878</v>
      </c>
      <c r="L11" s="139" t="s">
        <v>44</v>
      </c>
      <c r="M11" s="308"/>
      <c r="N11" s="284"/>
    </row>
    <row r="12" spans="1:14" s="2" customFormat="1" ht="15" customHeight="1" x14ac:dyDescent="0.3">
      <c r="A12" s="651">
        <v>45597</v>
      </c>
      <c r="B12" s="409" t="s">
        <v>111</v>
      </c>
      <c r="C12" s="409" t="s">
        <v>112</v>
      </c>
      <c r="D12" s="652" t="s">
        <v>14</v>
      </c>
      <c r="E12" s="124">
        <v>10000</v>
      </c>
      <c r="F12" s="283">
        <v>3866</v>
      </c>
      <c r="G12" s="262">
        <f t="shared" si="0"/>
        <v>2.586652871184687</v>
      </c>
      <c r="H12" s="149" t="s">
        <v>167</v>
      </c>
      <c r="I12" s="140" t="s">
        <v>43</v>
      </c>
      <c r="J12" s="304" t="s">
        <v>217</v>
      </c>
      <c r="K12" s="782" t="s">
        <v>878</v>
      </c>
      <c r="L12" s="139" t="s">
        <v>44</v>
      </c>
      <c r="M12" s="308"/>
      <c r="N12" s="284"/>
    </row>
    <row r="13" spans="1:14" s="2" customFormat="1" ht="15" customHeight="1" x14ac:dyDescent="0.3">
      <c r="A13" s="138">
        <v>45597</v>
      </c>
      <c r="B13" s="139" t="s">
        <v>165</v>
      </c>
      <c r="C13" s="292" t="s">
        <v>112</v>
      </c>
      <c r="D13" s="418" t="s">
        <v>164</v>
      </c>
      <c r="E13" s="124">
        <v>20000</v>
      </c>
      <c r="F13" s="283">
        <v>3866</v>
      </c>
      <c r="G13" s="262">
        <f t="shared" si="0"/>
        <v>5.173305742369374</v>
      </c>
      <c r="H13" s="149" t="s">
        <v>208</v>
      </c>
      <c r="I13" s="140" t="s">
        <v>43</v>
      </c>
      <c r="J13" s="304" t="s">
        <v>214</v>
      </c>
      <c r="K13" s="782" t="s">
        <v>878</v>
      </c>
      <c r="L13" s="139" t="s">
        <v>44</v>
      </c>
      <c r="M13" s="308"/>
      <c r="N13" s="284"/>
    </row>
    <row r="14" spans="1:14" s="2" customFormat="1" ht="15" customHeight="1" x14ac:dyDescent="0.3">
      <c r="A14" s="138">
        <v>45597</v>
      </c>
      <c r="B14" s="292" t="s">
        <v>165</v>
      </c>
      <c r="C14" s="292" t="s">
        <v>112</v>
      </c>
      <c r="D14" s="418" t="s">
        <v>164</v>
      </c>
      <c r="E14" s="124">
        <v>11000</v>
      </c>
      <c r="F14" s="283">
        <v>3866</v>
      </c>
      <c r="G14" s="262">
        <f t="shared" si="0"/>
        <v>2.8453181583031557</v>
      </c>
      <c r="H14" s="149" t="s">
        <v>208</v>
      </c>
      <c r="I14" s="140" t="s">
        <v>43</v>
      </c>
      <c r="J14" s="304" t="s">
        <v>214</v>
      </c>
      <c r="K14" s="782" t="s">
        <v>878</v>
      </c>
      <c r="L14" s="139" t="s">
        <v>44</v>
      </c>
      <c r="M14" s="308"/>
      <c r="N14" s="284"/>
    </row>
    <row r="15" spans="1:14" s="2" customFormat="1" ht="15" customHeight="1" x14ac:dyDescent="0.3">
      <c r="A15" s="689">
        <v>45597</v>
      </c>
      <c r="B15" s="292" t="s">
        <v>165</v>
      </c>
      <c r="C15" s="292" t="s">
        <v>112</v>
      </c>
      <c r="D15" s="418" t="s">
        <v>164</v>
      </c>
      <c r="E15" s="130">
        <v>4000</v>
      </c>
      <c r="F15" s="283">
        <v>3866</v>
      </c>
      <c r="G15" s="262">
        <f t="shared" si="0"/>
        <v>1.0346611484738748</v>
      </c>
      <c r="H15" s="149" t="s">
        <v>208</v>
      </c>
      <c r="I15" s="140" t="s">
        <v>43</v>
      </c>
      <c r="J15" s="304" t="s">
        <v>214</v>
      </c>
      <c r="K15" s="782" t="s">
        <v>878</v>
      </c>
      <c r="L15" s="139" t="s">
        <v>44</v>
      </c>
      <c r="M15" s="308"/>
      <c r="N15" s="284"/>
    </row>
    <row r="16" spans="1:14" s="2" customFormat="1" ht="15" customHeight="1" x14ac:dyDescent="0.3">
      <c r="A16" s="138">
        <v>45597</v>
      </c>
      <c r="B16" s="139" t="s">
        <v>165</v>
      </c>
      <c r="C16" s="139" t="s">
        <v>112</v>
      </c>
      <c r="D16" s="418" t="s">
        <v>164</v>
      </c>
      <c r="E16" s="124">
        <v>4000</v>
      </c>
      <c r="F16" s="283">
        <v>3866</v>
      </c>
      <c r="G16" s="262">
        <f t="shared" si="0"/>
        <v>1.0346611484738748</v>
      </c>
      <c r="H16" s="149" t="s">
        <v>208</v>
      </c>
      <c r="I16" s="140" t="s">
        <v>43</v>
      </c>
      <c r="J16" s="304" t="s">
        <v>214</v>
      </c>
      <c r="K16" s="782" t="s">
        <v>878</v>
      </c>
      <c r="L16" s="139" t="s">
        <v>44</v>
      </c>
      <c r="M16" s="308"/>
      <c r="N16" s="284"/>
    </row>
    <row r="17" spans="1:14" s="2" customFormat="1" ht="15" customHeight="1" x14ac:dyDescent="0.3">
      <c r="A17" s="138">
        <v>45597</v>
      </c>
      <c r="B17" s="139" t="s">
        <v>165</v>
      </c>
      <c r="C17" s="139" t="s">
        <v>112</v>
      </c>
      <c r="D17" s="418" t="s">
        <v>164</v>
      </c>
      <c r="E17" s="124">
        <v>4000</v>
      </c>
      <c r="F17" s="283">
        <v>3866</v>
      </c>
      <c r="G17" s="262">
        <f t="shared" si="0"/>
        <v>1.0346611484738748</v>
      </c>
      <c r="H17" s="149" t="s">
        <v>208</v>
      </c>
      <c r="I17" s="140" t="s">
        <v>43</v>
      </c>
      <c r="J17" s="304" t="s">
        <v>214</v>
      </c>
      <c r="K17" s="782" t="s">
        <v>878</v>
      </c>
      <c r="L17" s="139" t="s">
        <v>44</v>
      </c>
      <c r="M17" s="308"/>
      <c r="N17" s="284"/>
    </row>
    <row r="18" spans="1:14" s="2" customFormat="1" ht="15" customHeight="1" x14ac:dyDescent="0.3">
      <c r="A18" s="138">
        <v>45597</v>
      </c>
      <c r="B18" s="139" t="s">
        <v>165</v>
      </c>
      <c r="C18" s="139" t="s">
        <v>112</v>
      </c>
      <c r="D18" s="418" t="s">
        <v>164</v>
      </c>
      <c r="E18" s="124">
        <v>9000</v>
      </c>
      <c r="F18" s="283">
        <v>3866</v>
      </c>
      <c r="G18" s="262">
        <f t="shared" si="0"/>
        <v>2.3279875840662183</v>
      </c>
      <c r="H18" s="149" t="s">
        <v>208</v>
      </c>
      <c r="I18" s="140" t="s">
        <v>43</v>
      </c>
      <c r="J18" s="304" t="s">
        <v>214</v>
      </c>
      <c r="K18" s="782" t="s">
        <v>878</v>
      </c>
      <c r="L18" s="139" t="s">
        <v>44</v>
      </c>
      <c r="M18" s="308"/>
      <c r="N18" s="284"/>
    </row>
    <row r="19" spans="1:14" s="2" customFormat="1" ht="15" customHeight="1" x14ac:dyDescent="0.3">
      <c r="A19" s="138">
        <v>45597</v>
      </c>
      <c r="B19" s="139" t="s">
        <v>165</v>
      </c>
      <c r="C19" s="139" t="s">
        <v>112</v>
      </c>
      <c r="D19" s="418" t="s">
        <v>164</v>
      </c>
      <c r="E19" s="124">
        <v>4000</v>
      </c>
      <c r="F19" s="283">
        <v>3866</v>
      </c>
      <c r="G19" s="262">
        <f t="shared" si="0"/>
        <v>1.0346611484738748</v>
      </c>
      <c r="H19" s="149" t="s">
        <v>208</v>
      </c>
      <c r="I19" s="140" t="s">
        <v>43</v>
      </c>
      <c r="J19" s="304" t="s">
        <v>214</v>
      </c>
      <c r="K19" s="782" t="s">
        <v>878</v>
      </c>
      <c r="L19" s="139" t="s">
        <v>44</v>
      </c>
      <c r="M19" s="308"/>
      <c r="N19" s="284"/>
    </row>
    <row r="20" spans="1:14" s="2" customFormat="1" ht="15" customHeight="1" x14ac:dyDescent="0.3">
      <c r="A20" s="138">
        <v>45597</v>
      </c>
      <c r="B20" s="139" t="s">
        <v>165</v>
      </c>
      <c r="C20" s="139" t="s">
        <v>112</v>
      </c>
      <c r="D20" s="418" t="s">
        <v>164</v>
      </c>
      <c r="E20" s="124">
        <v>3000</v>
      </c>
      <c r="F20" s="283">
        <v>3866</v>
      </c>
      <c r="G20" s="262">
        <f t="shared" si="0"/>
        <v>0.7759958613554061</v>
      </c>
      <c r="H20" s="149" t="s">
        <v>208</v>
      </c>
      <c r="I20" s="140" t="s">
        <v>43</v>
      </c>
      <c r="J20" s="304" t="s">
        <v>214</v>
      </c>
      <c r="K20" s="782" t="s">
        <v>878</v>
      </c>
      <c r="L20" s="139" t="s">
        <v>44</v>
      </c>
      <c r="M20" s="308"/>
      <c r="N20" s="284"/>
    </row>
    <row r="21" spans="1:14" s="2" customFormat="1" ht="15" customHeight="1" x14ac:dyDescent="0.3">
      <c r="A21" s="138">
        <v>45597</v>
      </c>
      <c r="B21" s="139" t="s">
        <v>165</v>
      </c>
      <c r="C21" s="139" t="s">
        <v>112</v>
      </c>
      <c r="D21" s="418" t="s">
        <v>164</v>
      </c>
      <c r="E21" s="124">
        <v>6000</v>
      </c>
      <c r="F21" s="283">
        <v>3866</v>
      </c>
      <c r="G21" s="262">
        <f t="shared" si="0"/>
        <v>1.5519917227108122</v>
      </c>
      <c r="H21" s="149" t="s">
        <v>208</v>
      </c>
      <c r="I21" s="140" t="s">
        <v>43</v>
      </c>
      <c r="J21" s="304" t="s">
        <v>214</v>
      </c>
      <c r="K21" s="782" t="s">
        <v>878</v>
      </c>
      <c r="L21" s="139" t="s">
        <v>44</v>
      </c>
      <c r="M21" s="308"/>
      <c r="N21" s="284"/>
    </row>
    <row r="22" spans="1:14" s="2" customFormat="1" ht="15" customHeight="1" x14ac:dyDescent="0.3">
      <c r="A22" s="138">
        <v>45597</v>
      </c>
      <c r="B22" s="139" t="s">
        <v>165</v>
      </c>
      <c r="C22" s="139" t="s">
        <v>112</v>
      </c>
      <c r="D22" s="418" t="s">
        <v>164</v>
      </c>
      <c r="E22" s="124">
        <v>4000</v>
      </c>
      <c r="F22" s="283">
        <v>3866</v>
      </c>
      <c r="G22" s="262">
        <f t="shared" si="0"/>
        <v>1.0346611484738748</v>
      </c>
      <c r="H22" s="149" t="s">
        <v>208</v>
      </c>
      <c r="I22" s="140" t="s">
        <v>43</v>
      </c>
      <c r="J22" s="304" t="s">
        <v>214</v>
      </c>
      <c r="K22" s="782" t="s">
        <v>878</v>
      </c>
      <c r="L22" s="139" t="s">
        <v>44</v>
      </c>
      <c r="M22" s="308"/>
      <c r="N22" s="284"/>
    </row>
    <row r="23" spans="1:14" s="2" customFormat="1" ht="15" customHeight="1" x14ac:dyDescent="0.3">
      <c r="A23" s="138">
        <v>45597</v>
      </c>
      <c r="B23" s="139" t="s">
        <v>165</v>
      </c>
      <c r="C23" s="139" t="s">
        <v>112</v>
      </c>
      <c r="D23" s="418" t="s">
        <v>164</v>
      </c>
      <c r="E23" s="124">
        <v>3000</v>
      </c>
      <c r="F23" s="283">
        <v>3866</v>
      </c>
      <c r="G23" s="262">
        <f t="shared" si="0"/>
        <v>0.7759958613554061</v>
      </c>
      <c r="H23" s="149" t="s">
        <v>208</v>
      </c>
      <c r="I23" s="140" t="s">
        <v>43</v>
      </c>
      <c r="J23" s="304" t="s">
        <v>214</v>
      </c>
      <c r="K23" s="782" t="s">
        <v>878</v>
      </c>
      <c r="L23" s="139" t="s">
        <v>44</v>
      </c>
      <c r="M23" s="308"/>
      <c r="N23" s="284"/>
    </row>
    <row r="24" spans="1:14" s="2" customFormat="1" ht="15" customHeight="1" x14ac:dyDescent="0.3">
      <c r="A24" s="138">
        <v>45597</v>
      </c>
      <c r="B24" s="139" t="s">
        <v>165</v>
      </c>
      <c r="C24" s="139" t="s">
        <v>112</v>
      </c>
      <c r="D24" s="418" t="s">
        <v>164</v>
      </c>
      <c r="E24" s="124">
        <v>19000</v>
      </c>
      <c r="F24" s="283">
        <v>3866</v>
      </c>
      <c r="G24" s="262">
        <f t="shared" si="0"/>
        <v>4.9146404552509058</v>
      </c>
      <c r="H24" s="149" t="s">
        <v>208</v>
      </c>
      <c r="I24" s="140" t="s">
        <v>43</v>
      </c>
      <c r="J24" s="304" t="s">
        <v>214</v>
      </c>
      <c r="K24" s="782" t="s">
        <v>878</v>
      </c>
      <c r="L24" s="139" t="s">
        <v>44</v>
      </c>
      <c r="M24" s="308"/>
      <c r="N24" s="284"/>
    </row>
    <row r="25" spans="1:14" s="2" customFormat="1" ht="15" customHeight="1" x14ac:dyDescent="0.3">
      <c r="A25" s="138">
        <v>45597</v>
      </c>
      <c r="B25" s="139" t="s">
        <v>165</v>
      </c>
      <c r="C25" s="292" t="s">
        <v>112</v>
      </c>
      <c r="D25" s="418" t="s">
        <v>164</v>
      </c>
      <c r="E25" s="124">
        <v>25000</v>
      </c>
      <c r="F25" s="283">
        <v>3866</v>
      </c>
      <c r="G25" s="262">
        <f t="shared" si="0"/>
        <v>6.466632177961718</v>
      </c>
      <c r="H25" s="149" t="s">
        <v>207</v>
      </c>
      <c r="I25" s="140" t="s">
        <v>43</v>
      </c>
      <c r="J25" s="304" t="s">
        <v>215</v>
      </c>
      <c r="K25" s="782" t="s">
        <v>878</v>
      </c>
      <c r="L25" s="139" t="s">
        <v>44</v>
      </c>
      <c r="M25" s="308"/>
      <c r="N25" s="284"/>
    </row>
    <row r="26" spans="1:14" s="2" customFormat="1" ht="15" customHeight="1" x14ac:dyDescent="0.3">
      <c r="A26" s="138">
        <v>45597</v>
      </c>
      <c r="B26" s="292" t="s">
        <v>165</v>
      </c>
      <c r="C26" s="292" t="s">
        <v>112</v>
      </c>
      <c r="D26" s="418" t="s">
        <v>164</v>
      </c>
      <c r="E26" s="124">
        <v>10000</v>
      </c>
      <c r="F26" s="283">
        <v>3866</v>
      </c>
      <c r="G26" s="262">
        <f t="shared" si="0"/>
        <v>2.586652871184687</v>
      </c>
      <c r="H26" s="149" t="s">
        <v>207</v>
      </c>
      <c r="I26" s="140" t="s">
        <v>43</v>
      </c>
      <c r="J26" s="304" t="s">
        <v>215</v>
      </c>
      <c r="K26" s="782" t="s">
        <v>878</v>
      </c>
      <c r="L26" s="139" t="s">
        <v>44</v>
      </c>
      <c r="M26" s="308"/>
      <c r="N26" s="284"/>
    </row>
    <row r="27" spans="1:14" s="2" customFormat="1" ht="15" customHeight="1" x14ac:dyDescent="0.3">
      <c r="A27" s="689">
        <v>45597</v>
      </c>
      <c r="B27" s="292" t="s">
        <v>165</v>
      </c>
      <c r="C27" s="292" t="s">
        <v>112</v>
      </c>
      <c r="D27" s="418" t="s">
        <v>164</v>
      </c>
      <c r="E27" s="130">
        <v>10000</v>
      </c>
      <c r="F27" s="283">
        <v>3866</v>
      </c>
      <c r="G27" s="262">
        <f t="shared" si="0"/>
        <v>2.586652871184687</v>
      </c>
      <c r="H27" s="149" t="s">
        <v>207</v>
      </c>
      <c r="I27" s="140" t="s">
        <v>43</v>
      </c>
      <c r="J27" s="304" t="s">
        <v>215</v>
      </c>
      <c r="K27" s="782" t="s">
        <v>878</v>
      </c>
      <c r="L27" s="139" t="s">
        <v>44</v>
      </c>
      <c r="M27" s="308"/>
      <c r="N27" s="284"/>
    </row>
    <row r="28" spans="1:14" s="2" customFormat="1" ht="15" customHeight="1" x14ac:dyDescent="0.3">
      <c r="A28" s="138">
        <v>45597</v>
      </c>
      <c r="B28" s="139" t="s">
        <v>165</v>
      </c>
      <c r="C28" s="292" t="s">
        <v>112</v>
      </c>
      <c r="D28" s="418" t="s">
        <v>164</v>
      </c>
      <c r="E28" s="124">
        <v>10000</v>
      </c>
      <c r="F28" s="283">
        <v>3866</v>
      </c>
      <c r="G28" s="262">
        <f t="shared" si="0"/>
        <v>2.586652871184687</v>
      </c>
      <c r="H28" s="149" t="s">
        <v>207</v>
      </c>
      <c r="I28" s="140" t="s">
        <v>43</v>
      </c>
      <c r="J28" s="304" t="s">
        <v>215</v>
      </c>
      <c r="K28" s="782" t="s">
        <v>878</v>
      </c>
      <c r="L28" s="139" t="s">
        <v>44</v>
      </c>
      <c r="M28" s="308"/>
      <c r="N28" s="284"/>
    </row>
    <row r="29" spans="1:14" s="2" customFormat="1" ht="15" customHeight="1" x14ac:dyDescent="0.3">
      <c r="A29" s="138">
        <v>45597</v>
      </c>
      <c r="B29" s="139" t="s">
        <v>165</v>
      </c>
      <c r="C29" s="292" t="s">
        <v>112</v>
      </c>
      <c r="D29" s="418" t="s">
        <v>164</v>
      </c>
      <c r="E29" s="124">
        <v>8000</v>
      </c>
      <c r="F29" s="283">
        <v>3866</v>
      </c>
      <c r="G29" s="262">
        <f t="shared" si="0"/>
        <v>2.0693222969477496</v>
      </c>
      <c r="H29" s="149" t="s">
        <v>207</v>
      </c>
      <c r="I29" s="140" t="s">
        <v>43</v>
      </c>
      <c r="J29" s="304" t="s">
        <v>215</v>
      </c>
      <c r="K29" s="782" t="s">
        <v>878</v>
      </c>
      <c r="L29" s="139" t="s">
        <v>44</v>
      </c>
      <c r="M29" s="308"/>
      <c r="N29" s="284"/>
    </row>
    <row r="30" spans="1:14" s="2" customFormat="1" ht="15" customHeight="1" x14ac:dyDescent="0.3">
      <c r="A30" s="138">
        <v>45597</v>
      </c>
      <c r="B30" s="139" t="s">
        <v>165</v>
      </c>
      <c r="C30" s="292" t="s">
        <v>112</v>
      </c>
      <c r="D30" s="418" t="s">
        <v>164</v>
      </c>
      <c r="E30" s="124">
        <v>10000</v>
      </c>
      <c r="F30" s="283">
        <v>3866</v>
      </c>
      <c r="G30" s="262">
        <f t="shared" ref="G30:G289" si="1">E30/F30</f>
        <v>2.586652871184687</v>
      </c>
      <c r="H30" s="149" t="s">
        <v>207</v>
      </c>
      <c r="I30" s="140" t="s">
        <v>43</v>
      </c>
      <c r="J30" s="304" t="s">
        <v>215</v>
      </c>
      <c r="K30" s="782" t="s">
        <v>878</v>
      </c>
      <c r="L30" s="139" t="s">
        <v>44</v>
      </c>
      <c r="M30" s="308"/>
      <c r="N30" s="284"/>
    </row>
    <row r="31" spans="1:14" s="2" customFormat="1" ht="15" customHeight="1" x14ac:dyDescent="0.3">
      <c r="A31" s="138">
        <v>45597</v>
      </c>
      <c r="B31" s="139" t="s">
        <v>165</v>
      </c>
      <c r="C31" s="292" t="s">
        <v>112</v>
      </c>
      <c r="D31" s="418" t="s">
        <v>164</v>
      </c>
      <c r="E31" s="124">
        <v>10000</v>
      </c>
      <c r="F31" s="283">
        <v>3866</v>
      </c>
      <c r="G31" s="262">
        <f t="shared" si="1"/>
        <v>2.586652871184687</v>
      </c>
      <c r="H31" s="149" t="s">
        <v>207</v>
      </c>
      <c r="I31" s="140" t="s">
        <v>43</v>
      </c>
      <c r="J31" s="304" t="s">
        <v>215</v>
      </c>
      <c r="K31" s="782" t="s">
        <v>878</v>
      </c>
      <c r="L31" s="139" t="s">
        <v>44</v>
      </c>
      <c r="M31" s="308"/>
      <c r="N31" s="284"/>
    </row>
    <row r="32" spans="1:14" s="2" customFormat="1" ht="15" customHeight="1" x14ac:dyDescent="0.3">
      <c r="A32" s="138">
        <v>45597</v>
      </c>
      <c r="B32" s="292" t="s">
        <v>165</v>
      </c>
      <c r="C32" s="292" t="s">
        <v>112</v>
      </c>
      <c r="D32" s="418" t="s">
        <v>164</v>
      </c>
      <c r="E32" s="124">
        <v>20000</v>
      </c>
      <c r="F32" s="283">
        <v>3866</v>
      </c>
      <c r="G32" s="262">
        <f t="shared" si="1"/>
        <v>5.173305742369374</v>
      </c>
      <c r="H32" s="149" t="s">
        <v>207</v>
      </c>
      <c r="I32" s="140" t="s">
        <v>43</v>
      </c>
      <c r="J32" s="304" t="s">
        <v>215</v>
      </c>
      <c r="K32" s="782" t="s">
        <v>878</v>
      </c>
      <c r="L32" s="139" t="s">
        <v>44</v>
      </c>
      <c r="M32" s="308"/>
      <c r="N32" s="284"/>
    </row>
    <row r="33" spans="1:14" s="2" customFormat="1" ht="15" customHeight="1" x14ac:dyDescent="0.3">
      <c r="A33" s="138">
        <v>45597</v>
      </c>
      <c r="B33" s="139" t="s">
        <v>111</v>
      </c>
      <c r="C33" s="139" t="s">
        <v>112</v>
      </c>
      <c r="D33" s="418" t="s">
        <v>164</v>
      </c>
      <c r="E33" s="124">
        <v>8000</v>
      </c>
      <c r="F33" s="283">
        <v>3866</v>
      </c>
      <c r="G33" s="262">
        <f t="shared" si="1"/>
        <v>2.0693222969477496</v>
      </c>
      <c r="H33" s="149" t="s">
        <v>121</v>
      </c>
      <c r="I33" s="140" t="s">
        <v>43</v>
      </c>
      <c r="J33" s="304" t="s">
        <v>218</v>
      </c>
      <c r="K33" s="782" t="s">
        <v>878</v>
      </c>
      <c r="L33" s="139" t="s">
        <v>44</v>
      </c>
      <c r="M33" s="308"/>
      <c r="N33" s="284"/>
    </row>
    <row r="34" spans="1:14" s="2" customFormat="1" ht="15" customHeight="1" x14ac:dyDescent="0.3">
      <c r="A34" s="138">
        <v>45597</v>
      </c>
      <c r="B34" s="139" t="s">
        <v>111</v>
      </c>
      <c r="C34" s="139" t="s">
        <v>112</v>
      </c>
      <c r="D34" s="418" t="s">
        <v>164</v>
      </c>
      <c r="E34" s="124">
        <v>20000</v>
      </c>
      <c r="F34" s="283">
        <v>3866</v>
      </c>
      <c r="G34" s="262">
        <f t="shared" si="1"/>
        <v>5.173305742369374</v>
      </c>
      <c r="H34" s="149" t="s">
        <v>121</v>
      </c>
      <c r="I34" s="140" t="s">
        <v>43</v>
      </c>
      <c r="J34" s="304" t="s">
        <v>218</v>
      </c>
      <c r="K34" s="782" t="s">
        <v>878</v>
      </c>
      <c r="L34" s="139" t="s">
        <v>44</v>
      </c>
      <c r="M34" s="308"/>
      <c r="N34" s="284"/>
    </row>
    <row r="35" spans="1:14" s="2" customFormat="1" ht="15" customHeight="1" x14ac:dyDescent="0.3">
      <c r="A35" s="138">
        <v>45597</v>
      </c>
      <c r="B35" s="139" t="s">
        <v>111</v>
      </c>
      <c r="C35" s="139" t="s">
        <v>112</v>
      </c>
      <c r="D35" s="418" t="s">
        <v>164</v>
      </c>
      <c r="E35" s="124">
        <v>12000</v>
      </c>
      <c r="F35" s="283">
        <v>3866</v>
      </c>
      <c r="G35" s="262">
        <v>0.56999999999999995</v>
      </c>
      <c r="H35" s="149" t="s">
        <v>121</v>
      </c>
      <c r="I35" s="140" t="s">
        <v>43</v>
      </c>
      <c r="J35" s="304" t="s">
        <v>218</v>
      </c>
      <c r="K35" s="782" t="s">
        <v>878</v>
      </c>
      <c r="L35" s="139" t="s">
        <v>44</v>
      </c>
      <c r="M35" s="308"/>
      <c r="N35" s="284"/>
    </row>
    <row r="36" spans="1:14" s="2" customFormat="1" ht="15" customHeight="1" x14ac:dyDescent="0.3">
      <c r="A36" s="138">
        <v>45597</v>
      </c>
      <c r="B36" s="139" t="s">
        <v>166</v>
      </c>
      <c r="C36" s="292" t="s">
        <v>166</v>
      </c>
      <c r="D36" s="418" t="s">
        <v>164</v>
      </c>
      <c r="E36" s="124">
        <v>15000</v>
      </c>
      <c r="F36" s="283">
        <v>3866</v>
      </c>
      <c r="G36" s="262">
        <f t="shared" si="1"/>
        <v>3.8799793067770305</v>
      </c>
      <c r="H36" s="149" t="s">
        <v>121</v>
      </c>
      <c r="I36" s="140" t="s">
        <v>43</v>
      </c>
      <c r="J36" s="304" t="s">
        <v>218</v>
      </c>
      <c r="K36" s="782" t="s">
        <v>878</v>
      </c>
      <c r="L36" s="139" t="s">
        <v>44</v>
      </c>
      <c r="M36" s="308"/>
      <c r="N36" s="284"/>
    </row>
    <row r="37" spans="1:14" s="2" customFormat="1" ht="15" customHeight="1" x14ac:dyDescent="0.3">
      <c r="A37" s="138">
        <v>45597</v>
      </c>
      <c r="B37" s="139" t="s">
        <v>166</v>
      </c>
      <c r="C37" s="292" t="s">
        <v>166</v>
      </c>
      <c r="D37" s="418" t="s">
        <v>164</v>
      </c>
      <c r="E37" s="124">
        <v>5000</v>
      </c>
      <c r="F37" s="283">
        <v>3866</v>
      </c>
      <c r="G37" s="262">
        <f t="shared" si="1"/>
        <v>1.2933264355923435</v>
      </c>
      <c r="H37" s="149" t="s">
        <v>121</v>
      </c>
      <c r="I37" s="140" t="s">
        <v>43</v>
      </c>
      <c r="J37" s="304" t="s">
        <v>218</v>
      </c>
      <c r="K37" s="782" t="s">
        <v>878</v>
      </c>
      <c r="L37" s="139" t="s">
        <v>44</v>
      </c>
      <c r="M37" s="308"/>
      <c r="N37" s="284"/>
    </row>
    <row r="38" spans="1:14" s="2" customFormat="1" ht="15" customHeight="1" x14ac:dyDescent="0.3">
      <c r="A38" s="651">
        <v>45597</v>
      </c>
      <c r="B38" s="409" t="s">
        <v>111</v>
      </c>
      <c r="C38" s="409" t="s">
        <v>112</v>
      </c>
      <c r="D38" s="652" t="s">
        <v>164</v>
      </c>
      <c r="E38" s="124">
        <v>25000</v>
      </c>
      <c r="F38" s="283">
        <v>3866</v>
      </c>
      <c r="G38" s="262">
        <f t="shared" si="1"/>
        <v>6.466632177961718</v>
      </c>
      <c r="H38" s="149" t="s">
        <v>884</v>
      </c>
      <c r="I38" s="140" t="s">
        <v>43</v>
      </c>
      <c r="J38" s="304" t="s">
        <v>216</v>
      </c>
      <c r="K38" s="782" t="s">
        <v>878</v>
      </c>
      <c r="L38" s="139" t="s">
        <v>44</v>
      </c>
      <c r="M38" s="308"/>
      <c r="N38" s="284"/>
    </row>
    <row r="39" spans="1:14" s="2" customFormat="1" ht="15" customHeight="1" x14ac:dyDescent="0.3">
      <c r="A39" s="651">
        <v>45597</v>
      </c>
      <c r="B39" s="409" t="s">
        <v>111</v>
      </c>
      <c r="C39" s="409" t="s">
        <v>112</v>
      </c>
      <c r="D39" s="652" t="s">
        <v>164</v>
      </c>
      <c r="E39" s="124">
        <v>13000</v>
      </c>
      <c r="F39" s="283">
        <v>3866</v>
      </c>
      <c r="G39" s="262">
        <f t="shared" si="1"/>
        <v>3.3626487325400931</v>
      </c>
      <c r="H39" s="149" t="s">
        <v>884</v>
      </c>
      <c r="I39" s="140" t="s">
        <v>43</v>
      </c>
      <c r="J39" s="304" t="s">
        <v>216</v>
      </c>
      <c r="K39" s="782" t="s">
        <v>878</v>
      </c>
      <c r="L39" s="139" t="s">
        <v>44</v>
      </c>
      <c r="M39" s="308"/>
      <c r="N39" s="284"/>
    </row>
    <row r="40" spans="1:14" s="2" customFormat="1" ht="15" customHeight="1" x14ac:dyDescent="0.3">
      <c r="A40" s="651">
        <v>45597</v>
      </c>
      <c r="B40" s="292" t="s">
        <v>111</v>
      </c>
      <c r="C40" s="292" t="s">
        <v>112</v>
      </c>
      <c r="D40" s="652" t="s">
        <v>164</v>
      </c>
      <c r="E40" s="124">
        <v>8000</v>
      </c>
      <c r="F40" s="283">
        <v>3866</v>
      </c>
      <c r="G40" s="262">
        <f t="shared" si="1"/>
        <v>2.0693222969477496</v>
      </c>
      <c r="H40" s="149" t="s">
        <v>884</v>
      </c>
      <c r="I40" s="140" t="s">
        <v>43</v>
      </c>
      <c r="J40" s="304" t="s">
        <v>216</v>
      </c>
      <c r="K40" s="782" t="s">
        <v>878</v>
      </c>
      <c r="L40" s="139" t="s">
        <v>44</v>
      </c>
      <c r="M40" s="308"/>
      <c r="N40" s="284"/>
    </row>
    <row r="41" spans="1:14" s="2" customFormat="1" ht="15" customHeight="1" x14ac:dyDescent="0.3">
      <c r="A41" s="651">
        <v>45597</v>
      </c>
      <c r="B41" s="409" t="s">
        <v>111</v>
      </c>
      <c r="C41" s="409" t="s">
        <v>112</v>
      </c>
      <c r="D41" s="652" t="s">
        <v>164</v>
      </c>
      <c r="E41" s="124">
        <v>10000</v>
      </c>
      <c r="F41" s="283">
        <v>3866</v>
      </c>
      <c r="G41" s="262">
        <f t="shared" si="1"/>
        <v>2.586652871184687</v>
      </c>
      <c r="H41" s="149" t="s">
        <v>884</v>
      </c>
      <c r="I41" s="140" t="s">
        <v>43</v>
      </c>
      <c r="J41" s="304" t="s">
        <v>216</v>
      </c>
      <c r="K41" s="782" t="s">
        <v>878</v>
      </c>
      <c r="L41" s="139" t="s">
        <v>44</v>
      </c>
      <c r="M41" s="308"/>
      <c r="N41" s="284"/>
    </row>
    <row r="42" spans="1:14" s="2" customFormat="1" ht="15" customHeight="1" x14ac:dyDescent="0.3">
      <c r="A42" s="651">
        <v>45597</v>
      </c>
      <c r="B42" s="409" t="s">
        <v>111</v>
      </c>
      <c r="C42" s="409" t="s">
        <v>112</v>
      </c>
      <c r="D42" s="652" t="s">
        <v>164</v>
      </c>
      <c r="E42" s="124">
        <v>7000</v>
      </c>
      <c r="F42" s="283">
        <v>3866</v>
      </c>
      <c r="G42" s="262">
        <f t="shared" si="1"/>
        <v>1.8106570098292809</v>
      </c>
      <c r="H42" s="149" t="s">
        <v>884</v>
      </c>
      <c r="I42" s="140" t="s">
        <v>43</v>
      </c>
      <c r="J42" s="304" t="s">
        <v>216</v>
      </c>
      <c r="K42" s="782" t="s">
        <v>878</v>
      </c>
      <c r="L42" s="139" t="s">
        <v>44</v>
      </c>
      <c r="M42" s="308"/>
      <c r="N42" s="284"/>
    </row>
    <row r="43" spans="1:14" s="2" customFormat="1" ht="15" customHeight="1" x14ac:dyDescent="0.3">
      <c r="A43" s="651">
        <v>45597</v>
      </c>
      <c r="B43" s="409" t="s">
        <v>111</v>
      </c>
      <c r="C43" s="409" t="s">
        <v>112</v>
      </c>
      <c r="D43" s="652" t="s">
        <v>164</v>
      </c>
      <c r="E43" s="124">
        <v>26000</v>
      </c>
      <c r="F43" s="283">
        <v>3866</v>
      </c>
      <c r="G43" s="262">
        <f t="shared" si="1"/>
        <v>6.7252974650801862</v>
      </c>
      <c r="H43" s="149" t="s">
        <v>884</v>
      </c>
      <c r="I43" s="140" t="s">
        <v>43</v>
      </c>
      <c r="J43" s="304" t="s">
        <v>216</v>
      </c>
      <c r="K43" s="782" t="s">
        <v>878</v>
      </c>
      <c r="L43" s="139" t="s">
        <v>44</v>
      </c>
      <c r="M43" s="308"/>
      <c r="N43" s="284"/>
    </row>
    <row r="44" spans="1:14" s="2" customFormat="1" ht="15" customHeight="1" x14ac:dyDescent="0.3">
      <c r="A44" s="651">
        <v>45597</v>
      </c>
      <c r="B44" s="409" t="s">
        <v>166</v>
      </c>
      <c r="C44" s="409" t="s">
        <v>166</v>
      </c>
      <c r="D44" s="652" t="s">
        <v>164</v>
      </c>
      <c r="E44" s="132">
        <v>5000</v>
      </c>
      <c r="F44" s="283">
        <v>3866</v>
      </c>
      <c r="G44" s="262">
        <f t="shared" si="1"/>
        <v>1.2933264355923435</v>
      </c>
      <c r="H44" s="149" t="s">
        <v>884</v>
      </c>
      <c r="I44" s="140" t="s">
        <v>43</v>
      </c>
      <c r="J44" s="304" t="s">
        <v>216</v>
      </c>
      <c r="K44" s="782" t="s">
        <v>878</v>
      </c>
      <c r="L44" s="139" t="s">
        <v>44</v>
      </c>
      <c r="M44" s="308"/>
      <c r="N44" s="284"/>
    </row>
    <row r="45" spans="1:14" s="2" customFormat="1" ht="15" customHeight="1" x14ac:dyDescent="0.3">
      <c r="A45" s="651">
        <v>45597</v>
      </c>
      <c r="B45" s="409" t="s">
        <v>166</v>
      </c>
      <c r="C45" s="409" t="s">
        <v>166</v>
      </c>
      <c r="D45" s="652" t="s">
        <v>164</v>
      </c>
      <c r="E45" s="132">
        <v>14000</v>
      </c>
      <c r="F45" s="283">
        <v>3866</v>
      </c>
      <c r="G45" s="262">
        <f t="shared" ref="G45" si="2">E45/F45</f>
        <v>3.6213140196585618</v>
      </c>
      <c r="H45" s="149" t="s">
        <v>884</v>
      </c>
      <c r="I45" s="140" t="s">
        <v>43</v>
      </c>
      <c r="J45" s="304" t="s">
        <v>216</v>
      </c>
      <c r="K45" s="782" t="s">
        <v>878</v>
      </c>
      <c r="L45" s="139" t="s">
        <v>44</v>
      </c>
      <c r="M45" s="308"/>
      <c r="N45" s="284"/>
    </row>
    <row r="46" spans="1:14" s="2" customFormat="1" ht="15" customHeight="1" x14ac:dyDescent="0.3">
      <c r="A46" s="138">
        <v>45597</v>
      </c>
      <c r="B46" s="139" t="s">
        <v>842</v>
      </c>
      <c r="C46" s="139" t="s">
        <v>115</v>
      </c>
      <c r="D46" s="140" t="s">
        <v>79</v>
      </c>
      <c r="E46" s="775">
        <v>1888000</v>
      </c>
      <c r="F46" s="283">
        <v>3866</v>
      </c>
      <c r="G46" s="262">
        <f t="shared" si="1"/>
        <v>488.36006207966892</v>
      </c>
      <c r="H46" s="149" t="s">
        <v>149</v>
      </c>
      <c r="I46" s="140" t="s">
        <v>43</v>
      </c>
      <c r="J46" s="304" t="s">
        <v>838</v>
      </c>
      <c r="K46" s="782" t="s">
        <v>878</v>
      </c>
      <c r="L46" s="139" t="s">
        <v>44</v>
      </c>
      <c r="M46" s="308"/>
      <c r="N46" s="284"/>
    </row>
    <row r="47" spans="1:14" s="2" customFormat="1" ht="15" customHeight="1" x14ac:dyDescent="0.3">
      <c r="A47" s="400">
        <v>45597</v>
      </c>
      <c r="B47" s="126" t="s">
        <v>843</v>
      </c>
      <c r="C47" s="126" t="s">
        <v>834</v>
      </c>
      <c r="D47" s="126" t="s">
        <v>79</v>
      </c>
      <c r="E47" s="392">
        <v>3000</v>
      </c>
      <c r="F47" s="283">
        <v>3866</v>
      </c>
      <c r="G47" s="262">
        <f t="shared" si="1"/>
        <v>0.7759958613554061</v>
      </c>
      <c r="H47" s="149" t="s">
        <v>149</v>
      </c>
      <c r="I47" s="140" t="s">
        <v>43</v>
      </c>
      <c r="J47" s="304" t="s">
        <v>837</v>
      </c>
      <c r="K47" s="782" t="s">
        <v>878</v>
      </c>
      <c r="L47" s="139" t="s">
        <v>44</v>
      </c>
      <c r="M47" s="308"/>
      <c r="N47" s="284"/>
    </row>
    <row r="48" spans="1:14" s="2" customFormat="1" ht="15" customHeight="1" x14ac:dyDescent="0.3">
      <c r="A48" s="138">
        <v>45597</v>
      </c>
      <c r="B48" s="636" t="s">
        <v>841</v>
      </c>
      <c r="C48" s="636" t="s">
        <v>124</v>
      </c>
      <c r="D48" s="418" t="s">
        <v>164</v>
      </c>
      <c r="E48" s="775">
        <v>1418600</v>
      </c>
      <c r="F48" s="283">
        <v>3866</v>
      </c>
      <c r="G48" s="262">
        <f t="shared" ref="G48" si="3">E48/F48</f>
        <v>366.9425763062597</v>
      </c>
      <c r="H48" s="149" t="s">
        <v>149</v>
      </c>
      <c r="I48" s="140" t="s">
        <v>43</v>
      </c>
      <c r="J48" s="304" t="s">
        <v>840</v>
      </c>
      <c r="K48" s="782" t="s">
        <v>878</v>
      </c>
      <c r="L48" s="139" t="s">
        <v>44</v>
      </c>
      <c r="M48" s="308"/>
      <c r="N48" s="284"/>
    </row>
    <row r="49" spans="1:14" s="2" customFormat="1" ht="15" customHeight="1" x14ac:dyDescent="0.3">
      <c r="A49" s="400">
        <v>45597</v>
      </c>
      <c r="B49" s="126" t="s">
        <v>844</v>
      </c>
      <c r="C49" s="126" t="s">
        <v>834</v>
      </c>
      <c r="D49" s="126" t="s">
        <v>79</v>
      </c>
      <c r="E49" s="392">
        <v>3000</v>
      </c>
      <c r="F49" s="283">
        <v>3866</v>
      </c>
      <c r="G49" s="262">
        <f t="shared" si="1"/>
        <v>0.7759958613554061</v>
      </c>
      <c r="H49" s="149" t="s">
        <v>149</v>
      </c>
      <c r="I49" s="140" t="s">
        <v>43</v>
      </c>
      <c r="J49" s="304" t="s">
        <v>839</v>
      </c>
      <c r="K49" s="782" t="s">
        <v>878</v>
      </c>
      <c r="L49" s="139" t="s">
        <v>44</v>
      </c>
      <c r="M49" s="308"/>
      <c r="N49" s="284"/>
    </row>
    <row r="50" spans="1:14" s="2" customFormat="1" ht="15" customHeight="1" x14ac:dyDescent="0.3">
      <c r="A50" s="651">
        <v>45598</v>
      </c>
      <c r="B50" s="409" t="s">
        <v>111</v>
      </c>
      <c r="C50" s="409" t="s">
        <v>112</v>
      </c>
      <c r="D50" s="652" t="s">
        <v>14</v>
      </c>
      <c r="E50" s="124">
        <v>10000</v>
      </c>
      <c r="F50" s="283">
        <v>3866</v>
      </c>
      <c r="G50" s="262">
        <f t="shared" si="1"/>
        <v>2.586652871184687</v>
      </c>
      <c r="H50" s="149" t="s">
        <v>167</v>
      </c>
      <c r="I50" s="140" t="s">
        <v>43</v>
      </c>
      <c r="J50" s="304" t="s">
        <v>224</v>
      </c>
      <c r="K50" s="782" t="s">
        <v>878</v>
      </c>
      <c r="L50" s="139" t="s">
        <v>44</v>
      </c>
      <c r="M50" s="308"/>
      <c r="N50" s="284"/>
    </row>
    <row r="51" spans="1:14" s="2" customFormat="1" ht="15" customHeight="1" x14ac:dyDescent="0.3">
      <c r="A51" s="651">
        <v>45598</v>
      </c>
      <c r="B51" s="292" t="s">
        <v>111</v>
      </c>
      <c r="C51" s="292" t="s">
        <v>112</v>
      </c>
      <c r="D51" s="652" t="s">
        <v>14</v>
      </c>
      <c r="E51" s="132">
        <v>10000</v>
      </c>
      <c r="F51" s="283">
        <v>3866</v>
      </c>
      <c r="G51" s="262">
        <f t="shared" si="1"/>
        <v>2.586652871184687</v>
      </c>
      <c r="H51" s="149" t="s">
        <v>167</v>
      </c>
      <c r="I51" s="140" t="s">
        <v>43</v>
      </c>
      <c r="J51" s="304" t="s">
        <v>224</v>
      </c>
      <c r="K51" s="782" t="s">
        <v>878</v>
      </c>
      <c r="L51" s="139" t="s">
        <v>44</v>
      </c>
      <c r="M51" s="308"/>
      <c r="N51" s="284"/>
    </row>
    <row r="52" spans="1:14" s="2" customFormat="1" ht="15" customHeight="1" x14ac:dyDescent="0.3">
      <c r="A52" s="651">
        <v>45598</v>
      </c>
      <c r="B52" s="409" t="s">
        <v>111</v>
      </c>
      <c r="C52" s="409" t="s">
        <v>112</v>
      </c>
      <c r="D52" s="652" t="s">
        <v>110</v>
      </c>
      <c r="E52" s="124">
        <v>15000</v>
      </c>
      <c r="F52" s="283">
        <v>3866</v>
      </c>
      <c r="G52" s="262">
        <f t="shared" si="1"/>
        <v>3.8799793067770305</v>
      </c>
      <c r="H52" s="149" t="s">
        <v>156</v>
      </c>
      <c r="I52" s="140" t="s">
        <v>43</v>
      </c>
      <c r="J52" s="304" t="s">
        <v>220</v>
      </c>
      <c r="K52" s="782" t="s">
        <v>878</v>
      </c>
      <c r="L52" s="139" t="s">
        <v>44</v>
      </c>
      <c r="M52" s="308"/>
      <c r="N52" s="284"/>
    </row>
    <row r="53" spans="1:14" s="2" customFormat="1" ht="15" customHeight="1" x14ac:dyDescent="0.3">
      <c r="A53" s="651">
        <v>45598</v>
      </c>
      <c r="B53" s="409" t="s">
        <v>111</v>
      </c>
      <c r="C53" s="409" t="s">
        <v>112</v>
      </c>
      <c r="D53" s="652" t="s">
        <v>110</v>
      </c>
      <c r="E53" s="132">
        <v>15000</v>
      </c>
      <c r="F53" s="283">
        <v>3866</v>
      </c>
      <c r="G53" s="262">
        <f t="shared" si="1"/>
        <v>3.8799793067770305</v>
      </c>
      <c r="H53" s="149" t="s">
        <v>156</v>
      </c>
      <c r="I53" s="140" t="s">
        <v>43</v>
      </c>
      <c r="J53" s="304" t="s">
        <v>220</v>
      </c>
      <c r="K53" s="782" t="s">
        <v>878</v>
      </c>
      <c r="L53" s="139" t="s">
        <v>44</v>
      </c>
      <c r="M53" s="308"/>
      <c r="N53" s="284"/>
    </row>
    <row r="54" spans="1:14" s="2" customFormat="1" ht="15" customHeight="1" x14ac:dyDescent="0.3">
      <c r="A54" s="651">
        <v>45598</v>
      </c>
      <c r="B54" s="409" t="s">
        <v>111</v>
      </c>
      <c r="C54" s="409" t="s">
        <v>112</v>
      </c>
      <c r="D54" s="652" t="s">
        <v>110</v>
      </c>
      <c r="E54" s="124">
        <v>25000</v>
      </c>
      <c r="F54" s="283">
        <v>3866</v>
      </c>
      <c r="G54" s="262">
        <f t="shared" si="1"/>
        <v>6.466632177961718</v>
      </c>
      <c r="H54" s="149" t="s">
        <v>177</v>
      </c>
      <c r="I54" s="140" t="s">
        <v>43</v>
      </c>
      <c r="J54" s="304" t="s">
        <v>223</v>
      </c>
      <c r="K54" s="782" t="s">
        <v>878</v>
      </c>
      <c r="L54" s="139" t="s">
        <v>44</v>
      </c>
      <c r="M54" s="308"/>
      <c r="N54" s="284"/>
    </row>
    <row r="55" spans="1:14" s="2" customFormat="1" ht="15" customHeight="1" x14ac:dyDescent="0.3">
      <c r="A55" s="651">
        <v>45598</v>
      </c>
      <c r="B55" s="409" t="s">
        <v>111</v>
      </c>
      <c r="C55" s="409" t="s">
        <v>112</v>
      </c>
      <c r="D55" s="652" t="s">
        <v>110</v>
      </c>
      <c r="E55" s="124">
        <v>25000</v>
      </c>
      <c r="F55" s="283">
        <v>3866</v>
      </c>
      <c r="G55" s="262">
        <f t="shared" si="1"/>
        <v>6.466632177961718</v>
      </c>
      <c r="H55" s="149" t="s">
        <v>177</v>
      </c>
      <c r="I55" s="140" t="s">
        <v>43</v>
      </c>
      <c r="J55" s="304" t="s">
        <v>223</v>
      </c>
      <c r="K55" s="782" t="s">
        <v>878</v>
      </c>
      <c r="L55" s="139" t="s">
        <v>44</v>
      </c>
      <c r="M55" s="308"/>
      <c r="N55" s="284"/>
    </row>
    <row r="56" spans="1:14" s="2" customFormat="1" ht="15" customHeight="1" x14ac:dyDescent="0.3">
      <c r="A56" s="138">
        <v>45598</v>
      </c>
      <c r="B56" s="139" t="s">
        <v>180</v>
      </c>
      <c r="C56" s="409" t="s">
        <v>112</v>
      </c>
      <c r="D56" s="418" t="s">
        <v>164</v>
      </c>
      <c r="E56" s="124">
        <v>20000</v>
      </c>
      <c r="F56" s="283">
        <v>3866</v>
      </c>
      <c r="G56" s="262">
        <f t="shared" si="1"/>
        <v>5.173305742369374</v>
      </c>
      <c r="H56" s="149" t="s">
        <v>208</v>
      </c>
      <c r="I56" s="140" t="s">
        <v>43</v>
      </c>
      <c r="J56" s="304" t="s">
        <v>222</v>
      </c>
      <c r="K56" s="782" t="s">
        <v>878</v>
      </c>
      <c r="L56" s="139" t="s">
        <v>44</v>
      </c>
      <c r="M56" s="308"/>
      <c r="N56" s="284"/>
    </row>
    <row r="57" spans="1:14" s="2" customFormat="1" ht="15" customHeight="1" x14ac:dyDescent="0.3">
      <c r="A57" s="138">
        <v>45598</v>
      </c>
      <c r="B57" s="139" t="s">
        <v>165</v>
      </c>
      <c r="C57" s="409" t="s">
        <v>112</v>
      </c>
      <c r="D57" s="418" t="s">
        <v>164</v>
      </c>
      <c r="E57" s="124">
        <v>20000</v>
      </c>
      <c r="F57" s="283">
        <v>3866</v>
      </c>
      <c r="G57" s="262">
        <f t="shared" si="1"/>
        <v>5.173305742369374</v>
      </c>
      <c r="H57" s="149" t="s">
        <v>208</v>
      </c>
      <c r="I57" s="140" t="s">
        <v>43</v>
      </c>
      <c r="J57" s="304" t="s">
        <v>222</v>
      </c>
      <c r="K57" s="782" t="s">
        <v>878</v>
      </c>
      <c r="L57" s="139" t="s">
        <v>44</v>
      </c>
      <c r="M57" s="308"/>
      <c r="N57" s="284"/>
    </row>
    <row r="58" spans="1:14" s="2" customFormat="1" ht="15" customHeight="1" x14ac:dyDescent="0.3">
      <c r="A58" s="138">
        <v>45598</v>
      </c>
      <c r="B58" s="139" t="s">
        <v>165</v>
      </c>
      <c r="C58" s="139" t="s">
        <v>112</v>
      </c>
      <c r="D58" s="418" t="s">
        <v>164</v>
      </c>
      <c r="E58" s="124">
        <v>25000</v>
      </c>
      <c r="F58" s="283">
        <v>3866</v>
      </c>
      <c r="G58" s="262">
        <f t="shared" si="1"/>
        <v>6.466632177961718</v>
      </c>
      <c r="H58" s="149" t="s">
        <v>207</v>
      </c>
      <c r="I58" s="140" t="s">
        <v>43</v>
      </c>
      <c r="J58" s="304" t="s">
        <v>221</v>
      </c>
      <c r="K58" s="782" t="s">
        <v>878</v>
      </c>
      <c r="L58" s="139" t="s">
        <v>44</v>
      </c>
      <c r="M58" s="308"/>
      <c r="N58" s="284"/>
    </row>
    <row r="59" spans="1:14" s="2" customFormat="1" ht="15" customHeight="1" x14ac:dyDescent="0.3">
      <c r="A59" s="138">
        <v>45598</v>
      </c>
      <c r="B59" s="139" t="s">
        <v>165</v>
      </c>
      <c r="C59" s="139" t="s">
        <v>112</v>
      </c>
      <c r="D59" s="418" t="s">
        <v>164</v>
      </c>
      <c r="E59" s="124">
        <v>25000</v>
      </c>
      <c r="F59" s="283">
        <v>3866</v>
      </c>
      <c r="G59" s="262">
        <f t="shared" si="1"/>
        <v>6.466632177961718</v>
      </c>
      <c r="H59" s="149" t="s">
        <v>207</v>
      </c>
      <c r="I59" s="140" t="s">
        <v>43</v>
      </c>
      <c r="J59" s="304" t="s">
        <v>221</v>
      </c>
      <c r="K59" s="782" t="s">
        <v>878</v>
      </c>
      <c r="L59" s="139" t="s">
        <v>44</v>
      </c>
      <c r="M59" s="308"/>
      <c r="N59" s="284"/>
    </row>
    <row r="60" spans="1:14" s="2" customFormat="1" ht="15" customHeight="1" x14ac:dyDescent="0.3">
      <c r="A60" s="651">
        <v>45598</v>
      </c>
      <c r="B60" s="409" t="s">
        <v>243</v>
      </c>
      <c r="C60" s="409" t="s">
        <v>179</v>
      </c>
      <c r="D60" s="652" t="s">
        <v>79</v>
      </c>
      <c r="E60" s="124">
        <v>90000</v>
      </c>
      <c r="F60" s="283">
        <v>3866</v>
      </c>
      <c r="G60" s="262">
        <f t="shared" ref="G60" si="4">E60/F60</f>
        <v>23.279875840662182</v>
      </c>
      <c r="H60" s="149" t="s">
        <v>167</v>
      </c>
      <c r="I60" s="140" t="s">
        <v>43</v>
      </c>
      <c r="J60" s="304" t="s">
        <v>244</v>
      </c>
      <c r="K60" s="782" t="s">
        <v>878</v>
      </c>
      <c r="L60" s="139" t="s">
        <v>44</v>
      </c>
      <c r="M60" s="308"/>
      <c r="N60" s="284"/>
    </row>
    <row r="61" spans="1:14" s="2" customFormat="1" ht="15" customHeight="1" x14ac:dyDescent="0.3">
      <c r="A61" s="138">
        <v>45600</v>
      </c>
      <c r="B61" s="139" t="s">
        <v>165</v>
      </c>
      <c r="C61" s="139" t="s">
        <v>112</v>
      </c>
      <c r="D61" s="418" t="s">
        <v>164</v>
      </c>
      <c r="E61" s="124">
        <v>25000</v>
      </c>
      <c r="F61" s="283">
        <v>3866</v>
      </c>
      <c r="G61" s="262">
        <f t="shared" si="1"/>
        <v>6.466632177961718</v>
      </c>
      <c r="H61" s="149" t="s">
        <v>207</v>
      </c>
      <c r="I61" s="140" t="s">
        <v>43</v>
      </c>
      <c r="J61" s="304" t="s">
        <v>241</v>
      </c>
      <c r="K61" s="782" t="s">
        <v>878</v>
      </c>
      <c r="L61" s="139" t="s">
        <v>44</v>
      </c>
      <c r="M61" s="308"/>
      <c r="N61" s="284"/>
    </row>
    <row r="62" spans="1:14" s="2" customFormat="1" ht="15" customHeight="1" x14ac:dyDescent="0.3">
      <c r="A62" s="138">
        <v>45600</v>
      </c>
      <c r="B62" s="139" t="s">
        <v>165</v>
      </c>
      <c r="C62" s="139" t="s">
        <v>112</v>
      </c>
      <c r="D62" s="418" t="s">
        <v>164</v>
      </c>
      <c r="E62" s="124">
        <v>15000</v>
      </c>
      <c r="F62" s="283">
        <v>3866</v>
      </c>
      <c r="G62" s="262">
        <f t="shared" si="1"/>
        <v>3.8799793067770305</v>
      </c>
      <c r="H62" s="149" t="s">
        <v>207</v>
      </c>
      <c r="I62" s="140" t="s">
        <v>43</v>
      </c>
      <c r="J62" s="304" t="s">
        <v>241</v>
      </c>
      <c r="K62" s="782" t="s">
        <v>878</v>
      </c>
      <c r="L62" s="139" t="s">
        <v>44</v>
      </c>
      <c r="M62" s="308"/>
      <c r="N62" s="284"/>
    </row>
    <row r="63" spans="1:14" s="2" customFormat="1" ht="15" customHeight="1" x14ac:dyDescent="0.3">
      <c r="A63" s="138">
        <v>45600</v>
      </c>
      <c r="B63" s="139" t="s">
        <v>165</v>
      </c>
      <c r="C63" s="139" t="s">
        <v>112</v>
      </c>
      <c r="D63" s="418" t="s">
        <v>164</v>
      </c>
      <c r="E63" s="124">
        <v>5000</v>
      </c>
      <c r="F63" s="283">
        <v>3866</v>
      </c>
      <c r="G63" s="262">
        <f t="shared" si="1"/>
        <v>1.2933264355923435</v>
      </c>
      <c r="H63" s="149" t="s">
        <v>207</v>
      </c>
      <c r="I63" s="140" t="s">
        <v>43</v>
      </c>
      <c r="J63" s="304" t="s">
        <v>241</v>
      </c>
      <c r="K63" s="782" t="s">
        <v>878</v>
      </c>
      <c r="L63" s="139" t="s">
        <v>44</v>
      </c>
      <c r="M63" s="308"/>
      <c r="N63" s="284"/>
    </row>
    <row r="64" spans="1:14" s="2" customFormat="1" ht="15" customHeight="1" x14ac:dyDescent="0.3">
      <c r="A64" s="138">
        <v>45600</v>
      </c>
      <c r="B64" s="139" t="s">
        <v>165</v>
      </c>
      <c r="C64" s="139" t="s">
        <v>112</v>
      </c>
      <c r="D64" s="418" t="s">
        <v>164</v>
      </c>
      <c r="E64" s="350">
        <v>5000</v>
      </c>
      <c r="F64" s="283">
        <v>3866</v>
      </c>
      <c r="G64" s="262">
        <f t="shared" si="1"/>
        <v>1.2933264355923435</v>
      </c>
      <c r="H64" s="149" t="s">
        <v>207</v>
      </c>
      <c r="I64" s="140" t="s">
        <v>43</v>
      </c>
      <c r="J64" s="304" t="s">
        <v>241</v>
      </c>
      <c r="K64" s="782" t="s">
        <v>878</v>
      </c>
      <c r="L64" s="139" t="s">
        <v>44</v>
      </c>
      <c r="M64" s="308"/>
      <c r="N64" s="284"/>
    </row>
    <row r="65" spans="1:14" s="2" customFormat="1" ht="23.4" customHeight="1" x14ac:dyDescent="0.3">
      <c r="A65" s="689">
        <v>45600</v>
      </c>
      <c r="B65" s="636" t="s">
        <v>165</v>
      </c>
      <c r="C65" s="636" t="s">
        <v>112</v>
      </c>
      <c r="D65" s="783" t="s">
        <v>164</v>
      </c>
      <c r="E65" s="130">
        <v>10000</v>
      </c>
      <c r="F65" s="283">
        <v>3866</v>
      </c>
      <c r="G65" s="262">
        <f t="shared" si="1"/>
        <v>2.586652871184687</v>
      </c>
      <c r="H65" s="149" t="s">
        <v>207</v>
      </c>
      <c r="I65" s="637" t="s">
        <v>43</v>
      </c>
      <c r="J65" s="304" t="s">
        <v>241</v>
      </c>
      <c r="K65" s="782" t="s">
        <v>878</v>
      </c>
      <c r="L65" s="636" t="s">
        <v>44</v>
      </c>
      <c r="M65" s="308"/>
      <c r="N65" s="886"/>
    </row>
    <row r="66" spans="1:14" s="2" customFormat="1" ht="15" customHeight="1" x14ac:dyDescent="0.3">
      <c r="A66" s="138">
        <v>45600</v>
      </c>
      <c r="B66" s="139" t="s">
        <v>165</v>
      </c>
      <c r="C66" s="139" t="s">
        <v>112</v>
      </c>
      <c r="D66" s="418" t="s">
        <v>164</v>
      </c>
      <c r="E66" s="124">
        <v>5000</v>
      </c>
      <c r="F66" s="283">
        <v>3866</v>
      </c>
      <c r="G66" s="262">
        <f t="shared" si="1"/>
        <v>1.2933264355923435</v>
      </c>
      <c r="H66" s="149" t="s">
        <v>207</v>
      </c>
      <c r="I66" s="140" t="s">
        <v>43</v>
      </c>
      <c r="J66" s="304" t="s">
        <v>241</v>
      </c>
      <c r="K66" s="782" t="s">
        <v>878</v>
      </c>
      <c r="L66" s="139" t="s">
        <v>44</v>
      </c>
      <c r="M66" s="308"/>
      <c r="N66" s="284"/>
    </row>
    <row r="67" spans="1:14" s="2" customFormat="1" ht="13.5" customHeight="1" x14ac:dyDescent="0.3">
      <c r="A67" s="138">
        <v>45600</v>
      </c>
      <c r="B67" s="139" t="s">
        <v>165</v>
      </c>
      <c r="C67" s="139" t="s">
        <v>112</v>
      </c>
      <c r="D67" s="418" t="s">
        <v>164</v>
      </c>
      <c r="E67" s="350">
        <v>20000</v>
      </c>
      <c r="F67" s="283">
        <v>3866</v>
      </c>
      <c r="G67" s="262">
        <f t="shared" si="1"/>
        <v>5.173305742369374</v>
      </c>
      <c r="H67" s="149" t="s">
        <v>207</v>
      </c>
      <c r="I67" s="140" t="s">
        <v>43</v>
      </c>
      <c r="J67" s="304" t="s">
        <v>241</v>
      </c>
      <c r="K67" s="782" t="s">
        <v>878</v>
      </c>
      <c r="L67" s="139" t="s">
        <v>44</v>
      </c>
      <c r="M67" s="308"/>
      <c r="N67" s="284"/>
    </row>
    <row r="68" spans="1:14" s="2" customFormat="1" ht="15.75" customHeight="1" x14ac:dyDescent="0.3">
      <c r="A68" s="651">
        <v>45600</v>
      </c>
      <c r="B68" s="409" t="s">
        <v>111</v>
      </c>
      <c r="C68" s="409" t="s">
        <v>112</v>
      </c>
      <c r="D68" s="652" t="s">
        <v>110</v>
      </c>
      <c r="E68" s="349">
        <v>15000</v>
      </c>
      <c r="F68" s="283">
        <v>3866</v>
      </c>
      <c r="G68" s="262">
        <f t="shared" si="1"/>
        <v>3.8799793067770305</v>
      </c>
      <c r="H68" s="149" t="s">
        <v>156</v>
      </c>
      <c r="I68" s="140" t="s">
        <v>43</v>
      </c>
      <c r="J68" s="304" t="s">
        <v>228</v>
      </c>
      <c r="K68" s="782" t="s">
        <v>878</v>
      </c>
      <c r="L68" s="139" t="s">
        <v>44</v>
      </c>
      <c r="M68" s="308"/>
      <c r="N68" s="284"/>
    </row>
    <row r="69" spans="1:14" s="2" customFormat="1" ht="15.75" customHeight="1" x14ac:dyDescent="0.3">
      <c r="A69" s="651">
        <v>45600</v>
      </c>
      <c r="B69" s="409" t="s">
        <v>111</v>
      </c>
      <c r="C69" s="409" t="s">
        <v>112</v>
      </c>
      <c r="D69" s="652" t="s">
        <v>110</v>
      </c>
      <c r="E69" s="124">
        <v>10000</v>
      </c>
      <c r="F69" s="283">
        <v>3866</v>
      </c>
      <c r="G69" s="262">
        <f t="shared" si="1"/>
        <v>2.586652871184687</v>
      </c>
      <c r="H69" s="149" t="s">
        <v>156</v>
      </c>
      <c r="I69" s="140" t="s">
        <v>43</v>
      </c>
      <c r="J69" s="304" t="s">
        <v>228</v>
      </c>
      <c r="K69" s="782" t="s">
        <v>878</v>
      </c>
      <c r="L69" s="139" t="s">
        <v>44</v>
      </c>
      <c r="M69" s="308"/>
      <c r="N69" s="284"/>
    </row>
    <row r="70" spans="1:14" s="2" customFormat="1" ht="18.75" customHeight="1" x14ac:dyDescent="0.3">
      <c r="A70" s="651">
        <v>45600</v>
      </c>
      <c r="B70" s="409" t="s">
        <v>111</v>
      </c>
      <c r="C70" s="409" t="s">
        <v>112</v>
      </c>
      <c r="D70" s="652" t="s">
        <v>110</v>
      </c>
      <c r="E70" s="124">
        <v>10000</v>
      </c>
      <c r="F70" s="283">
        <v>3866</v>
      </c>
      <c r="G70" s="262">
        <f t="shared" si="1"/>
        <v>2.586652871184687</v>
      </c>
      <c r="H70" s="149" t="s">
        <v>156</v>
      </c>
      <c r="I70" s="140" t="s">
        <v>43</v>
      </c>
      <c r="J70" s="304" t="s">
        <v>228</v>
      </c>
      <c r="K70" s="782" t="s">
        <v>878</v>
      </c>
      <c r="L70" s="139" t="s">
        <v>44</v>
      </c>
      <c r="M70" s="308"/>
      <c r="N70" s="284"/>
    </row>
    <row r="71" spans="1:14" s="2" customFormat="1" ht="14.25" customHeight="1" x14ac:dyDescent="0.3">
      <c r="A71" s="651">
        <v>45600</v>
      </c>
      <c r="B71" s="409" t="s">
        <v>111</v>
      </c>
      <c r="C71" s="409" t="s">
        <v>112</v>
      </c>
      <c r="D71" s="652" t="s">
        <v>110</v>
      </c>
      <c r="E71" s="565">
        <v>15000</v>
      </c>
      <c r="F71" s="283">
        <v>3866</v>
      </c>
      <c r="G71" s="262">
        <f t="shared" si="1"/>
        <v>3.8799793067770305</v>
      </c>
      <c r="H71" s="149" t="s">
        <v>156</v>
      </c>
      <c r="I71" s="140" t="s">
        <v>43</v>
      </c>
      <c r="J71" s="304" t="s">
        <v>228</v>
      </c>
      <c r="K71" s="782" t="s">
        <v>878</v>
      </c>
      <c r="L71" s="139" t="s">
        <v>44</v>
      </c>
      <c r="M71" s="308"/>
      <c r="N71" s="284"/>
    </row>
    <row r="72" spans="1:14" s="2" customFormat="1" ht="14.25" customHeight="1" x14ac:dyDescent="0.3">
      <c r="A72" s="138">
        <v>45600</v>
      </c>
      <c r="B72" s="409" t="s">
        <v>111</v>
      </c>
      <c r="C72" s="409" t="s">
        <v>112</v>
      </c>
      <c r="D72" s="652" t="s">
        <v>110</v>
      </c>
      <c r="E72" s="565">
        <v>25000</v>
      </c>
      <c r="F72" s="283">
        <v>3866</v>
      </c>
      <c r="G72" s="262">
        <f t="shared" si="1"/>
        <v>6.466632177961718</v>
      </c>
      <c r="H72" s="149" t="s">
        <v>177</v>
      </c>
      <c r="I72" s="140" t="s">
        <v>43</v>
      </c>
      <c r="J72" s="304" t="s">
        <v>248</v>
      </c>
      <c r="K72" s="782" t="s">
        <v>878</v>
      </c>
      <c r="L72" s="139" t="s">
        <v>44</v>
      </c>
      <c r="M72" s="308"/>
      <c r="N72" s="284"/>
    </row>
    <row r="73" spans="1:14" s="2" customFormat="1" ht="14.25" customHeight="1" x14ac:dyDescent="0.3">
      <c r="A73" s="138">
        <v>45600</v>
      </c>
      <c r="B73" s="409" t="s">
        <v>111</v>
      </c>
      <c r="C73" s="409" t="s">
        <v>112</v>
      </c>
      <c r="D73" s="652" t="s">
        <v>110</v>
      </c>
      <c r="E73" s="565">
        <v>10000</v>
      </c>
      <c r="F73" s="283">
        <v>3866</v>
      </c>
      <c r="G73" s="262">
        <f t="shared" si="1"/>
        <v>2.586652871184687</v>
      </c>
      <c r="H73" s="149" t="s">
        <v>177</v>
      </c>
      <c r="I73" s="140" t="s">
        <v>43</v>
      </c>
      <c r="J73" s="304" t="s">
        <v>248</v>
      </c>
      <c r="K73" s="782" t="s">
        <v>878</v>
      </c>
      <c r="L73" s="139" t="s">
        <v>44</v>
      </c>
      <c r="M73" s="308"/>
      <c r="N73" s="284"/>
    </row>
    <row r="74" spans="1:14" s="2" customFormat="1" ht="15" customHeight="1" x14ac:dyDescent="0.3">
      <c r="A74" s="138">
        <v>45600</v>
      </c>
      <c r="B74" s="409" t="s">
        <v>111</v>
      </c>
      <c r="C74" s="409" t="s">
        <v>112</v>
      </c>
      <c r="D74" s="652" t="s">
        <v>110</v>
      </c>
      <c r="E74" s="565">
        <v>8000</v>
      </c>
      <c r="F74" s="283">
        <v>3866</v>
      </c>
      <c r="G74" s="262">
        <f t="shared" si="1"/>
        <v>2.0693222969477496</v>
      </c>
      <c r="H74" s="149" t="s">
        <v>177</v>
      </c>
      <c r="I74" s="140" t="s">
        <v>43</v>
      </c>
      <c r="J74" s="304" t="s">
        <v>248</v>
      </c>
      <c r="K74" s="782" t="s">
        <v>878</v>
      </c>
      <c r="L74" s="139" t="s">
        <v>44</v>
      </c>
      <c r="M74" s="308"/>
      <c r="N74" s="284"/>
    </row>
    <row r="75" spans="1:14" s="2" customFormat="1" ht="15" customHeight="1" x14ac:dyDescent="0.3">
      <c r="A75" s="138">
        <v>45600</v>
      </c>
      <c r="B75" s="409" t="s">
        <v>111</v>
      </c>
      <c r="C75" s="409" t="s">
        <v>112</v>
      </c>
      <c r="D75" s="652" t="s">
        <v>110</v>
      </c>
      <c r="E75" s="565">
        <v>25000</v>
      </c>
      <c r="F75" s="283">
        <v>3866</v>
      </c>
      <c r="G75" s="262">
        <f t="shared" si="1"/>
        <v>6.466632177961718</v>
      </c>
      <c r="H75" s="149" t="s">
        <v>177</v>
      </c>
      <c r="I75" s="140" t="s">
        <v>43</v>
      </c>
      <c r="J75" s="304" t="s">
        <v>248</v>
      </c>
      <c r="K75" s="782" t="s">
        <v>878</v>
      </c>
      <c r="L75" s="139" t="s">
        <v>44</v>
      </c>
      <c r="M75" s="308"/>
      <c r="N75" s="284"/>
    </row>
    <row r="76" spans="1:14" s="2" customFormat="1" ht="15" customHeight="1" x14ac:dyDescent="0.3">
      <c r="A76" s="138">
        <v>45600</v>
      </c>
      <c r="B76" s="139" t="s">
        <v>165</v>
      </c>
      <c r="C76" s="139" t="s">
        <v>112</v>
      </c>
      <c r="D76" s="418" t="s">
        <v>164</v>
      </c>
      <c r="E76" s="350">
        <v>20000</v>
      </c>
      <c r="F76" s="283">
        <v>3866</v>
      </c>
      <c r="G76" s="262">
        <f t="shared" si="1"/>
        <v>5.173305742369374</v>
      </c>
      <c r="H76" s="149" t="s">
        <v>208</v>
      </c>
      <c r="I76" s="140" t="s">
        <v>43</v>
      </c>
      <c r="J76" s="304" t="s">
        <v>264</v>
      </c>
      <c r="K76" s="782" t="s">
        <v>878</v>
      </c>
      <c r="L76" s="139" t="s">
        <v>44</v>
      </c>
      <c r="M76" s="308"/>
      <c r="N76" s="284"/>
    </row>
    <row r="77" spans="1:14" s="2" customFormat="1" ht="15" customHeight="1" x14ac:dyDescent="0.3">
      <c r="A77" s="138">
        <v>45600</v>
      </c>
      <c r="B77" s="139" t="s">
        <v>165</v>
      </c>
      <c r="C77" s="139" t="s">
        <v>112</v>
      </c>
      <c r="D77" s="418" t="s">
        <v>164</v>
      </c>
      <c r="E77" s="124">
        <v>13000</v>
      </c>
      <c r="F77" s="283">
        <v>3866</v>
      </c>
      <c r="G77" s="262">
        <f t="shared" si="1"/>
        <v>3.3626487325400931</v>
      </c>
      <c r="H77" s="149" t="s">
        <v>208</v>
      </c>
      <c r="I77" s="140" t="s">
        <v>43</v>
      </c>
      <c r="J77" s="304" t="s">
        <v>264</v>
      </c>
      <c r="K77" s="782" t="s">
        <v>878</v>
      </c>
      <c r="L77" s="139" t="s">
        <v>44</v>
      </c>
      <c r="M77" s="308"/>
      <c r="N77" s="284"/>
    </row>
    <row r="78" spans="1:14" s="2" customFormat="1" ht="15" customHeight="1" x14ac:dyDescent="0.3">
      <c r="A78" s="138">
        <v>45600</v>
      </c>
      <c r="B78" s="139" t="s">
        <v>165</v>
      </c>
      <c r="C78" s="139" t="s">
        <v>112</v>
      </c>
      <c r="D78" s="418" t="s">
        <v>164</v>
      </c>
      <c r="E78" s="124">
        <v>4000</v>
      </c>
      <c r="F78" s="283">
        <v>3866</v>
      </c>
      <c r="G78" s="262">
        <f t="shared" si="1"/>
        <v>1.0346611484738748</v>
      </c>
      <c r="H78" s="149" t="s">
        <v>208</v>
      </c>
      <c r="I78" s="140" t="s">
        <v>43</v>
      </c>
      <c r="J78" s="304" t="s">
        <v>264</v>
      </c>
      <c r="K78" s="782" t="s">
        <v>878</v>
      </c>
      <c r="L78" s="139" t="s">
        <v>44</v>
      </c>
      <c r="M78" s="308"/>
      <c r="N78" s="284"/>
    </row>
    <row r="79" spans="1:14" s="2" customFormat="1" ht="15" customHeight="1" x14ac:dyDescent="0.3">
      <c r="A79" s="138">
        <v>45600</v>
      </c>
      <c r="B79" s="139" t="s">
        <v>165</v>
      </c>
      <c r="C79" s="139" t="s">
        <v>112</v>
      </c>
      <c r="D79" s="418" t="s">
        <v>164</v>
      </c>
      <c r="E79" s="350">
        <v>6000</v>
      </c>
      <c r="F79" s="283">
        <v>3866</v>
      </c>
      <c r="G79" s="262">
        <f t="shared" si="1"/>
        <v>1.5519917227108122</v>
      </c>
      <c r="H79" s="149" t="s">
        <v>208</v>
      </c>
      <c r="I79" s="140" t="s">
        <v>43</v>
      </c>
      <c r="J79" s="304" t="s">
        <v>264</v>
      </c>
      <c r="K79" s="782" t="s">
        <v>878</v>
      </c>
      <c r="L79" s="139" t="s">
        <v>44</v>
      </c>
      <c r="M79" s="308"/>
      <c r="N79" s="284"/>
    </row>
    <row r="80" spans="1:14" s="2" customFormat="1" ht="15" customHeight="1" x14ac:dyDescent="0.3">
      <c r="A80" s="138">
        <v>45600</v>
      </c>
      <c r="B80" s="292" t="s">
        <v>165</v>
      </c>
      <c r="C80" s="292" t="s">
        <v>112</v>
      </c>
      <c r="D80" s="418" t="s">
        <v>164</v>
      </c>
      <c r="E80" s="124">
        <v>10000</v>
      </c>
      <c r="F80" s="283">
        <v>3866</v>
      </c>
      <c r="G80" s="262">
        <f t="shared" si="1"/>
        <v>2.586652871184687</v>
      </c>
      <c r="H80" s="149" t="s">
        <v>208</v>
      </c>
      <c r="I80" s="140" t="s">
        <v>43</v>
      </c>
      <c r="J80" s="304" t="s">
        <v>264</v>
      </c>
      <c r="K80" s="782" t="s">
        <v>878</v>
      </c>
      <c r="L80" s="139" t="s">
        <v>44</v>
      </c>
      <c r="M80" s="308"/>
      <c r="N80" s="284"/>
    </row>
    <row r="81" spans="1:14" s="2" customFormat="1" ht="15" customHeight="1" x14ac:dyDescent="0.3">
      <c r="A81" s="138">
        <v>45600</v>
      </c>
      <c r="B81" s="139" t="s">
        <v>165</v>
      </c>
      <c r="C81" s="139" t="s">
        <v>112</v>
      </c>
      <c r="D81" s="418" t="s">
        <v>164</v>
      </c>
      <c r="E81" s="143">
        <v>5000</v>
      </c>
      <c r="F81" s="283">
        <v>3866</v>
      </c>
      <c r="G81" s="262">
        <f t="shared" si="1"/>
        <v>1.2933264355923435</v>
      </c>
      <c r="H81" s="149" t="s">
        <v>208</v>
      </c>
      <c r="I81" s="140" t="s">
        <v>43</v>
      </c>
      <c r="J81" s="304" t="s">
        <v>264</v>
      </c>
      <c r="K81" s="782" t="s">
        <v>878</v>
      </c>
      <c r="L81" s="139" t="s">
        <v>44</v>
      </c>
      <c r="M81" s="308"/>
      <c r="N81" s="284"/>
    </row>
    <row r="82" spans="1:14" s="2" customFormat="1" ht="15" customHeight="1" x14ac:dyDescent="0.3">
      <c r="A82" s="138">
        <v>45600</v>
      </c>
      <c r="B82" s="139" t="s">
        <v>165</v>
      </c>
      <c r="C82" s="139" t="s">
        <v>112</v>
      </c>
      <c r="D82" s="418" t="s">
        <v>164</v>
      </c>
      <c r="E82" s="143">
        <v>20000</v>
      </c>
      <c r="F82" s="283">
        <v>3866</v>
      </c>
      <c r="G82" s="262">
        <f t="shared" si="1"/>
        <v>5.173305742369374</v>
      </c>
      <c r="H82" s="149" t="s">
        <v>208</v>
      </c>
      <c r="I82" s="140" t="s">
        <v>43</v>
      </c>
      <c r="J82" s="304" t="s">
        <v>264</v>
      </c>
      <c r="K82" s="782" t="s">
        <v>878</v>
      </c>
      <c r="L82" s="139" t="s">
        <v>44</v>
      </c>
      <c r="M82" s="308"/>
      <c r="N82" s="284"/>
    </row>
    <row r="83" spans="1:14" s="2" customFormat="1" ht="15" customHeight="1" x14ac:dyDescent="0.3">
      <c r="A83" s="138">
        <v>45600</v>
      </c>
      <c r="B83" s="139" t="s">
        <v>111</v>
      </c>
      <c r="C83" s="139" t="s">
        <v>112</v>
      </c>
      <c r="D83" s="418" t="s">
        <v>164</v>
      </c>
      <c r="E83" s="124">
        <v>8000</v>
      </c>
      <c r="F83" s="283">
        <v>3866</v>
      </c>
      <c r="G83" s="262">
        <f t="shared" si="1"/>
        <v>2.0693222969477496</v>
      </c>
      <c r="H83" s="149" t="s">
        <v>121</v>
      </c>
      <c r="I83" s="140" t="s">
        <v>43</v>
      </c>
      <c r="J83" s="304" t="s">
        <v>242</v>
      </c>
      <c r="K83" s="782" t="s">
        <v>878</v>
      </c>
      <c r="L83" s="139" t="s">
        <v>44</v>
      </c>
      <c r="M83" s="308"/>
      <c r="N83" s="284"/>
    </row>
    <row r="84" spans="1:14" s="2" customFormat="1" ht="15" customHeight="1" x14ac:dyDescent="0.3">
      <c r="A84" s="138">
        <v>45600</v>
      </c>
      <c r="B84" s="139" t="s">
        <v>111</v>
      </c>
      <c r="C84" s="139" t="s">
        <v>112</v>
      </c>
      <c r="D84" s="418" t="s">
        <v>164</v>
      </c>
      <c r="E84" s="124">
        <v>8000</v>
      </c>
      <c r="F84" s="283">
        <v>3866</v>
      </c>
      <c r="G84" s="262">
        <f t="shared" si="1"/>
        <v>2.0693222969477496</v>
      </c>
      <c r="H84" s="149" t="s">
        <v>121</v>
      </c>
      <c r="I84" s="140" t="s">
        <v>43</v>
      </c>
      <c r="J84" s="304" t="s">
        <v>242</v>
      </c>
      <c r="K84" s="782" t="s">
        <v>878</v>
      </c>
      <c r="L84" s="139" t="s">
        <v>44</v>
      </c>
      <c r="M84" s="308"/>
      <c r="N84" s="284"/>
    </row>
    <row r="85" spans="1:14" s="2" customFormat="1" ht="15" customHeight="1" x14ac:dyDescent="0.3">
      <c r="A85" s="138">
        <v>45600</v>
      </c>
      <c r="B85" s="81" t="s">
        <v>155</v>
      </c>
      <c r="C85" s="81" t="s">
        <v>113</v>
      </c>
      <c r="D85" s="652" t="s">
        <v>14</v>
      </c>
      <c r="E85" s="135">
        <v>50000</v>
      </c>
      <c r="F85" s="283">
        <v>3866</v>
      </c>
      <c r="G85" s="262">
        <f t="shared" si="1"/>
        <v>12.933264355923436</v>
      </c>
      <c r="H85" s="149" t="s">
        <v>41</v>
      </c>
      <c r="I85" s="140" t="s">
        <v>43</v>
      </c>
      <c r="J85" s="126" t="s">
        <v>281</v>
      </c>
      <c r="K85" s="782" t="s">
        <v>878</v>
      </c>
      <c r="L85" s="139" t="s">
        <v>44</v>
      </c>
      <c r="M85" s="308"/>
      <c r="N85" s="284"/>
    </row>
    <row r="86" spans="1:14" s="2" customFormat="1" ht="15" customHeight="1" x14ac:dyDescent="0.3">
      <c r="A86" s="138">
        <v>45600</v>
      </c>
      <c r="B86" s="81" t="s">
        <v>184</v>
      </c>
      <c r="C86" s="81" t="s">
        <v>113</v>
      </c>
      <c r="D86" s="652" t="s">
        <v>110</v>
      </c>
      <c r="E86" s="143">
        <v>20000</v>
      </c>
      <c r="F86" s="283">
        <v>3866</v>
      </c>
      <c r="G86" s="262">
        <f t="shared" si="1"/>
        <v>5.173305742369374</v>
      </c>
      <c r="H86" s="149" t="s">
        <v>156</v>
      </c>
      <c r="I86" s="140" t="s">
        <v>43</v>
      </c>
      <c r="J86" s="126" t="s">
        <v>281</v>
      </c>
      <c r="K86" s="782" t="s">
        <v>878</v>
      </c>
      <c r="L86" s="139" t="s">
        <v>44</v>
      </c>
      <c r="M86" s="308"/>
      <c r="N86" s="284"/>
    </row>
    <row r="87" spans="1:14" s="2" customFormat="1" ht="15" customHeight="1" x14ac:dyDescent="0.3">
      <c r="A87" s="138">
        <v>45600</v>
      </c>
      <c r="B87" s="81" t="s">
        <v>182</v>
      </c>
      <c r="C87" s="81" t="s">
        <v>113</v>
      </c>
      <c r="D87" s="652" t="s">
        <v>14</v>
      </c>
      <c r="E87" s="351">
        <v>30000</v>
      </c>
      <c r="F87" s="283">
        <v>3865</v>
      </c>
      <c r="G87" s="262">
        <f t="shared" si="1"/>
        <v>7.7619663648124195</v>
      </c>
      <c r="H87" s="149" t="s">
        <v>167</v>
      </c>
      <c r="I87" s="140" t="s">
        <v>43</v>
      </c>
      <c r="J87" s="126" t="s">
        <v>281</v>
      </c>
      <c r="K87" s="782" t="s">
        <v>878</v>
      </c>
      <c r="L87" s="139" t="s">
        <v>44</v>
      </c>
      <c r="M87" s="308"/>
      <c r="N87" s="284"/>
    </row>
    <row r="88" spans="1:14" s="2" customFormat="1" ht="15" customHeight="1" x14ac:dyDescent="0.3">
      <c r="A88" s="138">
        <v>45600</v>
      </c>
      <c r="B88" s="81" t="s">
        <v>280</v>
      </c>
      <c r="C88" s="81" t="s">
        <v>113</v>
      </c>
      <c r="D88" s="418" t="s">
        <v>164</v>
      </c>
      <c r="E88" s="135">
        <v>25000</v>
      </c>
      <c r="F88" s="283">
        <v>3866</v>
      </c>
      <c r="G88" s="262">
        <f t="shared" si="1"/>
        <v>6.466632177961718</v>
      </c>
      <c r="H88" s="149" t="s">
        <v>208</v>
      </c>
      <c r="I88" s="140" t="s">
        <v>43</v>
      </c>
      <c r="J88" s="126" t="s">
        <v>281</v>
      </c>
      <c r="K88" s="782" t="s">
        <v>878</v>
      </c>
      <c r="L88" s="139" t="s">
        <v>44</v>
      </c>
      <c r="M88" s="308"/>
      <c r="N88" s="284"/>
    </row>
    <row r="89" spans="1:14" s="2" customFormat="1" ht="15" customHeight="1" x14ac:dyDescent="0.3">
      <c r="A89" s="138">
        <v>45600</v>
      </c>
      <c r="B89" s="81" t="s">
        <v>183</v>
      </c>
      <c r="C89" s="81" t="s">
        <v>113</v>
      </c>
      <c r="D89" s="418" t="s">
        <v>164</v>
      </c>
      <c r="E89" s="135">
        <v>25000</v>
      </c>
      <c r="F89" s="283">
        <v>3866</v>
      </c>
      <c r="G89" s="262">
        <f t="shared" si="1"/>
        <v>6.466632177961718</v>
      </c>
      <c r="H89" s="149" t="s">
        <v>121</v>
      </c>
      <c r="I89" s="140" t="s">
        <v>43</v>
      </c>
      <c r="J89" s="126" t="s">
        <v>281</v>
      </c>
      <c r="K89" s="782" t="s">
        <v>878</v>
      </c>
      <c r="L89" s="139" t="s">
        <v>44</v>
      </c>
      <c r="M89" s="308"/>
      <c r="N89" s="284"/>
    </row>
    <row r="90" spans="1:14" s="2" customFormat="1" ht="15" customHeight="1" x14ac:dyDescent="0.3">
      <c r="A90" s="138">
        <v>45600</v>
      </c>
      <c r="B90" s="81" t="s">
        <v>185</v>
      </c>
      <c r="C90" s="81" t="s">
        <v>113</v>
      </c>
      <c r="D90" s="652" t="s">
        <v>110</v>
      </c>
      <c r="E90" s="135">
        <v>20000</v>
      </c>
      <c r="F90" s="283">
        <v>3866</v>
      </c>
      <c r="G90" s="262">
        <f t="shared" si="1"/>
        <v>5.173305742369374</v>
      </c>
      <c r="H90" s="149" t="s">
        <v>177</v>
      </c>
      <c r="I90" s="140" t="s">
        <v>43</v>
      </c>
      <c r="J90" s="126" t="s">
        <v>281</v>
      </c>
      <c r="K90" s="782" t="s">
        <v>878</v>
      </c>
      <c r="L90" s="139" t="s">
        <v>44</v>
      </c>
      <c r="M90" s="308"/>
      <c r="N90" s="284"/>
    </row>
    <row r="91" spans="1:14" s="2" customFormat="1" ht="15" customHeight="1" x14ac:dyDescent="0.3">
      <c r="A91" s="138">
        <v>45600</v>
      </c>
      <c r="B91" s="81" t="s">
        <v>210</v>
      </c>
      <c r="C91" s="81" t="s">
        <v>113</v>
      </c>
      <c r="D91" s="652" t="s">
        <v>164</v>
      </c>
      <c r="E91" s="143">
        <v>25000</v>
      </c>
      <c r="F91" s="283">
        <v>3866</v>
      </c>
      <c r="G91" s="262">
        <f t="shared" si="1"/>
        <v>6.466632177961718</v>
      </c>
      <c r="H91" s="149" t="s">
        <v>207</v>
      </c>
      <c r="I91" s="140" t="s">
        <v>43</v>
      </c>
      <c r="J91" s="126" t="s">
        <v>281</v>
      </c>
      <c r="K91" s="782" t="s">
        <v>878</v>
      </c>
      <c r="L91" s="139" t="s">
        <v>44</v>
      </c>
      <c r="M91" s="308"/>
      <c r="N91" s="284"/>
    </row>
    <row r="92" spans="1:14" s="2" customFormat="1" ht="15" customHeight="1" x14ac:dyDescent="0.3">
      <c r="A92" s="651">
        <v>45600</v>
      </c>
      <c r="B92" s="409" t="s">
        <v>288</v>
      </c>
      <c r="C92" s="409" t="s">
        <v>424</v>
      </c>
      <c r="D92" s="652" t="s">
        <v>79</v>
      </c>
      <c r="E92" s="349">
        <v>105000</v>
      </c>
      <c r="F92" s="283">
        <v>3866</v>
      </c>
      <c r="G92" s="262">
        <f t="shared" si="1"/>
        <v>27.159855147439213</v>
      </c>
      <c r="H92" s="149" t="s">
        <v>167</v>
      </c>
      <c r="I92" s="140" t="s">
        <v>43</v>
      </c>
      <c r="J92" s="304" t="s">
        <v>289</v>
      </c>
      <c r="K92" s="782" t="s">
        <v>878</v>
      </c>
      <c r="L92" s="139" t="s">
        <v>44</v>
      </c>
      <c r="M92" s="308"/>
      <c r="N92" s="284"/>
    </row>
    <row r="93" spans="1:14" s="2" customFormat="1" ht="15" customHeight="1" x14ac:dyDescent="0.3">
      <c r="A93" s="138">
        <v>45600</v>
      </c>
      <c r="B93" s="409" t="s">
        <v>290</v>
      </c>
      <c r="C93" s="409" t="s">
        <v>424</v>
      </c>
      <c r="D93" s="652" t="s">
        <v>79</v>
      </c>
      <c r="E93" s="565">
        <v>37000</v>
      </c>
      <c r="F93" s="283">
        <v>3866</v>
      </c>
      <c r="G93" s="262">
        <f t="shared" si="1"/>
        <v>9.5706156233833415</v>
      </c>
      <c r="H93" s="149" t="s">
        <v>167</v>
      </c>
      <c r="I93" s="140" t="s">
        <v>43</v>
      </c>
      <c r="J93" s="304" t="s">
        <v>298</v>
      </c>
      <c r="K93" s="782" t="s">
        <v>878</v>
      </c>
      <c r="L93" s="139" t="s">
        <v>44</v>
      </c>
      <c r="M93" s="308"/>
      <c r="N93" s="284"/>
    </row>
    <row r="94" spans="1:14" s="2" customFormat="1" ht="15" customHeight="1" x14ac:dyDescent="0.3">
      <c r="A94" s="138">
        <v>45600</v>
      </c>
      <c r="B94" s="409" t="s">
        <v>291</v>
      </c>
      <c r="C94" s="409" t="s">
        <v>424</v>
      </c>
      <c r="D94" s="652" t="s">
        <v>79</v>
      </c>
      <c r="E94" s="565">
        <v>3000</v>
      </c>
      <c r="F94" s="283">
        <v>3866</v>
      </c>
      <c r="G94" s="262">
        <f t="shared" si="1"/>
        <v>0.7759958613554061</v>
      </c>
      <c r="H94" s="149" t="s">
        <v>167</v>
      </c>
      <c r="I94" s="140" t="s">
        <v>43</v>
      </c>
      <c r="J94" s="304" t="s">
        <v>299</v>
      </c>
      <c r="K94" s="782" t="s">
        <v>878</v>
      </c>
      <c r="L94" s="139" t="s">
        <v>44</v>
      </c>
      <c r="M94" s="308"/>
      <c r="N94" s="284"/>
    </row>
    <row r="95" spans="1:14" s="2" customFormat="1" ht="15" customHeight="1" x14ac:dyDescent="0.3">
      <c r="A95" s="138">
        <v>45600</v>
      </c>
      <c r="B95" s="292" t="s">
        <v>292</v>
      </c>
      <c r="C95" s="409" t="s">
        <v>424</v>
      </c>
      <c r="D95" s="652" t="s">
        <v>79</v>
      </c>
      <c r="E95" s="565">
        <v>4000</v>
      </c>
      <c r="F95" s="283">
        <v>3866</v>
      </c>
      <c r="G95" s="262">
        <f t="shared" si="1"/>
        <v>1.0346611484738748</v>
      </c>
      <c r="H95" s="149" t="s">
        <v>167</v>
      </c>
      <c r="I95" s="140" t="s">
        <v>43</v>
      </c>
      <c r="J95" s="304" t="s">
        <v>299</v>
      </c>
      <c r="K95" s="782" t="s">
        <v>878</v>
      </c>
      <c r="L95" s="139" t="s">
        <v>44</v>
      </c>
      <c r="M95" s="308"/>
      <c r="N95" s="284"/>
    </row>
    <row r="96" spans="1:14" s="2" customFormat="1" ht="15" customHeight="1" x14ac:dyDescent="0.3">
      <c r="A96" s="138">
        <v>45600</v>
      </c>
      <c r="B96" s="409" t="s">
        <v>293</v>
      </c>
      <c r="C96" s="409" t="s">
        <v>424</v>
      </c>
      <c r="D96" s="652" t="s">
        <v>79</v>
      </c>
      <c r="E96" s="565">
        <v>2500</v>
      </c>
      <c r="F96" s="283">
        <v>3866</v>
      </c>
      <c r="G96" s="262">
        <f t="shared" si="1"/>
        <v>0.64666321779617175</v>
      </c>
      <c r="H96" s="149" t="s">
        <v>167</v>
      </c>
      <c r="I96" s="140" t="s">
        <v>43</v>
      </c>
      <c r="J96" s="304" t="s">
        <v>299</v>
      </c>
      <c r="K96" s="782" t="s">
        <v>878</v>
      </c>
      <c r="L96" s="139" t="s">
        <v>44</v>
      </c>
      <c r="M96" s="308"/>
      <c r="N96" s="284"/>
    </row>
    <row r="97" spans="1:14" s="2" customFormat="1" ht="15" customHeight="1" x14ac:dyDescent="0.3">
      <c r="A97" s="400">
        <v>45600</v>
      </c>
      <c r="B97" s="292" t="s">
        <v>294</v>
      </c>
      <c r="C97" s="409" t="s">
        <v>424</v>
      </c>
      <c r="D97" s="418" t="s">
        <v>79</v>
      </c>
      <c r="E97" s="392">
        <v>24000</v>
      </c>
      <c r="F97" s="283">
        <v>3866</v>
      </c>
      <c r="G97" s="262">
        <f t="shared" si="1"/>
        <v>6.2079668908432488</v>
      </c>
      <c r="H97" s="149" t="s">
        <v>167</v>
      </c>
      <c r="I97" s="140" t="s">
        <v>43</v>
      </c>
      <c r="J97" s="304" t="s">
        <v>300</v>
      </c>
      <c r="K97" s="782" t="s">
        <v>878</v>
      </c>
      <c r="L97" s="139" t="s">
        <v>44</v>
      </c>
      <c r="M97" s="308"/>
      <c r="N97" s="284"/>
    </row>
    <row r="98" spans="1:14" s="2" customFormat="1" ht="15" customHeight="1" x14ac:dyDescent="0.3">
      <c r="A98" s="400">
        <v>45600</v>
      </c>
      <c r="B98" s="409" t="s">
        <v>295</v>
      </c>
      <c r="C98" s="409" t="s">
        <v>424</v>
      </c>
      <c r="D98" s="652" t="s">
        <v>79</v>
      </c>
      <c r="E98" s="392">
        <v>16000</v>
      </c>
      <c r="F98" s="283">
        <v>3866</v>
      </c>
      <c r="G98" s="262">
        <f t="shared" si="1"/>
        <v>4.1386445938954992</v>
      </c>
      <c r="H98" s="149" t="s">
        <v>167</v>
      </c>
      <c r="I98" s="140" t="s">
        <v>43</v>
      </c>
      <c r="J98" s="304" t="s">
        <v>300</v>
      </c>
      <c r="K98" s="782" t="s">
        <v>878</v>
      </c>
      <c r="L98" s="139" t="s">
        <v>44</v>
      </c>
      <c r="M98" s="308"/>
      <c r="N98" s="284"/>
    </row>
    <row r="99" spans="1:14" s="2" customFormat="1" ht="15" customHeight="1" x14ac:dyDescent="0.3">
      <c r="A99" s="400">
        <v>45600</v>
      </c>
      <c r="B99" s="292" t="s">
        <v>296</v>
      </c>
      <c r="C99" s="409" t="s">
        <v>424</v>
      </c>
      <c r="D99" s="418" t="s">
        <v>79</v>
      </c>
      <c r="E99" s="392">
        <v>9800</v>
      </c>
      <c r="F99" s="283">
        <v>3866</v>
      </c>
      <c r="G99" s="262">
        <f t="shared" si="1"/>
        <v>2.5349198137609932</v>
      </c>
      <c r="H99" s="149" t="s">
        <v>167</v>
      </c>
      <c r="I99" s="140" t="s">
        <v>43</v>
      </c>
      <c r="J99" s="304" t="s">
        <v>300</v>
      </c>
      <c r="K99" s="782" t="s">
        <v>878</v>
      </c>
      <c r="L99" s="139" t="s">
        <v>44</v>
      </c>
      <c r="M99" s="308"/>
      <c r="N99" s="284"/>
    </row>
    <row r="100" spans="1:14" s="2" customFormat="1" ht="15" customHeight="1" x14ac:dyDescent="0.3">
      <c r="A100" s="400">
        <v>45600</v>
      </c>
      <c r="B100" s="126" t="s">
        <v>297</v>
      </c>
      <c r="C100" s="409" t="s">
        <v>424</v>
      </c>
      <c r="D100" s="126" t="s">
        <v>79</v>
      </c>
      <c r="E100" s="392">
        <v>1000</v>
      </c>
      <c r="F100" s="283">
        <v>3866</v>
      </c>
      <c r="G100" s="262">
        <f t="shared" si="1"/>
        <v>0.2586652871184687</v>
      </c>
      <c r="H100" s="149" t="s">
        <v>167</v>
      </c>
      <c r="I100" s="140" t="s">
        <v>43</v>
      </c>
      <c r="J100" s="304" t="s">
        <v>300</v>
      </c>
      <c r="K100" s="782" t="s">
        <v>878</v>
      </c>
      <c r="L100" s="139" t="s">
        <v>44</v>
      </c>
      <c r="M100" s="308"/>
      <c r="N100" s="284"/>
    </row>
    <row r="101" spans="1:14" s="2" customFormat="1" ht="15" customHeight="1" x14ac:dyDescent="0.3">
      <c r="A101" s="400">
        <v>45600</v>
      </c>
      <c r="B101" s="126" t="s">
        <v>111</v>
      </c>
      <c r="C101" s="126" t="s">
        <v>112</v>
      </c>
      <c r="D101" s="652" t="s">
        <v>14</v>
      </c>
      <c r="E101" s="392">
        <v>10000</v>
      </c>
      <c r="F101" s="283">
        <v>3866</v>
      </c>
      <c r="G101" s="262">
        <f t="shared" si="1"/>
        <v>2.586652871184687</v>
      </c>
      <c r="H101" s="149" t="s">
        <v>167</v>
      </c>
      <c r="I101" s="140" t="s">
        <v>43</v>
      </c>
      <c r="J101" s="304" t="s">
        <v>353</v>
      </c>
      <c r="K101" s="782" t="s">
        <v>878</v>
      </c>
      <c r="L101" s="139" t="s">
        <v>44</v>
      </c>
      <c r="M101" s="308"/>
      <c r="N101" s="284"/>
    </row>
    <row r="102" spans="1:14" s="2" customFormat="1" ht="15" customHeight="1" x14ac:dyDescent="0.3">
      <c r="A102" s="400">
        <v>45600</v>
      </c>
      <c r="B102" s="126" t="s">
        <v>111</v>
      </c>
      <c r="C102" s="126" t="s">
        <v>112</v>
      </c>
      <c r="D102" s="652" t="s">
        <v>14</v>
      </c>
      <c r="E102" s="392">
        <v>8000</v>
      </c>
      <c r="F102" s="283">
        <v>3866</v>
      </c>
      <c r="G102" s="262">
        <f t="shared" si="1"/>
        <v>2.0693222969477496</v>
      </c>
      <c r="H102" s="149" t="s">
        <v>167</v>
      </c>
      <c r="I102" s="140" t="s">
        <v>43</v>
      </c>
      <c r="J102" s="304" t="s">
        <v>353</v>
      </c>
      <c r="K102" s="782" t="s">
        <v>878</v>
      </c>
      <c r="L102" s="139" t="s">
        <v>44</v>
      </c>
      <c r="M102" s="308"/>
      <c r="N102" s="284"/>
    </row>
    <row r="103" spans="1:14" s="2" customFormat="1" ht="15" customHeight="1" x14ac:dyDescent="0.3">
      <c r="A103" s="400">
        <v>45600</v>
      </c>
      <c r="B103" s="126" t="s">
        <v>111</v>
      </c>
      <c r="C103" s="126" t="s">
        <v>112</v>
      </c>
      <c r="D103" s="652" t="s">
        <v>14</v>
      </c>
      <c r="E103" s="392">
        <v>6000</v>
      </c>
      <c r="F103" s="283">
        <v>3866</v>
      </c>
      <c r="G103" s="262">
        <f t="shared" si="1"/>
        <v>1.5519917227108122</v>
      </c>
      <c r="H103" s="149" t="s">
        <v>167</v>
      </c>
      <c r="I103" s="140" t="s">
        <v>43</v>
      </c>
      <c r="J103" s="304" t="s">
        <v>353</v>
      </c>
      <c r="K103" s="782" t="s">
        <v>878</v>
      </c>
      <c r="L103" s="139" t="s">
        <v>44</v>
      </c>
      <c r="M103" s="308"/>
      <c r="N103" s="284"/>
    </row>
    <row r="104" spans="1:14" s="2" customFormat="1" ht="15" customHeight="1" x14ac:dyDescent="0.3">
      <c r="A104" s="400">
        <v>45600</v>
      </c>
      <c r="B104" s="126" t="s">
        <v>111</v>
      </c>
      <c r="C104" s="126" t="s">
        <v>112</v>
      </c>
      <c r="D104" s="652" t="s">
        <v>14</v>
      </c>
      <c r="E104" s="392">
        <v>4000</v>
      </c>
      <c r="F104" s="283">
        <v>3866</v>
      </c>
      <c r="G104" s="262">
        <f t="shared" si="1"/>
        <v>1.0346611484738748</v>
      </c>
      <c r="H104" s="149" t="s">
        <v>167</v>
      </c>
      <c r="I104" s="140" t="s">
        <v>43</v>
      </c>
      <c r="J104" s="304" t="s">
        <v>353</v>
      </c>
      <c r="K104" s="782" t="s">
        <v>878</v>
      </c>
      <c r="L104" s="139" t="s">
        <v>44</v>
      </c>
      <c r="M104" s="308"/>
      <c r="N104" s="284"/>
    </row>
    <row r="105" spans="1:14" s="2" customFormat="1" ht="15" customHeight="1" x14ac:dyDescent="0.3">
      <c r="A105" s="400">
        <v>45600</v>
      </c>
      <c r="B105" s="126" t="s">
        <v>111</v>
      </c>
      <c r="C105" s="126" t="s">
        <v>112</v>
      </c>
      <c r="D105" s="652" t="s">
        <v>14</v>
      </c>
      <c r="E105" s="392">
        <v>2000</v>
      </c>
      <c r="F105" s="283">
        <v>3866</v>
      </c>
      <c r="G105" s="262">
        <f t="shared" si="1"/>
        <v>0.5173305742369374</v>
      </c>
      <c r="H105" s="149" t="s">
        <v>167</v>
      </c>
      <c r="I105" s="140" t="s">
        <v>43</v>
      </c>
      <c r="J105" s="304" t="s">
        <v>353</v>
      </c>
      <c r="K105" s="782" t="s">
        <v>878</v>
      </c>
      <c r="L105" s="139" t="s">
        <v>44</v>
      </c>
      <c r="M105" s="308"/>
      <c r="N105" s="284"/>
    </row>
    <row r="106" spans="1:14" s="2" customFormat="1" ht="15" customHeight="1" x14ac:dyDescent="0.3">
      <c r="A106" s="400">
        <v>45600</v>
      </c>
      <c r="B106" s="126" t="s">
        <v>111</v>
      </c>
      <c r="C106" s="126" t="s">
        <v>112</v>
      </c>
      <c r="D106" s="652" t="s">
        <v>14</v>
      </c>
      <c r="E106" s="392">
        <v>10000</v>
      </c>
      <c r="F106" s="283">
        <v>3866</v>
      </c>
      <c r="G106" s="262">
        <f t="shared" si="1"/>
        <v>2.586652871184687</v>
      </c>
      <c r="H106" s="149" t="s">
        <v>167</v>
      </c>
      <c r="I106" s="140" t="s">
        <v>43</v>
      </c>
      <c r="J106" s="304" t="s">
        <v>353</v>
      </c>
      <c r="K106" s="782" t="s">
        <v>878</v>
      </c>
      <c r="L106" s="139" t="s">
        <v>44</v>
      </c>
      <c r="M106" s="308"/>
      <c r="N106" s="284"/>
    </row>
    <row r="107" spans="1:14" s="2" customFormat="1" ht="15" customHeight="1" x14ac:dyDescent="0.3">
      <c r="A107" s="138">
        <v>45601</v>
      </c>
      <c r="B107" s="139" t="s">
        <v>165</v>
      </c>
      <c r="C107" s="139" t="s">
        <v>112</v>
      </c>
      <c r="D107" s="418" t="s">
        <v>164</v>
      </c>
      <c r="E107" s="143">
        <v>20000</v>
      </c>
      <c r="F107" s="283">
        <v>3866</v>
      </c>
      <c r="G107" s="262">
        <f t="shared" si="1"/>
        <v>5.173305742369374</v>
      </c>
      <c r="H107" s="149" t="s">
        <v>208</v>
      </c>
      <c r="I107" s="140" t="s">
        <v>43</v>
      </c>
      <c r="J107" s="304" t="s">
        <v>303</v>
      </c>
      <c r="K107" s="782" t="s">
        <v>878</v>
      </c>
      <c r="L107" s="139" t="s">
        <v>44</v>
      </c>
      <c r="M107" s="308"/>
      <c r="N107" s="284"/>
    </row>
    <row r="108" spans="1:14" s="2" customFormat="1" ht="15" customHeight="1" x14ac:dyDescent="0.3">
      <c r="A108" s="138">
        <v>45601</v>
      </c>
      <c r="B108" s="139" t="s">
        <v>165</v>
      </c>
      <c r="C108" s="139" t="s">
        <v>112</v>
      </c>
      <c r="D108" s="418" t="s">
        <v>164</v>
      </c>
      <c r="E108" s="143">
        <v>13000</v>
      </c>
      <c r="F108" s="283">
        <v>3866</v>
      </c>
      <c r="G108" s="262">
        <f t="shared" si="1"/>
        <v>3.3626487325400931</v>
      </c>
      <c r="H108" s="149" t="s">
        <v>208</v>
      </c>
      <c r="I108" s="140" t="s">
        <v>43</v>
      </c>
      <c r="J108" s="304" t="s">
        <v>303</v>
      </c>
      <c r="K108" s="782" t="s">
        <v>878</v>
      </c>
      <c r="L108" s="139" t="s">
        <v>44</v>
      </c>
      <c r="M108" s="308"/>
      <c r="N108" s="284"/>
    </row>
    <row r="109" spans="1:14" s="2" customFormat="1" ht="15" customHeight="1" x14ac:dyDescent="0.3">
      <c r="A109" s="138">
        <v>45601</v>
      </c>
      <c r="B109" s="139" t="s">
        <v>165</v>
      </c>
      <c r="C109" s="139" t="s">
        <v>112</v>
      </c>
      <c r="D109" s="418" t="s">
        <v>164</v>
      </c>
      <c r="E109" s="143">
        <v>4000</v>
      </c>
      <c r="F109" s="283">
        <v>3866</v>
      </c>
      <c r="G109" s="262">
        <f t="shared" si="1"/>
        <v>1.0346611484738748</v>
      </c>
      <c r="H109" s="149" t="s">
        <v>208</v>
      </c>
      <c r="I109" s="140" t="s">
        <v>43</v>
      </c>
      <c r="J109" s="304" t="s">
        <v>303</v>
      </c>
      <c r="K109" s="782" t="s">
        <v>878</v>
      </c>
      <c r="L109" s="139" t="s">
        <v>44</v>
      </c>
      <c r="M109" s="308"/>
      <c r="N109" s="284"/>
    </row>
    <row r="110" spans="1:14" s="2" customFormat="1" ht="15" customHeight="1" x14ac:dyDescent="0.3">
      <c r="A110" s="138">
        <v>45601</v>
      </c>
      <c r="B110" s="139" t="s">
        <v>165</v>
      </c>
      <c r="C110" s="139" t="s">
        <v>112</v>
      </c>
      <c r="D110" s="418" t="s">
        <v>164</v>
      </c>
      <c r="E110" s="143">
        <v>4000</v>
      </c>
      <c r="F110" s="283">
        <v>3866</v>
      </c>
      <c r="G110" s="262">
        <f t="shared" si="1"/>
        <v>1.0346611484738748</v>
      </c>
      <c r="H110" s="149" t="s">
        <v>208</v>
      </c>
      <c r="I110" s="140" t="s">
        <v>43</v>
      </c>
      <c r="J110" s="304" t="s">
        <v>303</v>
      </c>
      <c r="K110" s="782" t="s">
        <v>878</v>
      </c>
      <c r="L110" s="139" t="s">
        <v>44</v>
      </c>
      <c r="M110" s="308"/>
      <c r="N110" s="284"/>
    </row>
    <row r="111" spans="1:14" s="2" customFormat="1" ht="15" customHeight="1" x14ac:dyDescent="0.3">
      <c r="A111" s="138">
        <v>45601</v>
      </c>
      <c r="B111" s="139" t="s">
        <v>165</v>
      </c>
      <c r="C111" s="139" t="s">
        <v>112</v>
      </c>
      <c r="D111" s="418" t="s">
        <v>164</v>
      </c>
      <c r="E111" s="143">
        <v>10000</v>
      </c>
      <c r="F111" s="283">
        <v>3866</v>
      </c>
      <c r="G111" s="262">
        <f t="shared" si="1"/>
        <v>2.586652871184687</v>
      </c>
      <c r="H111" s="149" t="s">
        <v>208</v>
      </c>
      <c r="I111" s="140" t="s">
        <v>43</v>
      </c>
      <c r="J111" s="304" t="s">
        <v>303</v>
      </c>
      <c r="K111" s="782" t="s">
        <v>878</v>
      </c>
      <c r="L111" s="139" t="s">
        <v>44</v>
      </c>
      <c r="M111" s="308"/>
      <c r="N111" s="284"/>
    </row>
    <row r="112" spans="1:14" s="2" customFormat="1" ht="15" customHeight="1" x14ac:dyDescent="0.3">
      <c r="A112" s="138">
        <v>45601</v>
      </c>
      <c r="B112" s="139" t="s">
        <v>165</v>
      </c>
      <c r="C112" s="139" t="s">
        <v>112</v>
      </c>
      <c r="D112" s="418" t="s">
        <v>164</v>
      </c>
      <c r="E112" s="143">
        <v>4000</v>
      </c>
      <c r="F112" s="283">
        <v>3866</v>
      </c>
      <c r="G112" s="262">
        <f t="shared" si="1"/>
        <v>1.0346611484738748</v>
      </c>
      <c r="H112" s="149" t="s">
        <v>208</v>
      </c>
      <c r="I112" s="140" t="s">
        <v>43</v>
      </c>
      <c r="J112" s="304" t="s">
        <v>303</v>
      </c>
      <c r="K112" s="782" t="s">
        <v>878</v>
      </c>
      <c r="L112" s="139" t="s">
        <v>44</v>
      </c>
      <c r="M112" s="308"/>
      <c r="N112" s="284"/>
    </row>
    <row r="113" spans="1:14" s="2" customFormat="1" ht="15" customHeight="1" x14ac:dyDescent="0.3">
      <c r="A113" s="138">
        <v>45601</v>
      </c>
      <c r="B113" s="139" t="s">
        <v>165</v>
      </c>
      <c r="C113" s="139" t="s">
        <v>112</v>
      </c>
      <c r="D113" s="418" t="s">
        <v>164</v>
      </c>
      <c r="E113" s="143">
        <v>4000</v>
      </c>
      <c r="F113" s="283">
        <v>3866</v>
      </c>
      <c r="G113" s="262">
        <f t="shared" si="1"/>
        <v>1.0346611484738748</v>
      </c>
      <c r="H113" s="149" t="s">
        <v>208</v>
      </c>
      <c r="I113" s="140" t="s">
        <v>43</v>
      </c>
      <c r="J113" s="304" t="s">
        <v>303</v>
      </c>
      <c r="K113" s="782" t="s">
        <v>878</v>
      </c>
      <c r="L113" s="139" t="s">
        <v>44</v>
      </c>
      <c r="M113" s="308"/>
      <c r="N113" s="284"/>
    </row>
    <row r="114" spans="1:14" s="2" customFormat="1" ht="15" customHeight="1" x14ac:dyDescent="0.3">
      <c r="A114" s="138">
        <v>45601</v>
      </c>
      <c r="B114" s="139" t="s">
        <v>165</v>
      </c>
      <c r="C114" s="139" t="s">
        <v>112</v>
      </c>
      <c r="D114" s="418" t="s">
        <v>164</v>
      </c>
      <c r="E114" s="143">
        <v>17000</v>
      </c>
      <c r="F114" s="283">
        <v>3866</v>
      </c>
      <c r="G114" s="262">
        <f t="shared" si="1"/>
        <v>4.3973098810139684</v>
      </c>
      <c r="H114" s="149" t="s">
        <v>208</v>
      </c>
      <c r="I114" s="140" t="s">
        <v>43</v>
      </c>
      <c r="J114" s="304" t="s">
        <v>303</v>
      </c>
      <c r="K114" s="782" t="s">
        <v>878</v>
      </c>
      <c r="L114" s="139" t="s">
        <v>44</v>
      </c>
      <c r="M114" s="308"/>
      <c r="N114" s="284"/>
    </row>
    <row r="115" spans="1:14" s="2" customFormat="1" ht="15" customHeight="1" x14ac:dyDescent="0.3">
      <c r="A115" s="138">
        <v>45601</v>
      </c>
      <c r="B115" s="409" t="s">
        <v>111</v>
      </c>
      <c r="C115" s="409" t="s">
        <v>112</v>
      </c>
      <c r="D115" s="652" t="s">
        <v>110</v>
      </c>
      <c r="E115" s="565">
        <v>15000</v>
      </c>
      <c r="F115" s="283">
        <v>3866</v>
      </c>
      <c r="G115" s="262">
        <f t="shared" si="1"/>
        <v>3.8799793067770305</v>
      </c>
      <c r="H115" s="149" t="s">
        <v>883</v>
      </c>
      <c r="I115" s="140" t="s">
        <v>43</v>
      </c>
      <c r="J115" s="304" t="s">
        <v>229</v>
      </c>
      <c r="K115" s="782" t="s">
        <v>878</v>
      </c>
      <c r="L115" s="139" t="s">
        <v>44</v>
      </c>
      <c r="M115" s="308"/>
      <c r="N115" s="284"/>
    </row>
    <row r="116" spans="1:14" s="2" customFormat="1" ht="15" customHeight="1" x14ac:dyDescent="0.3">
      <c r="A116" s="138">
        <v>45601</v>
      </c>
      <c r="B116" s="409" t="s">
        <v>111</v>
      </c>
      <c r="C116" s="409" t="s">
        <v>112</v>
      </c>
      <c r="D116" s="652" t="s">
        <v>110</v>
      </c>
      <c r="E116" s="565">
        <v>9000</v>
      </c>
      <c r="F116" s="283">
        <v>3866</v>
      </c>
      <c r="G116" s="262">
        <f t="shared" si="1"/>
        <v>2.3279875840662183</v>
      </c>
      <c r="H116" s="149" t="s">
        <v>883</v>
      </c>
      <c r="I116" s="140" t="s">
        <v>43</v>
      </c>
      <c r="J116" s="304" t="s">
        <v>229</v>
      </c>
      <c r="K116" s="782" t="s">
        <v>878</v>
      </c>
      <c r="L116" s="139" t="s">
        <v>44</v>
      </c>
      <c r="M116" s="308"/>
      <c r="N116" s="284"/>
    </row>
    <row r="117" spans="1:14" s="2" customFormat="1" ht="15" customHeight="1" x14ac:dyDescent="0.3">
      <c r="A117" s="138">
        <v>45601</v>
      </c>
      <c r="B117" s="409" t="s">
        <v>111</v>
      </c>
      <c r="C117" s="409" t="s">
        <v>112</v>
      </c>
      <c r="D117" s="652" t="s">
        <v>110</v>
      </c>
      <c r="E117" s="565">
        <v>5000</v>
      </c>
      <c r="F117" s="283">
        <v>3866</v>
      </c>
      <c r="G117" s="262">
        <f t="shared" si="1"/>
        <v>1.2933264355923435</v>
      </c>
      <c r="H117" s="149" t="s">
        <v>883</v>
      </c>
      <c r="I117" s="140" t="s">
        <v>43</v>
      </c>
      <c r="J117" s="304" t="s">
        <v>229</v>
      </c>
      <c r="K117" s="782" t="s">
        <v>878</v>
      </c>
      <c r="L117" s="139" t="s">
        <v>44</v>
      </c>
      <c r="M117" s="308"/>
      <c r="N117" s="284"/>
    </row>
    <row r="118" spans="1:14" s="2" customFormat="1" ht="15" customHeight="1" x14ac:dyDescent="0.3">
      <c r="A118" s="400">
        <v>45601</v>
      </c>
      <c r="B118" s="409" t="s">
        <v>111</v>
      </c>
      <c r="C118" s="409" t="s">
        <v>112</v>
      </c>
      <c r="D118" s="652" t="s">
        <v>110</v>
      </c>
      <c r="E118" s="565">
        <v>5000</v>
      </c>
      <c r="F118" s="283">
        <v>3866</v>
      </c>
      <c r="G118" s="262">
        <f t="shared" si="1"/>
        <v>1.2933264355923435</v>
      </c>
      <c r="H118" s="149" t="s">
        <v>883</v>
      </c>
      <c r="I118" s="140" t="s">
        <v>43</v>
      </c>
      <c r="J118" s="304" t="s">
        <v>229</v>
      </c>
      <c r="K118" s="782" t="s">
        <v>878</v>
      </c>
      <c r="L118" s="139" t="s">
        <v>44</v>
      </c>
      <c r="M118" s="308"/>
      <c r="N118" s="284"/>
    </row>
    <row r="119" spans="1:14" s="2" customFormat="1" ht="15" customHeight="1" x14ac:dyDescent="0.3">
      <c r="A119" s="400">
        <v>45601</v>
      </c>
      <c r="B119" s="409" t="s">
        <v>111</v>
      </c>
      <c r="C119" s="409" t="s">
        <v>112</v>
      </c>
      <c r="D119" s="652" t="s">
        <v>110</v>
      </c>
      <c r="E119" s="565">
        <v>5000</v>
      </c>
      <c r="F119" s="283">
        <v>3866</v>
      </c>
      <c r="G119" s="262">
        <f t="shared" si="1"/>
        <v>1.2933264355923435</v>
      </c>
      <c r="H119" s="149" t="s">
        <v>883</v>
      </c>
      <c r="I119" s="140" t="s">
        <v>43</v>
      </c>
      <c r="J119" s="304" t="s">
        <v>229</v>
      </c>
      <c r="K119" s="782" t="s">
        <v>878</v>
      </c>
      <c r="L119" s="139" t="s">
        <v>44</v>
      </c>
      <c r="M119" s="308"/>
      <c r="N119" s="284"/>
    </row>
    <row r="120" spans="1:14" s="2" customFormat="1" ht="15" customHeight="1" x14ac:dyDescent="0.3">
      <c r="A120" s="400">
        <v>45601</v>
      </c>
      <c r="B120" s="409" t="s">
        <v>166</v>
      </c>
      <c r="C120" s="292" t="s">
        <v>166</v>
      </c>
      <c r="D120" s="652" t="s">
        <v>110</v>
      </c>
      <c r="E120" s="565">
        <v>22000</v>
      </c>
      <c r="F120" s="283">
        <v>3866</v>
      </c>
      <c r="G120" s="262">
        <f t="shared" si="1"/>
        <v>5.6906363166063114</v>
      </c>
      <c r="H120" s="149" t="s">
        <v>883</v>
      </c>
      <c r="I120" s="140" t="s">
        <v>43</v>
      </c>
      <c r="J120" s="304" t="s">
        <v>229</v>
      </c>
      <c r="K120" s="782" t="s">
        <v>878</v>
      </c>
      <c r="L120" s="139" t="s">
        <v>44</v>
      </c>
      <c r="M120" s="308"/>
      <c r="N120" s="284"/>
    </row>
    <row r="121" spans="1:14" s="2" customFormat="1" ht="15" customHeight="1" x14ac:dyDescent="0.3">
      <c r="A121" s="400">
        <v>45601</v>
      </c>
      <c r="B121" s="409" t="s">
        <v>166</v>
      </c>
      <c r="C121" s="292" t="s">
        <v>166</v>
      </c>
      <c r="D121" s="652" t="s">
        <v>110</v>
      </c>
      <c r="E121" s="392">
        <v>16000</v>
      </c>
      <c r="F121" s="283">
        <v>3866</v>
      </c>
      <c r="G121" s="262">
        <f t="shared" si="1"/>
        <v>4.1386445938954992</v>
      </c>
      <c r="H121" s="149" t="s">
        <v>883</v>
      </c>
      <c r="I121" s="140" t="s">
        <v>43</v>
      </c>
      <c r="J121" s="304" t="s">
        <v>229</v>
      </c>
      <c r="K121" s="782" t="s">
        <v>878</v>
      </c>
      <c r="L121" s="139" t="s">
        <v>44</v>
      </c>
      <c r="M121" s="308"/>
      <c r="N121" s="284"/>
    </row>
    <row r="122" spans="1:14" s="2" customFormat="1" ht="15" customHeight="1" x14ac:dyDescent="0.3">
      <c r="A122" s="138">
        <v>45601</v>
      </c>
      <c r="B122" s="139" t="s">
        <v>165</v>
      </c>
      <c r="C122" s="139" t="s">
        <v>112</v>
      </c>
      <c r="D122" s="418" t="s">
        <v>164</v>
      </c>
      <c r="E122" s="143">
        <v>25000</v>
      </c>
      <c r="F122" s="283">
        <v>3866</v>
      </c>
      <c r="G122" s="262">
        <f t="shared" si="1"/>
        <v>6.466632177961718</v>
      </c>
      <c r="H122" s="149" t="s">
        <v>207</v>
      </c>
      <c r="I122" s="140" t="s">
        <v>43</v>
      </c>
      <c r="J122" s="304" t="s">
        <v>304</v>
      </c>
      <c r="K122" s="782" t="s">
        <v>878</v>
      </c>
      <c r="L122" s="139" t="s">
        <v>44</v>
      </c>
      <c r="M122" s="308"/>
      <c r="N122" s="284"/>
    </row>
    <row r="123" spans="1:14" s="2" customFormat="1" ht="15" customHeight="1" x14ac:dyDescent="0.3">
      <c r="A123" s="138">
        <v>45601</v>
      </c>
      <c r="B123" s="139" t="s">
        <v>165</v>
      </c>
      <c r="C123" s="139" t="s">
        <v>112</v>
      </c>
      <c r="D123" s="418" t="s">
        <v>164</v>
      </c>
      <c r="E123" s="143">
        <v>5000</v>
      </c>
      <c r="F123" s="283">
        <v>3866</v>
      </c>
      <c r="G123" s="262">
        <f t="shared" si="1"/>
        <v>1.2933264355923435</v>
      </c>
      <c r="H123" s="149" t="s">
        <v>207</v>
      </c>
      <c r="I123" s="140" t="s">
        <v>43</v>
      </c>
      <c r="J123" s="304" t="s">
        <v>304</v>
      </c>
      <c r="K123" s="782" t="s">
        <v>878</v>
      </c>
      <c r="L123" s="139" t="s">
        <v>44</v>
      </c>
      <c r="M123" s="308"/>
      <c r="N123" s="284"/>
    </row>
    <row r="124" spans="1:14" s="2" customFormat="1" ht="15" customHeight="1" x14ac:dyDescent="0.3">
      <c r="A124" s="138">
        <v>45601</v>
      </c>
      <c r="B124" s="139" t="s">
        <v>165</v>
      </c>
      <c r="C124" s="139" t="s">
        <v>112</v>
      </c>
      <c r="D124" s="418" t="s">
        <v>164</v>
      </c>
      <c r="E124" s="143">
        <v>10000</v>
      </c>
      <c r="F124" s="283">
        <v>3866</v>
      </c>
      <c r="G124" s="262">
        <f t="shared" si="1"/>
        <v>2.586652871184687</v>
      </c>
      <c r="H124" s="149" t="s">
        <v>207</v>
      </c>
      <c r="I124" s="140" t="s">
        <v>43</v>
      </c>
      <c r="J124" s="304" t="s">
        <v>304</v>
      </c>
      <c r="K124" s="782" t="s">
        <v>878</v>
      </c>
      <c r="L124" s="139" t="s">
        <v>44</v>
      </c>
      <c r="M124" s="308"/>
      <c r="N124" s="284"/>
    </row>
    <row r="125" spans="1:14" s="2" customFormat="1" ht="15" customHeight="1" x14ac:dyDescent="0.3">
      <c r="A125" s="138">
        <v>45601</v>
      </c>
      <c r="B125" s="139" t="s">
        <v>165</v>
      </c>
      <c r="C125" s="139" t="s">
        <v>112</v>
      </c>
      <c r="D125" s="418" t="s">
        <v>164</v>
      </c>
      <c r="E125" s="143">
        <v>10000</v>
      </c>
      <c r="F125" s="283">
        <v>3866</v>
      </c>
      <c r="G125" s="262">
        <f t="shared" si="1"/>
        <v>2.586652871184687</v>
      </c>
      <c r="H125" s="149" t="s">
        <v>207</v>
      </c>
      <c r="I125" s="140" t="s">
        <v>43</v>
      </c>
      <c r="J125" s="304" t="s">
        <v>304</v>
      </c>
      <c r="K125" s="782" t="s">
        <v>878</v>
      </c>
      <c r="L125" s="139" t="s">
        <v>44</v>
      </c>
      <c r="M125" s="308"/>
      <c r="N125" s="284"/>
    </row>
    <row r="126" spans="1:14" s="2" customFormat="1" ht="15" customHeight="1" x14ac:dyDescent="0.3">
      <c r="A126" s="138">
        <v>45601</v>
      </c>
      <c r="B126" s="139" t="s">
        <v>165</v>
      </c>
      <c r="C126" s="139" t="s">
        <v>112</v>
      </c>
      <c r="D126" s="418" t="s">
        <v>164</v>
      </c>
      <c r="E126" s="143">
        <v>20000</v>
      </c>
      <c r="F126" s="283">
        <v>3866</v>
      </c>
      <c r="G126" s="262">
        <f t="shared" si="1"/>
        <v>5.173305742369374</v>
      </c>
      <c r="H126" s="149" t="s">
        <v>207</v>
      </c>
      <c r="I126" s="140" t="s">
        <v>43</v>
      </c>
      <c r="J126" s="304" t="s">
        <v>304</v>
      </c>
      <c r="K126" s="782" t="s">
        <v>878</v>
      </c>
      <c r="L126" s="139" t="s">
        <v>44</v>
      </c>
      <c r="M126" s="308"/>
      <c r="N126" s="284"/>
    </row>
    <row r="127" spans="1:14" s="2" customFormat="1" ht="15" customHeight="1" x14ac:dyDescent="0.3">
      <c r="A127" s="138">
        <v>45601</v>
      </c>
      <c r="B127" s="139" t="s">
        <v>166</v>
      </c>
      <c r="C127" s="292" t="s">
        <v>166</v>
      </c>
      <c r="D127" s="418" t="s">
        <v>164</v>
      </c>
      <c r="E127" s="143">
        <v>5000</v>
      </c>
      <c r="F127" s="283">
        <v>3866</v>
      </c>
      <c r="G127" s="262">
        <f t="shared" si="1"/>
        <v>1.2933264355923435</v>
      </c>
      <c r="H127" s="149" t="s">
        <v>207</v>
      </c>
      <c r="I127" s="140" t="s">
        <v>43</v>
      </c>
      <c r="J127" s="304" t="s">
        <v>304</v>
      </c>
      <c r="K127" s="782" t="s">
        <v>878</v>
      </c>
      <c r="L127" s="139" t="s">
        <v>44</v>
      </c>
      <c r="M127" s="308"/>
      <c r="N127" s="284"/>
    </row>
    <row r="128" spans="1:14" s="2" customFormat="1" ht="15" customHeight="1" x14ac:dyDescent="0.3">
      <c r="A128" s="138">
        <v>45601</v>
      </c>
      <c r="B128" s="139" t="s">
        <v>166</v>
      </c>
      <c r="C128" s="292" t="s">
        <v>166</v>
      </c>
      <c r="D128" s="418" t="s">
        <v>164</v>
      </c>
      <c r="E128" s="143">
        <v>9000</v>
      </c>
      <c r="F128" s="283">
        <v>3866</v>
      </c>
      <c r="G128" s="262">
        <f t="shared" si="1"/>
        <v>2.3279875840662183</v>
      </c>
      <c r="H128" s="149" t="s">
        <v>207</v>
      </c>
      <c r="I128" s="140" t="s">
        <v>43</v>
      </c>
      <c r="J128" s="304" t="s">
        <v>304</v>
      </c>
      <c r="K128" s="782" t="s">
        <v>878</v>
      </c>
      <c r="L128" s="139" t="s">
        <v>44</v>
      </c>
      <c r="M128" s="308"/>
      <c r="N128" s="284"/>
    </row>
    <row r="129" spans="1:14" s="2" customFormat="1" ht="15" customHeight="1" x14ac:dyDescent="0.3">
      <c r="A129" s="400">
        <v>45601</v>
      </c>
      <c r="B129" s="409" t="s">
        <v>111</v>
      </c>
      <c r="C129" s="409" t="s">
        <v>112</v>
      </c>
      <c r="D129" s="652" t="s">
        <v>164</v>
      </c>
      <c r="E129" s="392">
        <v>25000</v>
      </c>
      <c r="F129" s="283">
        <v>3866</v>
      </c>
      <c r="G129" s="262">
        <f t="shared" si="1"/>
        <v>6.466632177961718</v>
      </c>
      <c r="H129" s="149" t="s">
        <v>884</v>
      </c>
      <c r="I129" s="140" t="s">
        <v>43</v>
      </c>
      <c r="J129" s="304" t="s">
        <v>260</v>
      </c>
      <c r="K129" s="782" t="s">
        <v>878</v>
      </c>
      <c r="L129" s="139" t="s">
        <v>44</v>
      </c>
      <c r="M129" s="308"/>
      <c r="N129" s="284"/>
    </row>
    <row r="130" spans="1:14" s="2" customFormat="1" ht="15" customHeight="1" x14ac:dyDescent="0.3">
      <c r="A130" s="400">
        <v>45601</v>
      </c>
      <c r="B130" s="409" t="s">
        <v>111</v>
      </c>
      <c r="C130" s="409" t="s">
        <v>112</v>
      </c>
      <c r="D130" s="652" t="s">
        <v>164</v>
      </c>
      <c r="E130" s="392">
        <v>23000</v>
      </c>
      <c r="F130" s="283">
        <v>3866</v>
      </c>
      <c r="G130" s="262">
        <f t="shared" si="1"/>
        <v>5.9493016037247806</v>
      </c>
      <c r="H130" s="149" t="s">
        <v>884</v>
      </c>
      <c r="I130" s="140" t="s">
        <v>43</v>
      </c>
      <c r="J130" s="304" t="s">
        <v>260</v>
      </c>
      <c r="K130" s="782" t="s">
        <v>878</v>
      </c>
      <c r="L130" s="139" t="s">
        <v>44</v>
      </c>
      <c r="M130" s="308"/>
      <c r="N130" s="284"/>
    </row>
    <row r="131" spans="1:14" s="2" customFormat="1" ht="15" customHeight="1" x14ac:dyDescent="0.3">
      <c r="A131" s="400">
        <v>45601</v>
      </c>
      <c r="B131" s="292" t="s">
        <v>111</v>
      </c>
      <c r="C131" s="292" t="s">
        <v>112</v>
      </c>
      <c r="D131" s="652" t="s">
        <v>164</v>
      </c>
      <c r="E131" s="392">
        <v>14000</v>
      </c>
      <c r="F131" s="283">
        <v>3866</v>
      </c>
      <c r="G131" s="262">
        <f t="shared" si="1"/>
        <v>3.6213140196585618</v>
      </c>
      <c r="H131" s="149" t="s">
        <v>884</v>
      </c>
      <c r="I131" s="140" t="s">
        <v>43</v>
      </c>
      <c r="J131" s="304" t="s">
        <v>260</v>
      </c>
      <c r="K131" s="782" t="s">
        <v>878</v>
      </c>
      <c r="L131" s="139" t="s">
        <v>44</v>
      </c>
      <c r="M131" s="308"/>
      <c r="N131" s="284"/>
    </row>
    <row r="132" spans="1:14" s="2" customFormat="1" ht="15" customHeight="1" x14ac:dyDescent="0.3">
      <c r="A132" s="400">
        <v>45601</v>
      </c>
      <c r="B132" s="409" t="s">
        <v>111</v>
      </c>
      <c r="C132" s="409" t="s">
        <v>112</v>
      </c>
      <c r="D132" s="652" t="s">
        <v>164</v>
      </c>
      <c r="E132" s="392">
        <v>13000</v>
      </c>
      <c r="F132" s="283">
        <v>3866</v>
      </c>
      <c r="G132" s="262">
        <f t="shared" si="1"/>
        <v>3.3626487325400931</v>
      </c>
      <c r="H132" s="149" t="s">
        <v>884</v>
      </c>
      <c r="I132" s="140" t="s">
        <v>43</v>
      </c>
      <c r="J132" s="304" t="s">
        <v>324</v>
      </c>
      <c r="K132" s="782" t="s">
        <v>878</v>
      </c>
      <c r="L132" s="139" t="s">
        <v>44</v>
      </c>
      <c r="M132" s="308"/>
      <c r="N132" s="284"/>
    </row>
    <row r="133" spans="1:14" s="2" customFormat="1" ht="15" customHeight="1" x14ac:dyDescent="0.3">
      <c r="A133" s="400">
        <v>45601</v>
      </c>
      <c r="B133" s="409" t="s">
        <v>111</v>
      </c>
      <c r="C133" s="409" t="s">
        <v>112</v>
      </c>
      <c r="D133" s="652" t="s">
        <v>164</v>
      </c>
      <c r="E133" s="392">
        <v>20000</v>
      </c>
      <c r="F133" s="283">
        <v>3866</v>
      </c>
      <c r="G133" s="262">
        <f t="shared" si="1"/>
        <v>5.173305742369374</v>
      </c>
      <c r="H133" s="149" t="s">
        <v>884</v>
      </c>
      <c r="I133" s="140" t="s">
        <v>43</v>
      </c>
      <c r="J133" s="304" t="s">
        <v>260</v>
      </c>
      <c r="K133" s="782" t="s">
        <v>878</v>
      </c>
      <c r="L133" s="139" t="s">
        <v>44</v>
      </c>
      <c r="M133" s="308"/>
      <c r="N133" s="284"/>
    </row>
    <row r="134" spans="1:14" s="2" customFormat="1" ht="15" customHeight="1" x14ac:dyDescent="0.3">
      <c r="A134" s="400">
        <v>45601</v>
      </c>
      <c r="B134" s="126" t="s">
        <v>166</v>
      </c>
      <c r="C134" s="292" t="s">
        <v>166</v>
      </c>
      <c r="D134" s="652" t="s">
        <v>164</v>
      </c>
      <c r="E134" s="392">
        <v>2000</v>
      </c>
      <c r="F134" s="283">
        <v>3866</v>
      </c>
      <c r="G134" s="262">
        <f t="shared" si="1"/>
        <v>0.5173305742369374</v>
      </c>
      <c r="H134" s="149" t="s">
        <v>884</v>
      </c>
      <c r="I134" s="140" t="s">
        <v>43</v>
      </c>
      <c r="J134" s="304" t="s">
        <v>260</v>
      </c>
      <c r="K134" s="782" t="s">
        <v>878</v>
      </c>
      <c r="L134" s="139" t="s">
        <v>44</v>
      </c>
      <c r="M134" s="308"/>
      <c r="N134" s="284"/>
    </row>
    <row r="135" spans="1:14" s="2" customFormat="1" ht="15" customHeight="1" x14ac:dyDescent="0.3">
      <c r="A135" s="400">
        <v>45601</v>
      </c>
      <c r="B135" s="409" t="s">
        <v>166</v>
      </c>
      <c r="C135" s="292" t="s">
        <v>166</v>
      </c>
      <c r="D135" s="652" t="s">
        <v>164</v>
      </c>
      <c r="E135" s="392">
        <v>10000</v>
      </c>
      <c r="F135" s="283">
        <v>3866</v>
      </c>
      <c r="G135" s="262">
        <f t="shared" si="1"/>
        <v>2.586652871184687</v>
      </c>
      <c r="H135" s="149" t="s">
        <v>884</v>
      </c>
      <c r="I135" s="140" t="s">
        <v>43</v>
      </c>
      <c r="J135" s="304" t="s">
        <v>260</v>
      </c>
      <c r="K135" s="782" t="s">
        <v>878</v>
      </c>
      <c r="L135" s="139" t="s">
        <v>44</v>
      </c>
      <c r="M135" s="308"/>
      <c r="N135" s="284"/>
    </row>
    <row r="136" spans="1:14" s="2" customFormat="1" ht="15" customHeight="1" x14ac:dyDescent="0.3">
      <c r="A136" s="400">
        <v>45601</v>
      </c>
      <c r="B136" s="126" t="s">
        <v>111</v>
      </c>
      <c r="C136" s="126" t="s">
        <v>112</v>
      </c>
      <c r="D136" s="652" t="s">
        <v>14</v>
      </c>
      <c r="E136" s="392">
        <v>10000</v>
      </c>
      <c r="F136" s="283">
        <v>3866</v>
      </c>
      <c r="G136" s="262">
        <f t="shared" si="1"/>
        <v>2.586652871184687</v>
      </c>
      <c r="H136" s="149" t="s">
        <v>167</v>
      </c>
      <c r="I136" s="140" t="s">
        <v>43</v>
      </c>
      <c r="J136" s="304" t="s">
        <v>375</v>
      </c>
      <c r="K136" s="782" t="s">
        <v>878</v>
      </c>
      <c r="L136" s="139" t="s">
        <v>44</v>
      </c>
      <c r="M136" s="308"/>
      <c r="N136" s="284"/>
    </row>
    <row r="137" spans="1:14" s="2" customFormat="1" ht="15" customHeight="1" x14ac:dyDescent="0.3">
      <c r="A137" s="400">
        <v>45601</v>
      </c>
      <c r="B137" s="126" t="s">
        <v>111</v>
      </c>
      <c r="C137" s="126" t="s">
        <v>112</v>
      </c>
      <c r="D137" s="652" t="s">
        <v>14</v>
      </c>
      <c r="E137" s="392">
        <v>10000</v>
      </c>
      <c r="F137" s="283">
        <v>3866</v>
      </c>
      <c r="G137" s="262">
        <f t="shared" si="1"/>
        <v>2.586652871184687</v>
      </c>
      <c r="H137" s="149" t="s">
        <v>167</v>
      </c>
      <c r="I137" s="140" t="s">
        <v>43</v>
      </c>
      <c r="J137" s="304" t="s">
        <v>375</v>
      </c>
      <c r="K137" s="782" t="s">
        <v>878</v>
      </c>
      <c r="L137" s="139" t="s">
        <v>44</v>
      </c>
      <c r="M137" s="308"/>
      <c r="N137" s="284"/>
    </row>
    <row r="138" spans="1:14" s="2" customFormat="1" ht="15" customHeight="1" x14ac:dyDescent="0.3">
      <c r="A138" s="400">
        <v>45601</v>
      </c>
      <c r="B138" s="126" t="s">
        <v>329</v>
      </c>
      <c r="C138" s="409" t="s">
        <v>424</v>
      </c>
      <c r="D138" s="126" t="s">
        <v>79</v>
      </c>
      <c r="E138" s="392">
        <v>100000</v>
      </c>
      <c r="F138" s="283">
        <v>3866</v>
      </c>
      <c r="G138" s="262">
        <f t="shared" si="1"/>
        <v>25.866528711846872</v>
      </c>
      <c r="H138" s="149" t="s">
        <v>167</v>
      </c>
      <c r="I138" s="140" t="s">
        <v>43</v>
      </c>
      <c r="J138" s="304" t="s">
        <v>301</v>
      </c>
      <c r="K138" s="782" t="s">
        <v>878</v>
      </c>
      <c r="L138" s="139" t="s">
        <v>44</v>
      </c>
      <c r="M138" s="308"/>
      <c r="N138" s="284"/>
    </row>
    <row r="139" spans="1:14" s="2" customFormat="1" ht="15" customHeight="1" x14ac:dyDescent="0.3">
      <c r="A139" s="400">
        <v>45601</v>
      </c>
      <c r="B139" s="126" t="s">
        <v>111</v>
      </c>
      <c r="C139" s="126" t="s">
        <v>112</v>
      </c>
      <c r="D139" s="652" t="s">
        <v>14</v>
      </c>
      <c r="E139" s="392">
        <v>10000</v>
      </c>
      <c r="F139" s="283">
        <v>3866</v>
      </c>
      <c r="G139" s="262">
        <f t="shared" si="1"/>
        <v>2.586652871184687</v>
      </c>
      <c r="H139" s="149" t="s">
        <v>167</v>
      </c>
      <c r="I139" s="140" t="s">
        <v>43</v>
      </c>
      <c r="J139" s="304" t="s">
        <v>404</v>
      </c>
      <c r="K139" s="782" t="s">
        <v>878</v>
      </c>
      <c r="L139" s="139" t="s">
        <v>44</v>
      </c>
      <c r="M139" s="308"/>
      <c r="N139" s="284"/>
    </row>
    <row r="140" spans="1:14" s="2" customFormat="1" ht="15" customHeight="1" x14ac:dyDescent="0.3">
      <c r="A140" s="400">
        <v>45601</v>
      </c>
      <c r="B140" s="126" t="s">
        <v>111</v>
      </c>
      <c r="C140" s="126" t="s">
        <v>112</v>
      </c>
      <c r="D140" s="652" t="s">
        <v>14</v>
      </c>
      <c r="E140" s="392">
        <v>10000</v>
      </c>
      <c r="F140" s="283">
        <v>3866</v>
      </c>
      <c r="G140" s="262">
        <f t="shared" si="1"/>
        <v>2.586652871184687</v>
      </c>
      <c r="H140" s="149" t="s">
        <v>167</v>
      </c>
      <c r="I140" s="140" t="s">
        <v>43</v>
      </c>
      <c r="J140" s="304" t="s">
        <v>404</v>
      </c>
      <c r="K140" s="782" t="s">
        <v>878</v>
      </c>
      <c r="L140" s="139" t="s">
        <v>44</v>
      </c>
      <c r="M140" s="308"/>
      <c r="N140" s="284"/>
    </row>
    <row r="141" spans="1:14" s="2" customFormat="1" ht="15" customHeight="1" x14ac:dyDescent="0.3">
      <c r="A141" s="138">
        <v>45601</v>
      </c>
      <c r="B141" s="292" t="s">
        <v>708</v>
      </c>
      <c r="C141" s="292" t="s">
        <v>703</v>
      </c>
      <c r="D141" s="418" t="s">
        <v>79</v>
      </c>
      <c r="E141" s="124">
        <v>46000</v>
      </c>
      <c r="F141" s="283">
        <v>3866</v>
      </c>
      <c r="G141" s="262">
        <f t="shared" si="1"/>
        <v>11.898603207449561</v>
      </c>
      <c r="H141" s="149" t="s">
        <v>145</v>
      </c>
      <c r="I141" s="140" t="s">
        <v>43</v>
      </c>
      <c r="J141" s="304" t="s">
        <v>305</v>
      </c>
      <c r="K141" s="782" t="s">
        <v>878</v>
      </c>
      <c r="L141" s="139" t="s">
        <v>44</v>
      </c>
      <c r="M141" s="308"/>
      <c r="N141" s="284"/>
    </row>
    <row r="142" spans="1:14" s="2" customFormat="1" ht="15" customHeight="1" x14ac:dyDescent="0.3">
      <c r="A142" s="400">
        <v>45601</v>
      </c>
      <c r="B142" s="409" t="s">
        <v>711</v>
      </c>
      <c r="C142" s="409" t="s">
        <v>424</v>
      </c>
      <c r="D142" s="652" t="s">
        <v>79</v>
      </c>
      <c r="E142" s="392">
        <v>150000</v>
      </c>
      <c r="F142" s="283">
        <v>3866</v>
      </c>
      <c r="G142" s="262">
        <f t="shared" si="1"/>
        <v>38.799793067770302</v>
      </c>
      <c r="H142" s="149" t="s">
        <v>145</v>
      </c>
      <c r="I142" s="140" t="s">
        <v>43</v>
      </c>
      <c r="J142" s="685" t="s">
        <v>710</v>
      </c>
      <c r="K142" s="782" t="s">
        <v>878</v>
      </c>
      <c r="L142" s="139" t="s">
        <v>44</v>
      </c>
      <c r="M142" s="308"/>
      <c r="N142" s="284"/>
    </row>
    <row r="143" spans="1:14" s="2" customFormat="1" ht="15" customHeight="1" x14ac:dyDescent="0.3">
      <c r="A143" s="400">
        <v>45601</v>
      </c>
      <c r="B143" s="409" t="s">
        <v>111</v>
      </c>
      <c r="C143" s="409" t="s">
        <v>112</v>
      </c>
      <c r="D143" s="652" t="s">
        <v>14</v>
      </c>
      <c r="E143" s="392">
        <v>10000</v>
      </c>
      <c r="F143" s="283">
        <v>3866</v>
      </c>
      <c r="G143" s="262">
        <f t="shared" si="1"/>
        <v>2.586652871184687</v>
      </c>
      <c r="H143" s="149" t="s">
        <v>145</v>
      </c>
      <c r="I143" s="140" t="s">
        <v>43</v>
      </c>
      <c r="J143" s="685" t="s">
        <v>710</v>
      </c>
      <c r="K143" s="782" t="s">
        <v>878</v>
      </c>
      <c r="L143" s="139" t="s">
        <v>44</v>
      </c>
      <c r="M143" s="308"/>
      <c r="N143" s="284"/>
    </row>
    <row r="144" spans="1:14" s="2" customFormat="1" ht="15" customHeight="1" x14ac:dyDescent="0.3">
      <c r="A144" s="400">
        <v>45601</v>
      </c>
      <c r="B144" s="409" t="s">
        <v>111</v>
      </c>
      <c r="C144" s="409" t="s">
        <v>112</v>
      </c>
      <c r="D144" s="652" t="s">
        <v>14</v>
      </c>
      <c r="E144" s="392">
        <v>10000</v>
      </c>
      <c r="F144" s="283">
        <v>3866</v>
      </c>
      <c r="G144" s="262">
        <f t="shared" si="1"/>
        <v>2.586652871184687</v>
      </c>
      <c r="H144" s="149" t="s">
        <v>145</v>
      </c>
      <c r="I144" s="140" t="s">
        <v>43</v>
      </c>
      <c r="J144" s="685" t="s">
        <v>581</v>
      </c>
      <c r="K144" s="782" t="s">
        <v>878</v>
      </c>
      <c r="L144" s="139" t="s">
        <v>44</v>
      </c>
      <c r="M144" s="308"/>
      <c r="N144" s="284"/>
    </row>
    <row r="145" spans="1:14" s="2" customFormat="1" ht="15" customHeight="1" x14ac:dyDescent="0.3">
      <c r="A145" s="400">
        <v>45601</v>
      </c>
      <c r="B145" s="409" t="s">
        <v>814</v>
      </c>
      <c r="C145" s="409" t="s">
        <v>424</v>
      </c>
      <c r="D145" s="652" t="s">
        <v>79</v>
      </c>
      <c r="E145" s="392">
        <v>1100000</v>
      </c>
      <c r="F145" s="283">
        <v>3866</v>
      </c>
      <c r="G145" s="262">
        <f t="shared" si="1"/>
        <v>284.53181583031557</v>
      </c>
      <c r="H145" s="149" t="s">
        <v>145</v>
      </c>
      <c r="I145" s="140" t="s">
        <v>43</v>
      </c>
      <c r="J145" s="685" t="s">
        <v>815</v>
      </c>
      <c r="K145" s="782" t="s">
        <v>878</v>
      </c>
      <c r="L145" s="139" t="s">
        <v>44</v>
      </c>
      <c r="M145" s="308"/>
      <c r="N145" s="284"/>
    </row>
    <row r="146" spans="1:14" s="2" customFormat="1" ht="15" customHeight="1" x14ac:dyDescent="0.3">
      <c r="A146" s="400">
        <v>45602</v>
      </c>
      <c r="B146" s="409" t="s">
        <v>111</v>
      </c>
      <c r="C146" s="409" t="s">
        <v>112</v>
      </c>
      <c r="D146" s="652" t="s">
        <v>164</v>
      </c>
      <c r="E146" s="392">
        <v>25000</v>
      </c>
      <c r="F146" s="283">
        <v>3866</v>
      </c>
      <c r="G146" s="262">
        <f t="shared" si="1"/>
        <v>6.466632177961718</v>
      </c>
      <c r="H146" s="149" t="s">
        <v>884</v>
      </c>
      <c r="I146" s="140" t="s">
        <v>43</v>
      </c>
      <c r="J146" s="304" t="s">
        <v>371</v>
      </c>
      <c r="K146" s="782" t="s">
        <v>878</v>
      </c>
      <c r="L146" s="139" t="s">
        <v>44</v>
      </c>
      <c r="M146" s="308"/>
      <c r="N146" s="284"/>
    </row>
    <row r="147" spans="1:14" s="2" customFormat="1" ht="15" customHeight="1" x14ac:dyDescent="0.3">
      <c r="A147" s="400">
        <v>45602</v>
      </c>
      <c r="B147" s="409" t="s">
        <v>111</v>
      </c>
      <c r="C147" s="409" t="s">
        <v>112</v>
      </c>
      <c r="D147" s="652" t="s">
        <v>164</v>
      </c>
      <c r="E147" s="392">
        <v>23000</v>
      </c>
      <c r="F147" s="283">
        <v>3866</v>
      </c>
      <c r="G147" s="262">
        <f t="shared" si="1"/>
        <v>5.9493016037247806</v>
      </c>
      <c r="H147" s="149" t="s">
        <v>884</v>
      </c>
      <c r="I147" s="140" t="s">
        <v>43</v>
      </c>
      <c r="J147" s="304" t="s">
        <v>371</v>
      </c>
      <c r="K147" s="782" t="s">
        <v>878</v>
      </c>
      <c r="L147" s="139" t="s">
        <v>44</v>
      </c>
      <c r="M147" s="308"/>
      <c r="N147" s="284"/>
    </row>
    <row r="148" spans="1:14" s="2" customFormat="1" ht="15" customHeight="1" x14ac:dyDescent="0.3">
      <c r="A148" s="400">
        <v>45602</v>
      </c>
      <c r="B148" s="409" t="s">
        <v>111</v>
      </c>
      <c r="C148" s="409" t="s">
        <v>112</v>
      </c>
      <c r="D148" s="652" t="s">
        <v>164</v>
      </c>
      <c r="E148" s="392">
        <v>5000</v>
      </c>
      <c r="F148" s="283">
        <v>3866</v>
      </c>
      <c r="G148" s="262">
        <f t="shared" si="1"/>
        <v>1.2933264355923435</v>
      </c>
      <c r="H148" s="149" t="s">
        <v>884</v>
      </c>
      <c r="I148" s="140" t="s">
        <v>43</v>
      </c>
      <c r="J148" s="304" t="s">
        <v>261</v>
      </c>
      <c r="K148" s="782" t="s">
        <v>878</v>
      </c>
      <c r="L148" s="139" t="s">
        <v>44</v>
      </c>
      <c r="M148" s="308"/>
      <c r="N148" s="284"/>
    </row>
    <row r="149" spans="1:14" s="2" customFormat="1" ht="15" customHeight="1" x14ac:dyDescent="0.3">
      <c r="A149" s="400">
        <v>45602</v>
      </c>
      <c r="B149" s="409" t="s">
        <v>111</v>
      </c>
      <c r="C149" s="409" t="s">
        <v>112</v>
      </c>
      <c r="D149" s="652" t="s">
        <v>164</v>
      </c>
      <c r="E149" s="392">
        <v>11000</v>
      </c>
      <c r="F149" s="283">
        <v>3866</v>
      </c>
      <c r="G149" s="262">
        <f t="shared" si="1"/>
        <v>2.8453181583031557</v>
      </c>
      <c r="H149" s="149" t="s">
        <v>884</v>
      </c>
      <c r="I149" s="140" t="s">
        <v>43</v>
      </c>
      <c r="J149" s="304" t="s">
        <v>261</v>
      </c>
      <c r="K149" s="782" t="s">
        <v>878</v>
      </c>
      <c r="L149" s="139" t="s">
        <v>44</v>
      </c>
      <c r="M149" s="308"/>
      <c r="N149" s="284"/>
    </row>
    <row r="150" spans="1:14" s="2" customFormat="1" ht="15" customHeight="1" x14ac:dyDescent="0.3">
      <c r="A150" s="400">
        <v>45602</v>
      </c>
      <c r="B150" s="409" t="s">
        <v>111</v>
      </c>
      <c r="C150" s="409" t="s">
        <v>112</v>
      </c>
      <c r="D150" s="652" t="s">
        <v>164</v>
      </c>
      <c r="E150" s="392">
        <v>10000</v>
      </c>
      <c r="F150" s="283">
        <v>3866</v>
      </c>
      <c r="G150" s="262">
        <f t="shared" si="1"/>
        <v>2.586652871184687</v>
      </c>
      <c r="H150" s="149" t="s">
        <v>884</v>
      </c>
      <c r="I150" s="140" t="s">
        <v>43</v>
      </c>
      <c r="J150" s="304" t="s">
        <v>261</v>
      </c>
      <c r="K150" s="782" t="s">
        <v>878</v>
      </c>
      <c r="L150" s="139" t="s">
        <v>44</v>
      </c>
      <c r="M150" s="308"/>
      <c r="N150" s="284"/>
    </row>
    <row r="151" spans="1:14" s="2" customFormat="1" ht="15" customHeight="1" x14ac:dyDescent="0.3">
      <c r="A151" s="400">
        <v>45602</v>
      </c>
      <c r="B151" s="126" t="s">
        <v>111</v>
      </c>
      <c r="C151" s="126" t="s">
        <v>112</v>
      </c>
      <c r="D151" s="652" t="s">
        <v>164</v>
      </c>
      <c r="E151" s="392">
        <v>20000</v>
      </c>
      <c r="F151" s="283">
        <v>3866</v>
      </c>
      <c r="G151" s="262">
        <f t="shared" si="1"/>
        <v>5.173305742369374</v>
      </c>
      <c r="H151" s="149" t="s">
        <v>884</v>
      </c>
      <c r="I151" s="140" t="s">
        <v>43</v>
      </c>
      <c r="J151" s="304" t="s">
        <v>261</v>
      </c>
      <c r="K151" s="782" t="s">
        <v>878</v>
      </c>
      <c r="L151" s="139" t="s">
        <v>44</v>
      </c>
      <c r="M151" s="308"/>
      <c r="N151" s="284"/>
    </row>
    <row r="152" spans="1:14" s="2" customFormat="1" ht="15" customHeight="1" x14ac:dyDescent="0.3">
      <c r="A152" s="400">
        <v>45602</v>
      </c>
      <c r="B152" s="409" t="s">
        <v>166</v>
      </c>
      <c r="C152" s="292" t="s">
        <v>166</v>
      </c>
      <c r="D152" s="652" t="s">
        <v>164</v>
      </c>
      <c r="E152" s="392">
        <v>15000</v>
      </c>
      <c r="F152" s="283">
        <v>3866</v>
      </c>
      <c r="G152" s="262">
        <f t="shared" si="1"/>
        <v>3.8799793067770305</v>
      </c>
      <c r="H152" s="149" t="s">
        <v>884</v>
      </c>
      <c r="I152" s="140" t="s">
        <v>43</v>
      </c>
      <c r="J152" s="304" t="s">
        <v>261</v>
      </c>
      <c r="K152" s="782" t="s">
        <v>878</v>
      </c>
      <c r="L152" s="139" t="s">
        <v>44</v>
      </c>
      <c r="M152" s="308"/>
      <c r="N152" s="284"/>
    </row>
    <row r="153" spans="1:14" s="2" customFormat="1" ht="15" customHeight="1" x14ac:dyDescent="0.3">
      <c r="A153" s="138">
        <v>45602</v>
      </c>
      <c r="B153" s="139" t="s">
        <v>165</v>
      </c>
      <c r="C153" s="139" t="s">
        <v>112</v>
      </c>
      <c r="D153" s="418" t="s">
        <v>164</v>
      </c>
      <c r="E153" s="143">
        <v>25000</v>
      </c>
      <c r="F153" s="283">
        <v>3866</v>
      </c>
      <c r="G153" s="262">
        <f t="shared" si="1"/>
        <v>6.466632177961718</v>
      </c>
      <c r="H153" s="149" t="s">
        <v>207</v>
      </c>
      <c r="I153" s="140" t="s">
        <v>43</v>
      </c>
      <c r="J153" s="304" t="s">
        <v>330</v>
      </c>
      <c r="K153" s="782" t="s">
        <v>878</v>
      </c>
      <c r="L153" s="139" t="s">
        <v>44</v>
      </c>
      <c r="M153" s="308"/>
      <c r="N153" s="284"/>
    </row>
    <row r="154" spans="1:14" s="2" customFormat="1" ht="15" customHeight="1" x14ac:dyDescent="0.3">
      <c r="A154" s="138">
        <v>45602</v>
      </c>
      <c r="B154" s="139" t="s">
        <v>165</v>
      </c>
      <c r="C154" s="139" t="s">
        <v>112</v>
      </c>
      <c r="D154" s="418" t="s">
        <v>164</v>
      </c>
      <c r="E154" s="143">
        <v>10000</v>
      </c>
      <c r="F154" s="283">
        <v>3866</v>
      </c>
      <c r="G154" s="262">
        <f t="shared" si="1"/>
        <v>2.586652871184687</v>
      </c>
      <c r="H154" s="149" t="s">
        <v>207</v>
      </c>
      <c r="I154" s="140" t="s">
        <v>43</v>
      </c>
      <c r="J154" s="304" t="s">
        <v>330</v>
      </c>
      <c r="K154" s="782" t="s">
        <v>878</v>
      </c>
      <c r="L154" s="139" t="s">
        <v>44</v>
      </c>
      <c r="M154" s="308"/>
      <c r="N154" s="284"/>
    </row>
    <row r="155" spans="1:14" s="2" customFormat="1" ht="15" customHeight="1" x14ac:dyDescent="0.3">
      <c r="A155" s="138">
        <v>45602</v>
      </c>
      <c r="B155" s="139" t="s">
        <v>165</v>
      </c>
      <c r="C155" s="139" t="s">
        <v>112</v>
      </c>
      <c r="D155" s="418" t="s">
        <v>164</v>
      </c>
      <c r="E155" s="143">
        <v>8000</v>
      </c>
      <c r="F155" s="283">
        <v>3866</v>
      </c>
      <c r="G155" s="262">
        <f t="shared" si="1"/>
        <v>2.0693222969477496</v>
      </c>
      <c r="H155" s="149" t="s">
        <v>207</v>
      </c>
      <c r="I155" s="140" t="s">
        <v>43</v>
      </c>
      <c r="J155" s="304" t="s">
        <v>330</v>
      </c>
      <c r="K155" s="782" t="s">
        <v>878</v>
      </c>
      <c r="L155" s="139" t="s">
        <v>44</v>
      </c>
      <c r="M155" s="308"/>
      <c r="N155" s="284"/>
    </row>
    <row r="156" spans="1:14" s="2" customFormat="1" ht="15" customHeight="1" x14ac:dyDescent="0.3">
      <c r="A156" s="138">
        <v>45602</v>
      </c>
      <c r="B156" s="139" t="s">
        <v>165</v>
      </c>
      <c r="C156" s="139" t="s">
        <v>112</v>
      </c>
      <c r="D156" s="418" t="s">
        <v>164</v>
      </c>
      <c r="E156" s="717">
        <v>15000</v>
      </c>
      <c r="F156" s="283">
        <v>3866</v>
      </c>
      <c r="G156" s="262">
        <f t="shared" si="1"/>
        <v>3.8799793067770305</v>
      </c>
      <c r="H156" s="149" t="s">
        <v>207</v>
      </c>
      <c r="I156" s="140" t="s">
        <v>43</v>
      </c>
      <c r="J156" s="304" t="s">
        <v>330</v>
      </c>
      <c r="K156" s="782" t="s">
        <v>878</v>
      </c>
      <c r="L156" s="139" t="s">
        <v>44</v>
      </c>
      <c r="M156" s="308"/>
      <c r="N156" s="284"/>
    </row>
    <row r="157" spans="1:14" s="2" customFormat="1" ht="15" customHeight="1" x14ac:dyDescent="0.3">
      <c r="A157" s="138">
        <v>45602</v>
      </c>
      <c r="B157" s="139" t="s">
        <v>165</v>
      </c>
      <c r="C157" s="139" t="s">
        <v>112</v>
      </c>
      <c r="D157" s="418" t="s">
        <v>164</v>
      </c>
      <c r="E157" s="143">
        <v>15000</v>
      </c>
      <c r="F157" s="283">
        <v>3866</v>
      </c>
      <c r="G157" s="262">
        <f t="shared" si="1"/>
        <v>3.8799793067770305</v>
      </c>
      <c r="H157" s="149" t="s">
        <v>207</v>
      </c>
      <c r="I157" s="140" t="s">
        <v>43</v>
      </c>
      <c r="J157" s="304" t="s">
        <v>330</v>
      </c>
      <c r="K157" s="782" t="s">
        <v>878</v>
      </c>
      <c r="L157" s="139" t="s">
        <v>44</v>
      </c>
      <c r="M157" s="308"/>
      <c r="N157" s="284"/>
    </row>
    <row r="158" spans="1:14" s="2" customFormat="1" ht="15" customHeight="1" x14ac:dyDescent="0.3">
      <c r="A158" s="138">
        <v>45602</v>
      </c>
      <c r="B158" s="139" t="s">
        <v>166</v>
      </c>
      <c r="C158" s="292" t="s">
        <v>166</v>
      </c>
      <c r="D158" s="418" t="s">
        <v>164</v>
      </c>
      <c r="E158" s="143">
        <v>18000</v>
      </c>
      <c r="F158" s="283">
        <v>3866</v>
      </c>
      <c r="G158" s="262">
        <f t="shared" si="1"/>
        <v>4.6559751681324366</v>
      </c>
      <c r="H158" s="149" t="s">
        <v>207</v>
      </c>
      <c r="I158" s="140" t="s">
        <v>43</v>
      </c>
      <c r="J158" s="304" t="s">
        <v>330</v>
      </c>
      <c r="K158" s="782" t="s">
        <v>878</v>
      </c>
      <c r="L158" s="139" t="s">
        <v>44</v>
      </c>
      <c r="M158" s="308"/>
      <c r="N158" s="284"/>
    </row>
    <row r="159" spans="1:14" s="2" customFormat="1" ht="15" customHeight="1" x14ac:dyDescent="0.3">
      <c r="A159" s="138">
        <v>45602</v>
      </c>
      <c r="B159" s="139" t="s">
        <v>111</v>
      </c>
      <c r="C159" s="139" t="s">
        <v>112</v>
      </c>
      <c r="D159" s="418" t="s">
        <v>164</v>
      </c>
      <c r="E159" s="124">
        <v>8000</v>
      </c>
      <c r="F159" s="283">
        <v>3866</v>
      </c>
      <c r="G159" s="262">
        <f t="shared" si="1"/>
        <v>2.0693222969477496</v>
      </c>
      <c r="H159" s="149" t="s">
        <v>121</v>
      </c>
      <c r="I159" s="140" t="s">
        <v>43</v>
      </c>
      <c r="J159" s="304" t="s">
        <v>279</v>
      </c>
      <c r="K159" s="782" t="s">
        <v>878</v>
      </c>
      <c r="L159" s="139" t="s">
        <v>44</v>
      </c>
      <c r="M159" s="308"/>
      <c r="N159" s="284"/>
    </row>
    <row r="160" spans="1:14" s="2" customFormat="1" ht="15" customHeight="1" x14ac:dyDescent="0.3">
      <c r="A160" s="138">
        <v>45602</v>
      </c>
      <c r="B160" s="139" t="s">
        <v>111</v>
      </c>
      <c r="C160" s="139" t="s">
        <v>112</v>
      </c>
      <c r="D160" s="418" t="s">
        <v>164</v>
      </c>
      <c r="E160" s="124">
        <v>9000</v>
      </c>
      <c r="F160" s="283">
        <v>3866</v>
      </c>
      <c r="G160" s="262">
        <f t="shared" si="1"/>
        <v>2.3279875840662183</v>
      </c>
      <c r="H160" s="149" t="s">
        <v>121</v>
      </c>
      <c r="I160" s="140" t="s">
        <v>43</v>
      </c>
      <c r="J160" s="304" t="s">
        <v>279</v>
      </c>
      <c r="K160" s="782" t="s">
        <v>878</v>
      </c>
      <c r="L160" s="139" t="s">
        <v>44</v>
      </c>
      <c r="M160" s="308"/>
      <c r="N160" s="284"/>
    </row>
    <row r="161" spans="1:14" s="2" customFormat="1" ht="15" customHeight="1" x14ac:dyDescent="0.3">
      <c r="A161" s="138">
        <v>45602</v>
      </c>
      <c r="B161" s="139" t="s">
        <v>111</v>
      </c>
      <c r="C161" s="139" t="s">
        <v>112</v>
      </c>
      <c r="D161" s="418" t="s">
        <v>164</v>
      </c>
      <c r="E161" s="350">
        <v>10000</v>
      </c>
      <c r="F161" s="283">
        <v>3866</v>
      </c>
      <c r="G161" s="262">
        <f t="shared" si="1"/>
        <v>2.586652871184687</v>
      </c>
      <c r="H161" s="149" t="s">
        <v>121</v>
      </c>
      <c r="I161" s="140" t="s">
        <v>43</v>
      </c>
      <c r="J161" s="304" t="s">
        <v>279</v>
      </c>
      <c r="K161" s="782" t="s">
        <v>878</v>
      </c>
      <c r="L161" s="139" t="s">
        <v>44</v>
      </c>
      <c r="M161" s="308"/>
      <c r="N161" s="284"/>
    </row>
    <row r="162" spans="1:14" s="2" customFormat="1" ht="15" customHeight="1" x14ac:dyDescent="0.3">
      <c r="A162" s="138">
        <v>45602</v>
      </c>
      <c r="B162" s="139" t="s">
        <v>166</v>
      </c>
      <c r="C162" s="292" t="s">
        <v>166</v>
      </c>
      <c r="D162" s="418" t="s">
        <v>164</v>
      </c>
      <c r="E162" s="124">
        <v>15000</v>
      </c>
      <c r="F162" s="283">
        <v>3866</v>
      </c>
      <c r="G162" s="262">
        <f t="shared" si="1"/>
        <v>3.8799793067770305</v>
      </c>
      <c r="H162" s="149" t="s">
        <v>121</v>
      </c>
      <c r="I162" s="140" t="s">
        <v>43</v>
      </c>
      <c r="J162" s="304" t="s">
        <v>279</v>
      </c>
      <c r="K162" s="782" t="s">
        <v>878</v>
      </c>
      <c r="L162" s="139" t="s">
        <v>44</v>
      </c>
      <c r="M162" s="308"/>
      <c r="N162" s="284"/>
    </row>
    <row r="163" spans="1:14" s="2" customFormat="1" ht="15" customHeight="1" x14ac:dyDescent="0.3">
      <c r="A163" s="138">
        <v>45602</v>
      </c>
      <c r="B163" s="292" t="s">
        <v>166</v>
      </c>
      <c r="C163" s="292" t="s">
        <v>166</v>
      </c>
      <c r="D163" s="418" t="s">
        <v>164</v>
      </c>
      <c r="E163" s="124">
        <v>5000</v>
      </c>
      <c r="F163" s="283">
        <v>3866</v>
      </c>
      <c r="G163" s="262">
        <f t="shared" si="1"/>
        <v>1.2933264355923435</v>
      </c>
      <c r="H163" s="149" t="s">
        <v>121</v>
      </c>
      <c r="I163" s="140" t="s">
        <v>43</v>
      </c>
      <c r="J163" s="304" t="s">
        <v>279</v>
      </c>
      <c r="K163" s="782" t="s">
        <v>878</v>
      </c>
      <c r="L163" s="139" t="s">
        <v>44</v>
      </c>
      <c r="M163" s="308"/>
      <c r="N163" s="284"/>
    </row>
    <row r="164" spans="1:14" s="2" customFormat="1" ht="15" customHeight="1" x14ac:dyDescent="0.3">
      <c r="A164" s="400">
        <v>45602</v>
      </c>
      <c r="B164" s="126" t="s">
        <v>111</v>
      </c>
      <c r="C164" s="126" t="s">
        <v>112</v>
      </c>
      <c r="D164" s="652" t="s">
        <v>14</v>
      </c>
      <c r="E164" s="784">
        <v>10000</v>
      </c>
      <c r="F164" s="283">
        <v>3866</v>
      </c>
      <c r="G164" s="262">
        <f t="shared" si="1"/>
        <v>2.586652871184687</v>
      </c>
      <c r="H164" s="149" t="s">
        <v>167</v>
      </c>
      <c r="I164" s="140" t="s">
        <v>43</v>
      </c>
      <c r="J164" s="304" t="s">
        <v>405</v>
      </c>
      <c r="K164" s="782" t="s">
        <v>878</v>
      </c>
      <c r="L164" s="139" t="s">
        <v>44</v>
      </c>
      <c r="M164" s="308"/>
      <c r="N164" s="284"/>
    </row>
    <row r="165" spans="1:14" s="2" customFormat="1" ht="15" customHeight="1" x14ac:dyDescent="0.3">
      <c r="A165" s="400">
        <v>45602</v>
      </c>
      <c r="B165" s="126" t="s">
        <v>111</v>
      </c>
      <c r="C165" s="126" t="s">
        <v>112</v>
      </c>
      <c r="D165" s="652" t="s">
        <v>14</v>
      </c>
      <c r="E165" s="784">
        <v>10000</v>
      </c>
      <c r="F165" s="283">
        <v>3866</v>
      </c>
      <c r="G165" s="262">
        <f t="shared" si="1"/>
        <v>2.586652871184687</v>
      </c>
      <c r="H165" s="149" t="s">
        <v>167</v>
      </c>
      <c r="I165" s="140" t="s">
        <v>43</v>
      </c>
      <c r="J165" s="304" t="s">
        <v>405</v>
      </c>
      <c r="K165" s="782" t="s">
        <v>878</v>
      </c>
      <c r="L165" s="139" t="s">
        <v>44</v>
      </c>
      <c r="M165" s="308"/>
      <c r="N165" s="284"/>
    </row>
    <row r="166" spans="1:14" s="2" customFormat="1" ht="15" customHeight="1" x14ac:dyDescent="0.3">
      <c r="A166" s="400">
        <v>45602</v>
      </c>
      <c r="B166" s="126" t="s">
        <v>344</v>
      </c>
      <c r="C166" s="126" t="s">
        <v>861</v>
      </c>
      <c r="D166" s="126" t="s">
        <v>79</v>
      </c>
      <c r="E166" s="784">
        <v>60000</v>
      </c>
      <c r="F166" s="283">
        <v>3866</v>
      </c>
      <c r="G166" s="262">
        <f t="shared" si="1"/>
        <v>15.519917227108122</v>
      </c>
      <c r="H166" s="149" t="s">
        <v>167</v>
      </c>
      <c r="I166" s="140" t="s">
        <v>43</v>
      </c>
      <c r="J166" s="304" t="s">
        <v>302</v>
      </c>
      <c r="K166" s="782" t="s">
        <v>878</v>
      </c>
      <c r="L166" s="139" t="s">
        <v>44</v>
      </c>
      <c r="M166" s="308"/>
      <c r="N166" s="284"/>
    </row>
    <row r="167" spans="1:14" s="2" customFormat="1" ht="15" customHeight="1" x14ac:dyDescent="0.3">
      <c r="A167" s="138">
        <v>45602</v>
      </c>
      <c r="B167" s="139" t="s">
        <v>165</v>
      </c>
      <c r="C167" s="139" t="s">
        <v>112</v>
      </c>
      <c r="D167" s="418" t="s">
        <v>164</v>
      </c>
      <c r="E167" s="143">
        <v>20000</v>
      </c>
      <c r="F167" s="283">
        <v>3866</v>
      </c>
      <c r="G167" s="262">
        <f t="shared" si="1"/>
        <v>5.173305742369374</v>
      </c>
      <c r="H167" s="149" t="s">
        <v>208</v>
      </c>
      <c r="I167" s="140" t="s">
        <v>43</v>
      </c>
      <c r="J167" s="304" t="s">
        <v>306</v>
      </c>
      <c r="K167" s="782" t="s">
        <v>878</v>
      </c>
      <c r="L167" s="139" t="s">
        <v>44</v>
      </c>
      <c r="M167" s="308"/>
      <c r="N167" s="284"/>
    </row>
    <row r="168" spans="1:14" s="2" customFormat="1" ht="15" customHeight="1" x14ac:dyDescent="0.3">
      <c r="A168" s="138">
        <v>45602</v>
      </c>
      <c r="B168" s="139" t="s">
        <v>165</v>
      </c>
      <c r="C168" s="139" t="s">
        <v>112</v>
      </c>
      <c r="D168" s="418" t="s">
        <v>164</v>
      </c>
      <c r="E168" s="143">
        <v>13000</v>
      </c>
      <c r="F168" s="283">
        <v>3866</v>
      </c>
      <c r="G168" s="262">
        <f t="shared" si="1"/>
        <v>3.3626487325400931</v>
      </c>
      <c r="H168" s="149" t="s">
        <v>208</v>
      </c>
      <c r="I168" s="140" t="s">
        <v>43</v>
      </c>
      <c r="J168" s="304" t="s">
        <v>306</v>
      </c>
      <c r="K168" s="782" t="s">
        <v>878</v>
      </c>
      <c r="L168" s="139" t="s">
        <v>44</v>
      </c>
      <c r="M168" s="308"/>
      <c r="N168" s="284"/>
    </row>
    <row r="169" spans="1:14" s="2" customFormat="1" ht="15" customHeight="1" x14ac:dyDescent="0.3">
      <c r="A169" s="138">
        <v>45602</v>
      </c>
      <c r="B169" s="139" t="s">
        <v>165</v>
      </c>
      <c r="C169" s="139" t="s">
        <v>112</v>
      </c>
      <c r="D169" s="418" t="s">
        <v>164</v>
      </c>
      <c r="E169" s="143">
        <v>4000</v>
      </c>
      <c r="F169" s="283">
        <v>3866</v>
      </c>
      <c r="G169" s="262">
        <f t="shared" si="1"/>
        <v>1.0346611484738748</v>
      </c>
      <c r="H169" s="149" t="s">
        <v>208</v>
      </c>
      <c r="I169" s="140" t="s">
        <v>43</v>
      </c>
      <c r="J169" s="304" t="s">
        <v>306</v>
      </c>
      <c r="K169" s="782" t="s">
        <v>878</v>
      </c>
      <c r="L169" s="139" t="s">
        <v>44</v>
      </c>
      <c r="M169" s="308"/>
      <c r="N169" s="284"/>
    </row>
    <row r="170" spans="1:14" s="2" customFormat="1" ht="15" customHeight="1" x14ac:dyDescent="0.3">
      <c r="A170" s="138">
        <v>45602</v>
      </c>
      <c r="B170" s="139" t="s">
        <v>165</v>
      </c>
      <c r="C170" s="139" t="s">
        <v>112</v>
      </c>
      <c r="D170" s="418" t="s">
        <v>164</v>
      </c>
      <c r="E170" s="143">
        <v>3000</v>
      </c>
      <c r="F170" s="283">
        <v>3866</v>
      </c>
      <c r="G170" s="262">
        <f t="shared" si="1"/>
        <v>0.7759958613554061</v>
      </c>
      <c r="H170" s="149" t="s">
        <v>208</v>
      </c>
      <c r="I170" s="140" t="s">
        <v>43</v>
      </c>
      <c r="J170" s="304" t="s">
        <v>306</v>
      </c>
      <c r="K170" s="782" t="s">
        <v>878</v>
      </c>
      <c r="L170" s="139" t="s">
        <v>44</v>
      </c>
      <c r="M170" s="308"/>
      <c r="N170" s="284"/>
    </row>
    <row r="171" spans="1:14" s="2" customFormat="1" ht="15" customHeight="1" x14ac:dyDescent="0.3">
      <c r="A171" s="138">
        <v>45602</v>
      </c>
      <c r="B171" s="139" t="s">
        <v>165</v>
      </c>
      <c r="C171" s="139" t="s">
        <v>112</v>
      </c>
      <c r="D171" s="418" t="s">
        <v>164</v>
      </c>
      <c r="E171" s="143">
        <v>7000</v>
      </c>
      <c r="F171" s="283">
        <v>3866</v>
      </c>
      <c r="G171" s="262">
        <f t="shared" si="1"/>
        <v>1.8106570098292809</v>
      </c>
      <c r="H171" s="149" t="s">
        <v>208</v>
      </c>
      <c r="I171" s="140" t="s">
        <v>43</v>
      </c>
      <c r="J171" s="304" t="s">
        <v>306</v>
      </c>
      <c r="K171" s="782" t="s">
        <v>878</v>
      </c>
      <c r="L171" s="139" t="s">
        <v>44</v>
      </c>
      <c r="M171" s="308"/>
      <c r="N171" s="284"/>
    </row>
    <row r="172" spans="1:14" s="2" customFormat="1" ht="15" customHeight="1" x14ac:dyDescent="0.3">
      <c r="A172" s="138">
        <v>45602</v>
      </c>
      <c r="B172" s="139" t="s">
        <v>165</v>
      </c>
      <c r="C172" s="139" t="s">
        <v>112</v>
      </c>
      <c r="D172" s="418" t="s">
        <v>164</v>
      </c>
      <c r="E172" s="143">
        <v>3000</v>
      </c>
      <c r="F172" s="283">
        <v>3866</v>
      </c>
      <c r="G172" s="262">
        <f t="shared" si="1"/>
        <v>0.7759958613554061</v>
      </c>
      <c r="H172" s="149" t="s">
        <v>208</v>
      </c>
      <c r="I172" s="140" t="s">
        <v>43</v>
      </c>
      <c r="J172" s="304" t="s">
        <v>306</v>
      </c>
      <c r="K172" s="782" t="s">
        <v>878</v>
      </c>
      <c r="L172" s="139" t="s">
        <v>44</v>
      </c>
      <c r="M172" s="308"/>
      <c r="N172" s="284"/>
    </row>
    <row r="173" spans="1:14" s="2" customFormat="1" ht="15" customHeight="1" x14ac:dyDescent="0.3">
      <c r="A173" s="138">
        <v>45602</v>
      </c>
      <c r="B173" s="139" t="s">
        <v>165</v>
      </c>
      <c r="C173" s="139" t="s">
        <v>112</v>
      </c>
      <c r="D173" s="418" t="s">
        <v>164</v>
      </c>
      <c r="E173" s="143">
        <v>4000</v>
      </c>
      <c r="F173" s="283">
        <v>3866</v>
      </c>
      <c r="G173" s="262">
        <f t="shared" si="1"/>
        <v>1.0346611484738748</v>
      </c>
      <c r="H173" s="149" t="s">
        <v>208</v>
      </c>
      <c r="I173" s="140" t="s">
        <v>43</v>
      </c>
      <c r="J173" s="304" t="s">
        <v>306</v>
      </c>
      <c r="K173" s="782" t="s">
        <v>878</v>
      </c>
      <c r="L173" s="139" t="s">
        <v>44</v>
      </c>
      <c r="M173" s="308"/>
      <c r="N173" s="284"/>
    </row>
    <row r="174" spans="1:14" s="2" customFormat="1" ht="15" customHeight="1" x14ac:dyDescent="0.3">
      <c r="A174" s="138">
        <v>45602</v>
      </c>
      <c r="B174" s="139" t="s">
        <v>165</v>
      </c>
      <c r="C174" s="139" t="s">
        <v>112</v>
      </c>
      <c r="D174" s="418" t="s">
        <v>164</v>
      </c>
      <c r="E174" s="143">
        <v>19000</v>
      </c>
      <c r="F174" s="283">
        <v>3866</v>
      </c>
      <c r="G174" s="262">
        <f t="shared" si="1"/>
        <v>4.9146404552509058</v>
      </c>
      <c r="H174" s="149" t="s">
        <v>208</v>
      </c>
      <c r="I174" s="140" t="s">
        <v>43</v>
      </c>
      <c r="J174" s="304" t="s">
        <v>306</v>
      </c>
      <c r="K174" s="782" t="s">
        <v>878</v>
      </c>
      <c r="L174" s="139" t="s">
        <v>44</v>
      </c>
      <c r="M174" s="308"/>
      <c r="N174" s="284"/>
    </row>
    <row r="175" spans="1:14" s="2" customFormat="1" ht="15" customHeight="1" x14ac:dyDescent="0.3">
      <c r="A175" s="400">
        <v>45602</v>
      </c>
      <c r="B175" s="409" t="s">
        <v>111</v>
      </c>
      <c r="C175" s="409" t="s">
        <v>112</v>
      </c>
      <c r="D175" s="652" t="s">
        <v>164</v>
      </c>
      <c r="E175" s="392">
        <v>15000</v>
      </c>
      <c r="F175" s="283">
        <v>3866</v>
      </c>
      <c r="G175" s="262">
        <f t="shared" si="1"/>
        <v>3.8799793067770305</v>
      </c>
      <c r="H175" s="149" t="s">
        <v>883</v>
      </c>
      <c r="I175" s="140" t="s">
        <v>43</v>
      </c>
      <c r="J175" s="304" t="s">
        <v>232</v>
      </c>
      <c r="K175" s="782" t="s">
        <v>878</v>
      </c>
      <c r="L175" s="139" t="s">
        <v>44</v>
      </c>
      <c r="M175" s="308"/>
      <c r="N175" s="284"/>
    </row>
    <row r="176" spans="1:14" s="2" customFormat="1" ht="15" customHeight="1" x14ac:dyDescent="0.3">
      <c r="A176" s="400">
        <v>45602</v>
      </c>
      <c r="B176" s="409" t="s">
        <v>111</v>
      </c>
      <c r="C176" s="409" t="s">
        <v>112</v>
      </c>
      <c r="D176" s="652" t="s">
        <v>164</v>
      </c>
      <c r="E176" s="392">
        <v>8000</v>
      </c>
      <c r="F176" s="283">
        <v>3866</v>
      </c>
      <c r="G176" s="262">
        <f t="shared" si="1"/>
        <v>2.0693222969477496</v>
      </c>
      <c r="H176" s="149" t="s">
        <v>883</v>
      </c>
      <c r="I176" s="140" t="s">
        <v>43</v>
      </c>
      <c r="J176" s="304" t="s">
        <v>232</v>
      </c>
      <c r="K176" s="782" t="s">
        <v>878</v>
      </c>
      <c r="L176" s="139" t="s">
        <v>44</v>
      </c>
      <c r="M176" s="308"/>
      <c r="N176" s="284"/>
    </row>
    <row r="177" spans="1:14" s="2" customFormat="1" ht="15" customHeight="1" x14ac:dyDescent="0.3">
      <c r="A177" s="400">
        <v>45602</v>
      </c>
      <c r="B177" s="126" t="s">
        <v>111</v>
      </c>
      <c r="C177" s="126" t="s">
        <v>112</v>
      </c>
      <c r="D177" s="652" t="s">
        <v>164</v>
      </c>
      <c r="E177" s="392">
        <v>5000</v>
      </c>
      <c r="F177" s="283">
        <v>3866</v>
      </c>
      <c r="G177" s="262">
        <f t="shared" si="1"/>
        <v>1.2933264355923435</v>
      </c>
      <c r="H177" s="149" t="s">
        <v>883</v>
      </c>
      <c r="I177" s="140" t="s">
        <v>43</v>
      </c>
      <c r="J177" s="304" t="s">
        <v>232</v>
      </c>
      <c r="K177" s="782" t="s">
        <v>878</v>
      </c>
      <c r="L177" s="139" t="s">
        <v>44</v>
      </c>
      <c r="M177" s="308"/>
      <c r="N177" s="284"/>
    </row>
    <row r="178" spans="1:14" s="2" customFormat="1" ht="15" customHeight="1" x14ac:dyDescent="0.3">
      <c r="A178" s="400">
        <v>45602</v>
      </c>
      <c r="B178" s="409" t="s">
        <v>111</v>
      </c>
      <c r="C178" s="409" t="s">
        <v>112</v>
      </c>
      <c r="D178" s="652" t="s">
        <v>164</v>
      </c>
      <c r="E178" s="392">
        <v>25000</v>
      </c>
      <c r="F178" s="283">
        <v>3866</v>
      </c>
      <c r="G178" s="262">
        <f t="shared" si="1"/>
        <v>6.466632177961718</v>
      </c>
      <c r="H178" s="149" t="s">
        <v>883</v>
      </c>
      <c r="I178" s="140" t="s">
        <v>43</v>
      </c>
      <c r="J178" s="304" t="s">
        <v>232</v>
      </c>
      <c r="K178" s="782" t="s">
        <v>878</v>
      </c>
      <c r="L178" s="139" t="s">
        <v>44</v>
      </c>
      <c r="M178" s="308"/>
      <c r="N178" s="284"/>
    </row>
    <row r="179" spans="1:14" s="2" customFormat="1" ht="15" customHeight="1" x14ac:dyDescent="0.3">
      <c r="A179" s="400">
        <v>45603</v>
      </c>
      <c r="B179" s="409" t="s">
        <v>111</v>
      </c>
      <c r="C179" s="409" t="s">
        <v>112</v>
      </c>
      <c r="D179" s="652" t="s">
        <v>164</v>
      </c>
      <c r="E179" s="392">
        <v>25000</v>
      </c>
      <c r="F179" s="283">
        <v>3866</v>
      </c>
      <c r="G179" s="262">
        <f t="shared" si="1"/>
        <v>6.466632177961718</v>
      </c>
      <c r="H179" s="149" t="s">
        <v>884</v>
      </c>
      <c r="I179" s="140" t="s">
        <v>43</v>
      </c>
      <c r="J179" s="304" t="s">
        <v>352</v>
      </c>
      <c r="K179" s="782" t="s">
        <v>878</v>
      </c>
      <c r="L179" s="139" t="s">
        <v>44</v>
      </c>
      <c r="M179" s="308"/>
      <c r="N179" s="284"/>
    </row>
    <row r="180" spans="1:14" s="2" customFormat="1" ht="15" customHeight="1" x14ac:dyDescent="0.3">
      <c r="A180" s="400">
        <v>45603</v>
      </c>
      <c r="B180" s="409" t="s">
        <v>111</v>
      </c>
      <c r="C180" s="409" t="s">
        <v>112</v>
      </c>
      <c r="D180" s="652" t="s">
        <v>164</v>
      </c>
      <c r="E180" s="392">
        <v>8000</v>
      </c>
      <c r="F180" s="283">
        <v>3866</v>
      </c>
      <c r="G180" s="262">
        <f t="shared" si="1"/>
        <v>2.0693222969477496</v>
      </c>
      <c r="H180" s="149" t="s">
        <v>884</v>
      </c>
      <c r="I180" s="140" t="s">
        <v>43</v>
      </c>
      <c r="J180" s="304" t="s">
        <v>352</v>
      </c>
      <c r="K180" s="782" t="s">
        <v>878</v>
      </c>
      <c r="L180" s="139" t="s">
        <v>44</v>
      </c>
      <c r="M180" s="308"/>
      <c r="N180" s="284"/>
    </row>
    <row r="181" spans="1:14" s="2" customFormat="1" ht="15" customHeight="1" x14ac:dyDescent="0.3">
      <c r="A181" s="400">
        <v>45603</v>
      </c>
      <c r="B181" s="409" t="s">
        <v>111</v>
      </c>
      <c r="C181" s="409" t="s">
        <v>112</v>
      </c>
      <c r="D181" s="652" t="s">
        <v>164</v>
      </c>
      <c r="E181" s="392">
        <v>16000</v>
      </c>
      <c r="F181" s="283">
        <v>3866</v>
      </c>
      <c r="G181" s="262">
        <f t="shared" si="1"/>
        <v>4.1386445938954992</v>
      </c>
      <c r="H181" s="149" t="s">
        <v>884</v>
      </c>
      <c r="I181" s="140" t="s">
        <v>43</v>
      </c>
      <c r="J181" s="304" t="s">
        <v>352</v>
      </c>
      <c r="K181" s="782" t="s">
        <v>878</v>
      </c>
      <c r="L181" s="139" t="s">
        <v>44</v>
      </c>
      <c r="M181" s="308"/>
      <c r="N181" s="284"/>
    </row>
    <row r="182" spans="1:14" s="2" customFormat="1" ht="15" customHeight="1" x14ac:dyDescent="0.3">
      <c r="A182" s="400">
        <v>45603</v>
      </c>
      <c r="B182" s="409" t="s">
        <v>111</v>
      </c>
      <c r="C182" s="409" t="s">
        <v>112</v>
      </c>
      <c r="D182" s="652" t="s">
        <v>164</v>
      </c>
      <c r="E182" s="392">
        <v>18000</v>
      </c>
      <c r="F182" s="283">
        <v>3866</v>
      </c>
      <c r="G182" s="262">
        <f t="shared" si="1"/>
        <v>4.6559751681324366</v>
      </c>
      <c r="H182" s="149" t="s">
        <v>884</v>
      </c>
      <c r="I182" s="140" t="s">
        <v>43</v>
      </c>
      <c r="J182" s="304" t="s">
        <v>352</v>
      </c>
      <c r="K182" s="782" t="s">
        <v>878</v>
      </c>
      <c r="L182" s="139" t="s">
        <v>44</v>
      </c>
      <c r="M182" s="308"/>
      <c r="N182" s="284"/>
    </row>
    <row r="183" spans="1:14" s="2" customFormat="1" ht="15" customHeight="1" x14ac:dyDescent="0.3">
      <c r="A183" s="400">
        <v>45603</v>
      </c>
      <c r="B183" s="409" t="s">
        <v>111</v>
      </c>
      <c r="C183" s="409" t="s">
        <v>112</v>
      </c>
      <c r="D183" s="652" t="s">
        <v>164</v>
      </c>
      <c r="E183" s="392">
        <v>18000</v>
      </c>
      <c r="F183" s="283">
        <v>3866</v>
      </c>
      <c r="G183" s="262">
        <f t="shared" si="1"/>
        <v>4.6559751681324366</v>
      </c>
      <c r="H183" s="149" t="s">
        <v>884</v>
      </c>
      <c r="I183" s="140" t="s">
        <v>43</v>
      </c>
      <c r="J183" s="304" t="s">
        <v>352</v>
      </c>
      <c r="K183" s="782" t="s">
        <v>878</v>
      </c>
      <c r="L183" s="139" t="s">
        <v>44</v>
      </c>
      <c r="M183" s="308"/>
      <c r="N183" s="284"/>
    </row>
    <row r="184" spans="1:14" s="2" customFormat="1" ht="15" customHeight="1" x14ac:dyDescent="0.3">
      <c r="A184" s="400">
        <v>45603</v>
      </c>
      <c r="B184" s="409" t="s">
        <v>166</v>
      </c>
      <c r="C184" s="292" t="s">
        <v>166</v>
      </c>
      <c r="D184" s="652" t="s">
        <v>164</v>
      </c>
      <c r="E184" s="392">
        <v>5000</v>
      </c>
      <c r="F184" s="283">
        <v>3866</v>
      </c>
      <c r="G184" s="262">
        <f t="shared" si="1"/>
        <v>1.2933264355923435</v>
      </c>
      <c r="H184" s="149" t="s">
        <v>884</v>
      </c>
      <c r="I184" s="140" t="s">
        <v>43</v>
      </c>
      <c r="J184" s="304" t="s">
        <v>352</v>
      </c>
      <c r="K184" s="782" t="s">
        <v>878</v>
      </c>
      <c r="L184" s="139" t="s">
        <v>44</v>
      </c>
      <c r="M184" s="308"/>
      <c r="N184" s="284"/>
    </row>
    <row r="185" spans="1:14" s="2" customFormat="1" ht="15" customHeight="1" x14ac:dyDescent="0.3">
      <c r="A185" s="400">
        <v>45603</v>
      </c>
      <c r="B185" s="409" t="s">
        <v>166</v>
      </c>
      <c r="C185" s="292" t="s">
        <v>166</v>
      </c>
      <c r="D185" s="652" t="s">
        <v>164</v>
      </c>
      <c r="E185" s="392">
        <v>5000</v>
      </c>
      <c r="F185" s="283">
        <v>3866</v>
      </c>
      <c r="G185" s="262">
        <f t="shared" si="1"/>
        <v>1.2933264355923435</v>
      </c>
      <c r="H185" s="149" t="s">
        <v>884</v>
      </c>
      <c r="I185" s="140" t="s">
        <v>43</v>
      </c>
      <c r="J185" s="304" t="s">
        <v>352</v>
      </c>
      <c r="K185" s="782" t="s">
        <v>878</v>
      </c>
      <c r="L185" s="139" t="s">
        <v>44</v>
      </c>
      <c r="M185" s="308"/>
      <c r="N185" s="284"/>
    </row>
    <row r="186" spans="1:14" s="2" customFormat="1" ht="15" customHeight="1" x14ac:dyDescent="0.3">
      <c r="A186" s="400">
        <v>45603</v>
      </c>
      <c r="B186" s="409" t="s">
        <v>166</v>
      </c>
      <c r="C186" s="292" t="s">
        <v>166</v>
      </c>
      <c r="D186" s="652" t="s">
        <v>164</v>
      </c>
      <c r="E186" s="392">
        <v>5000</v>
      </c>
      <c r="F186" s="283">
        <v>3866</v>
      </c>
      <c r="G186" s="262">
        <f t="shared" si="1"/>
        <v>1.2933264355923435</v>
      </c>
      <c r="H186" s="149" t="s">
        <v>884</v>
      </c>
      <c r="I186" s="140" t="s">
        <v>43</v>
      </c>
      <c r="J186" s="304" t="s">
        <v>352</v>
      </c>
      <c r="K186" s="782" t="s">
        <v>878</v>
      </c>
      <c r="L186" s="139" t="s">
        <v>44</v>
      </c>
      <c r="M186" s="308"/>
      <c r="N186" s="284"/>
    </row>
    <row r="187" spans="1:14" s="2" customFormat="1" ht="15" customHeight="1" x14ac:dyDescent="0.3">
      <c r="A187" s="400">
        <v>45603</v>
      </c>
      <c r="B187" s="409" t="s">
        <v>166</v>
      </c>
      <c r="C187" s="292" t="s">
        <v>166</v>
      </c>
      <c r="D187" s="652" t="s">
        <v>164</v>
      </c>
      <c r="E187" s="392">
        <v>5000</v>
      </c>
      <c r="F187" s="283">
        <v>3866</v>
      </c>
      <c r="G187" s="262">
        <f t="shared" si="1"/>
        <v>1.2933264355923435</v>
      </c>
      <c r="H187" s="149" t="s">
        <v>884</v>
      </c>
      <c r="I187" s="140" t="s">
        <v>43</v>
      </c>
      <c r="J187" s="304" t="s">
        <v>352</v>
      </c>
      <c r="K187" s="782" t="s">
        <v>878</v>
      </c>
      <c r="L187" s="139" t="s">
        <v>44</v>
      </c>
      <c r="M187" s="308"/>
      <c r="N187" s="284"/>
    </row>
    <row r="188" spans="1:14" s="2" customFormat="1" ht="15" customHeight="1" x14ac:dyDescent="0.3">
      <c r="A188" s="138">
        <v>45603</v>
      </c>
      <c r="B188" s="139" t="s">
        <v>165</v>
      </c>
      <c r="C188" s="139" t="s">
        <v>112</v>
      </c>
      <c r="D188" s="418" t="s">
        <v>164</v>
      </c>
      <c r="E188" s="143">
        <v>20000</v>
      </c>
      <c r="F188" s="283">
        <v>3866</v>
      </c>
      <c r="G188" s="262">
        <f t="shared" si="1"/>
        <v>5.173305742369374</v>
      </c>
      <c r="H188" s="149" t="s">
        <v>208</v>
      </c>
      <c r="I188" s="140" t="s">
        <v>43</v>
      </c>
      <c r="J188" s="304" t="s">
        <v>357</v>
      </c>
      <c r="K188" s="782" t="s">
        <v>878</v>
      </c>
      <c r="L188" s="139" t="s">
        <v>44</v>
      </c>
      <c r="M188" s="308"/>
      <c r="N188" s="284"/>
    </row>
    <row r="189" spans="1:14" s="2" customFormat="1" ht="15" customHeight="1" x14ac:dyDescent="0.3">
      <c r="A189" s="138">
        <v>45603</v>
      </c>
      <c r="B189" s="139" t="s">
        <v>165</v>
      </c>
      <c r="C189" s="139" t="s">
        <v>112</v>
      </c>
      <c r="D189" s="418" t="s">
        <v>164</v>
      </c>
      <c r="E189" s="143">
        <v>9000</v>
      </c>
      <c r="F189" s="283">
        <v>3866</v>
      </c>
      <c r="G189" s="262">
        <f t="shared" si="1"/>
        <v>2.3279875840662183</v>
      </c>
      <c r="H189" s="149" t="s">
        <v>208</v>
      </c>
      <c r="I189" s="140" t="s">
        <v>43</v>
      </c>
      <c r="J189" s="304" t="s">
        <v>357</v>
      </c>
      <c r="K189" s="782" t="s">
        <v>878</v>
      </c>
      <c r="L189" s="139" t="s">
        <v>44</v>
      </c>
      <c r="M189" s="308"/>
      <c r="N189" s="284"/>
    </row>
    <row r="190" spans="1:14" s="2" customFormat="1" ht="15" customHeight="1" x14ac:dyDescent="0.3">
      <c r="A190" s="138">
        <v>45603</v>
      </c>
      <c r="B190" s="139" t="s">
        <v>165</v>
      </c>
      <c r="C190" s="139" t="s">
        <v>112</v>
      </c>
      <c r="D190" s="418" t="s">
        <v>164</v>
      </c>
      <c r="E190" s="143">
        <v>6000</v>
      </c>
      <c r="F190" s="283">
        <v>3866</v>
      </c>
      <c r="G190" s="262">
        <f t="shared" ref="G190:G191" si="5">E190/F190</f>
        <v>1.5519917227108122</v>
      </c>
      <c r="H190" s="149" t="s">
        <v>208</v>
      </c>
      <c r="I190" s="140" t="s">
        <v>43</v>
      </c>
      <c r="J190" s="304" t="s">
        <v>357</v>
      </c>
      <c r="K190" s="782" t="s">
        <v>878</v>
      </c>
      <c r="L190" s="139" t="s">
        <v>44</v>
      </c>
      <c r="M190" s="308"/>
      <c r="N190" s="284"/>
    </row>
    <row r="191" spans="1:14" s="2" customFormat="1" ht="15" customHeight="1" x14ac:dyDescent="0.3">
      <c r="A191" s="138">
        <v>45603</v>
      </c>
      <c r="B191" s="139" t="s">
        <v>165</v>
      </c>
      <c r="C191" s="139" t="s">
        <v>112</v>
      </c>
      <c r="D191" s="418" t="s">
        <v>164</v>
      </c>
      <c r="E191" s="143">
        <v>10000</v>
      </c>
      <c r="F191" s="283">
        <v>3866</v>
      </c>
      <c r="G191" s="262">
        <f t="shared" si="5"/>
        <v>2.586652871184687</v>
      </c>
      <c r="H191" s="149" t="s">
        <v>208</v>
      </c>
      <c r="I191" s="140" t="s">
        <v>43</v>
      </c>
      <c r="J191" s="304" t="s">
        <v>357</v>
      </c>
      <c r="K191" s="782" t="s">
        <v>878</v>
      </c>
      <c r="L191" s="139" t="s">
        <v>44</v>
      </c>
      <c r="M191" s="308"/>
      <c r="N191" s="284"/>
    </row>
    <row r="192" spans="1:14" s="2" customFormat="1" ht="15" customHeight="1" x14ac:dyDescent="0.3">
      <c r="A192" s="138">
        <v>45603</v>
      </c>
      <c r="B192" s="139" t="s">
        <v>165</v>
      </c>
      <c r="C192" s="139" t="s">
        <v>112</v>
      </c>
      <c r="D192" s="418" t="s">
        <v>164</v>
      </c>
      <c r="E192" s="143">
        <v>17000</v>
      </c>
      <c r="F192" s="283">
        <v>3866</v>
      </c>
      <c r="G192" s="262">
        <f t="shared" si="1"/>
        <v>4.3973098810139684</v>
      </c>
      <c r="H192" s="149" t="s">
        <v>208</v>
      </c>
      <c r="I192" s="140" t="s">
        <v>43</v>
      </c>
      <c r="J192" s="304" t="s">
        <v>357</v>
      </c>
      <c r="K192" s="782" t="s">
        <v>878</v>
      </c>
      <c r="L192" s="139" t="s">
        <v>44</v>
      </c>
      <c r="M192" s="308"/>
      <c r="N192" s="284"/>
    </row>
    <row r="193" spans="1:14" s="2" customFormat="1" ht="15" customHeight="1" x14ac:dyDescent="0.3">
      <c r="A193" s="138">
        <v>45603</v>
      </c>
      <c r="B193" s="139" t="s">
        <v>166</v>
      </c>
      <c r="C193" s="292" t="s">
        <v>166</v>
      </c>
      <c r="D193" s="418" t="s">
        <v>164</v>
      </c>
      <c r="E193" s="143">
        <v>5000</v>
      </c>
      <c r="F193" s="283">
        <v>3866</v>
      </c>
      <c r="G193" s="262">
        <f t="shared" si="1"/>
        <v>1.2933264355923435</v>
      </c>
      <c r="H193" s="149" t="s">
        <v>208</v>
      </c>
      <c r="I193" s="140" t="s">
        <v>43</v>
      </c>
      <c r="J193" s="304" t="s">
        <v>357</v>
      </c>
      <c r="K193" s="782" t="s">
        <v>878</v>
      </c>
      <c r="L193" s="139" t="s">
        <v>44</v>
      </c>
      <c r="M193" s="308"/>
      <c r="N193" s="284"/>
    </row>
    <row r="194" spans="1:14" s="2" customFormat="1" ht="24.6" customHeight="1" x14ac:dyDescent="0.3">
      <c r="A194" s="138">
        <v>45603</v>
      </c>
      <c r="B194" s="139" t="s">
        <v>165</v>
      </c>
      <c r="C194" s="139" t="s">
        <v>112</v>
      </c>
      <c r="D194" s="418" t="s">
        <v>164</v>
      </c>
      <c r="E194" s="143">
        <v>25000</v>
      </c>
      <c r="F194" s="283">
        <v>3866</v>
      </c>
      <c r="G194" s="262">
        <f t="shared" si="1"/>
        <v>6.466632177961718</v>
      </c>
      <c r="H194" s="149" t="s">
        <v>207</v>
      </c>
      <c r="I194" s="140" t="s">
        <v>43</v>
      </c>
      <c r="J194" s="304" t="s">
        <v>356</v>
      </c>
      <c r="K194" s="782" t="s">
        <v>878</v>
      </c>
      <c r="L194" s="139" t="s">
        <v>44</v>
      </c>
      <c r="M194" s="308"/>
      <c r="N194" s="284"/>
    </row>
    <row r="195" spans="1:14" s="2" customFormat="1" ht="15" customHeight="1" x14ac:dyDescent="0.3">
      <c r="A195" s="138">
        <v>45603</v>
      </c>
      <c r="B195" s="139" t="s">
        <v>165</v>
      </c>
      <c r="C195" s="139" t="s">
        <v>112</v>
      </c>
      <c r="D195" s="418" t="s">
        <v>164</v>
      </c>
      <c r="E195" s="143">
        <v>12000</v>
      </c>
      <c r="F195" s="283">
        <v>3866</v>
      </c>
      <c r="G195" s="262">
        <f t="shared" si="1"/>
        <v>3.1039834454216244</v>
      </c>
      <c r="H195" s="149" t="s">
        <v>207</v>
      </c>
      <c r="I195" s="140" t="s">
        <v>43</v>
      </c>
      <c r="J195" s="304" t="s">
        <v>356</v>
      </c>
      <c r="K195" s="782" t="s">
        <v>878</v>
      </c>
      <c r="L195" s="139" t="s">
        <v>44</v>
      </c>
      <c r="M195" s="308"/>
      <c r="N195" s="284"/>
    </row>
    <row r="196" spans="1:14" s="2" customFormat="1" ht="15" customHeight="1" x14ac:dyDescent="0.3">
      <c r="A196" s="138">
        <v>45603</v>
      </c>
      <c r="B196" s="139" t="s">
        <v>165</v>
      </c>
      <c r="C196" s="139" t="s">
        <v>112</v>
      </c>
      <c r="D196" s="418" t="s">
        <v>164</v>
      </c>
      <c r="E196" s="143">
        <v>10000</v>
      </c>
      <c r="F196" s="283">
        <v>3866</v>
      </c>
      <c r="G196" s="262">
        <f t="shared" si="1"/>
        <v>2.586652871184687</v>
      </c>
      <c r="H196" s="149" t="s">
        <v>207</v>
      </c>
      <c r="I196" s="140" t="s">
        <v>43</v>
      </c>
      <c r="J196" s="304" t="s">
        <v>356</v>
      </c>
      <c r="K196" s="782" t="s">
        <v>878</v>
      </c>
      <c r="L196" s="139" t="s">
        <v>44</v>
      </c>
      <c r="M196" s="308"/>
      <c r="N196" s="284"/>
    </row>
    <row r="197" spans="1:14" s="2" customFormat="1" ht="15" customHeight="1" x14ac:dyDescent="0.3">
      <c r="A197" s="138">
        <v>45603</v>
      </c>
      <c r="B197" s="139" t="s">
        <v>165</v>
      </c>
      <c r="C197" s="139" t="s">
        <v>112</v>
      </c>
      <c r="D197" s="418" t="s">
        <v>164</v>
      </c>
      <c r="E197" s="143">
        <v>18000</v>
      </c>
      <c r="F197" s="283">
        <v>3866</v>
      </c>
      <c r="G197" s="262">
        <f t="shared" si="1"/>
        <v>4.6559751681324366</v>
      </c>
      <c r="H197" s="149" t="s">
        <v>207</v>
      </c>
      <c r="I197" s="140" t="s">
        <v>43</v>
      </c>
      <c r="J197" s="304" t="s">
        <v>356</v>
      </c>
      <c r="K197" s="782" t="s">
        <v>878</v>
      </c>
      <c r="L197" s="139" t="s">
        <v>44</v>
      </c>
      <c r="M197" s="308"/>
      <c r="N197" s="284"/>
    </row>
    <row r="198" spans="1:14" s="2" customFormat="1" ht="15" customHeight="1" x14ac:dyDescent="0.3">
      <c r="A198" s="138">
        <v>45603</v>
      </c>
      <c r="B198" s="139" t="s">
        <v>165</v>
      </c>
      <c r="C198" s="139" t="s">
        <v>112</v>
      </c>
      <c r="D198" s="418" t="s">
        <v>164</v>
      </c>
      <c r="E198" s="143">
        <v>10000</v>
      </c>
      <c r="F198" s="283">
        <v>3866</v>
      </c>
      <c r="G198" s="262">
        <f t="shared" si="1"/>
        <v>2.586652871184687</v>
      </c>
      <c r="H198" s="149" t="s">
        <v>207</v>
      </c>
      <c r="I198" s="140" t="s">
        <v>43</v>
      </c>
      <c r="J198" s="304" t="s">
        <v>356</v>
      </c>
      <c r="K198" s="782" t="s">
        <v>878</v>
      </c>
      <c r="L198" s="139" t="s">
        <v>44</v>
      </c>
      <c r="M198" s="308"/>
      <c r="N198" s="284"/>
    </row>
    <row r="199" spans="1:14" s="2" customFormat="1" ht="15" customHeight="1" x14ac:dyDescent="0.3">
      <c r="A199" s="138">
        <v>45603</v>
      </c>
      <c r="B199" s="139" t="s">
        <v>166</v>
      </c>
      <c r="C199" s="292" t="s">
        <v>166</v>
      </c>
      <c r="D199" s="418" t="s">
        <v>164</v>
      </c>
      <c r="E199" s="143">
        <v>10000</v>
      </c>
      <c r="F199" s="283">
        <v>3866</v>
      </c>
      <c r="G199" s="262">
        <f t="shared" si="1"/>
        <v>2.586652871184687</v>
      </c>
      <c r="H199" s="149" t="s">
        <v>207</v>
      </c>
      <c r="I199" s="140" t="s">
        <v>43</v>
      </c>
      <c r="J199" s="304" t="s">
        <v>356</v>
      </c>
      <c r="K199" s="782" t="s">
        <v>878</v>
      </c>
      <c r="L199" s="139" t="s">
        <v>44</v>
      </c>
      <c r="M199" s="308"/>
      <c r="N199" s="284"/>
    </row>
    <row r="200" spans="1:14" s="2" customFormat="1" ht="15" customHeight="1" x14ac:dyDescent="0.3">
      <c r="A200" s="138">
        <v>45603</v>
      </c>
      <c r="B200" s="139" t="s">
        <v>166</v>
      </c>
      <c r="C200" s="292" t="s">
        <v>166</v>
      </c>
      <c r="D200" s="418" t="s">
        <v>164</v>
      </c>
      <c r="E200" s="143">
        <v>10000</v>
      </c>
      <c r="F200" s="283">
        <v>3866</v>
      </c>
      <c r="G200" s="262">
        <f t="shared" si="1"/>
        <v>2.586652871184687</v>
      </c>
      <c r="H200" s="149" t="s">
        <v>207</v>
      </c>
      <c r="I200" s="140" t="s">
        <v>43</v>
      </c>
      <c r="J200" s="304" t="s">
        <v>356</v>
      </c>
      <c r="K200" s="782" t="s">
        <v>878</v>
      </c>
      <c r="L200" s="139" t="s">
        <v>44</v>
      </c>
      <c r="M200" s="308"/>
      <c r="N200" s="284"/>
    </row>
    <row r="201" spans="1:14" s="2" customFormat="1" ht="15" customHeight="1" x14ac:dyDescent="0.3">
      <c r="A201" s="400">
        <v>45603</v>
      </c>
      <c r="B201" s="126" t="s">
        <v>111</v>
      </c>
      <c r="C201" s="126" t="s">
        <v>112</v>
      </c>
      <c r="D201" s="652" t="s">
        <v>14</v>
      </c>
      <c r="E201" s="784">
        <v>10000</v>
      </c>
      <c r="F201" s="283">
        <v>3866</v>
      </c>
      <c r="G201" s="262">
        <f t="shared" si="1"/>
        <v>2.586652871184687</v>
      </c>
      <c r="H201" s="149" t="s">
        <v>167</v>
      </c>
      <c r="I201" s="140" t="s">
        <v>43</v>
      </c>
      <c r="J201" s="304" t="s">
        <v>407</v>
      </c>
      <c r="K201" s="782" t="s">
        <v>878</v>
      </c>
      <c r="L201" s="139" t="s">
        <v>44</v>
      </c>
      <c r="M201" s="308"/>
      <c r="N201" s="284"/>
    </row>
    <row r="202" spans="1:14" s="2" customFormat="1" ht="15" customHeight="1" x14ac:dyDescent="0.3">
      <c r="A202" s="400">
        <v>45603</v>
      </c>
      <c r="B202" s="126" t="s">
        <v>111</v>
      </c>
      <c r="C202" s="126" t="s">
        <v>112</v>
      </c>
      <c r="D202" s="652" t="s">
        <v>14</v>
      </c>
      <c r="E202" s="784">
        <v>10000</v>
      </c>
      <c r="F202" s="283">
        <v>3866</v>
      </c>
      <c r="G202" s="262">
        <f t="shared" si="1"/>
        <v>2.586652871184687</v>
      </c>
      <c r="H202" s="149" t="s">
        <v>167</v>
      </c>
      <c r="I202" s="140" t="s">
        <v>43</v>
      </c>
      <c r="J202" s="304" t="s">
        <v>407</v>
      </c>
      <c r="K202" s="782" t="s">
        <v>878</v>
      </c>
      <c r="L202" s="139" t="s">
        <v>44</v>
      </c>
      <c r="M202" s="308"/>
      <c r="N202" s="284"/>
    </row>
    <row r="203" spans="1:14" s="2" customFormat="1" ht="15" customHeight="1" x14ac:dyDescent="0.3">
      <c r="A203" s="138">
        <v>45603</v>
      </c>
      <c r="B203" s="139" t="s">
        <v>111</v>
      </c>
      <c r="C203" s="139" t="s">
        <v>112</v>
      </c>
      <c r="D203" s="418" t="s">
        <v>164</v>
      </c>
      <c r="E203" s="350">
        <v>8000</v>
      </c>
      <c r="F203" s="283">
        <v>3866</v>
      </c>
      <c r="G203" s="262">
        <f t="shared" si="1"/>
        <v>2.0693222969477496</v>
      </c>
      <c r="H203" s="149" t="s">
        <v>121</v>
      </c>
      <c r="I203" s="140" t="s">
        <v>43</v>
      </c>
      <c r="J203" s="304" t="s">
        <v>355</v>
      </c>
      <c r="K203" s="782" t="s">
        <v>878</v>
      </c>
      <c r="L203" s="139" t="s">
        <v>44</v>
      </c>
      <c r="M203" s="308"/>
      <c r="N203" s="284"/>
    </row>
    <row r="204" spans="1:14" s="2" customFormat="1" ht="15" customHeight="1" x14ac:dyDescent="0.3">
      <c r="A204" s="138">
        <v>45603</v>
      </c>
      <c r="B204" s="139" t="s">
        <v>111</v>
      </c>
      <c r="C204" s="139" t="s">
        <v>112</v>
      </c>
      <c r="D204" s="418" t="s">
        <v>164</v>
      </c>
      <c r="E204" s="350">
        <v>10000</v>
      </c>
      <c r="F204" s="283">
        <v>3866</v>
      </c>
      <c r="G204" s="262">
        <f t="shared" si="1"/>
        <v>2.586652871184687</v>
      </c>
      <c r="H204" s="149" t="s">
        <v>121</v>
      </c>
      <c r="I204" s="140" t="s">
        <v>43</v>
      </c>
      <c r="J204" s="304" t="s">
        <v>355</v>
      </c>
      <c r="K204" s="782" t="s">
        <v>878</v>
      </c>
      <c r="L204" s="139" t="s">
        <v>44</v>
      </c>
      <c r="M204" s="308"/>
      <c r="N204" s="284"/>
    </row>
    <row r="205" spans="1:14" s="2" customFormat="1" ht="15" customHeight="1" x14ac:dyDescent="0.3">
      <c r="A205" s="138">
        <v>45603</v>
      </c>
      <c r="B205" s="139" t="s">
        <v>111</v>
      </c>
      <c r="C205" s="139" t="s">
        <v>112</v>
      </c>
      <c r="D205" s="418" t="s">
        <v>164</v>
      </c>
      <c r="E205" s="124">
        <v>10000</v>
      </c>
      <c r="F205" s="283">
        <v>3866</v>
      </c>
      <c r="G205" s="262">
        <f t="shared" si="1"/>
        <v>2.586652871184687</v>
      </c>
      <c r="H205" s="149" t="s">
        <v>121</v>
      </c>
      <c r="I205" s="140" t="s">
        <v>43</v>
      </c>
      <c r="J205" s="304" t="s">
        <v>355</v>
      </c>
      <c r="K205" s="782" t="s">
        <v>878</v>
      </c>
      <c r="L205" s="139" t="s">
        <v>44</v>
      </c>
      <c r="M205" s="308"/>
      <c r="N205" s="284"/>
    </row>
    <row r="206" spans="1:14" s="2" customFormat="1" ht="15" customHeight="1" x14ac:dyDescent="0.3">
      <c r="A206" s="138">
        <v>45603</v>
      </c>
      <c r="B206" s="139" t="s">
        <v>111</v>
      </c>
      <c r="C206" s="139" t="s">
        <v>112</v>
      </c>
      <c r="D206" s="418" t="s">
        <v>164</v>
      </c>
      <c r="E206" s="124">
        <v>8000</v>
      </c>
      <c r="F206" s="283">
        <v>3866</v>
      </c>
      <c r="G206" s="262">
        <f t="shared" si="1"/>
        <v>2.0693222969477496</v>
      </c>
      <c r="H206" s="149" t="s">
        <v>121</v>
      </c>
      <c r="I206" s="140" t="s">
        <v>43</v>
      </c>
      <c r="J206" s="304" t="s">
        <v>355</v>
      </c>
      <c r="K206" s="782" t="s">
        <v>878</v>
      </c>
      <c r="L206" s="139" t="s">
        <v>44</v>
      </c>
      <c r="M206" s="308"/>
      <c r="N206" s="284"/>
    </row>
    <row r="207" spans="1:14" s="2" customFormat="1" ht="15" customHeight="1" x14ac:dyDescent="0.3">
      <c r="A207" s="138">
        <v>45603</v>
      </c>
      <c r="B207" s="292" t="s">
        <v>166</v>
      </c>
      <c r="C207" s="292" t="s">
        <v>166</v>
      </c>
      <c r="D207" s="418" t="s">
        <v>164</v>
      </c>
      <c r="E207" s="350">
        <v>20000</v>
      </c>
      <c r="F207" s="283">
        <v>3866</v>
      </c>
      <c r="G207" s="262">
        <f t="shared" si="1"/>
        <v>5.173305742369374</v>
      </c>
      <c r="H207" s="149" t="s">
        <v>121</v>
      </c>
      <c r="I207" s="140" t="s">
        <v>43</v>
      </c>
      <c r="J207" s="304" t="s">
        <v>355</v>
      </c>
      <c r="K207" s="782" t="s">
        <v>878</v>
      </c>
      <c r="L207" s="139" t="s">
        <v>44</v>
      </c>
      <c r="M207" s="308"/>
      <c r="N207" s="284"/>
    </row>
    <row r="208" spans="1:14" s="2" customFormat="1" ht="15" customHeight="1" x14ac:dyDescent="0.3">
      <c r="A208" s="138">
        <v>45603</v>
      </c>
      <c r="B208" s="292" t="s">
        <v>875</v>
      </c>
      <c r="C208" s="292" t="s">
        <v>112</v>
      </c>
      <c r="D208" s="652" t="s">
        <v>14</v>
      </c>
      <c r="E208" s="124">
        <v>200000</v>
      </c>
      <c r="F208" s="283">
        <v>3866</v>
      </c>
      <c r="G208" s="262">
        <f t="shared" si="1"/>
        <v>51.733057423693744</v>
      </c>
      <c r="H208" s="149" t="s">
        <v>41</v>
      </c>
      <c r="I208" s="140" t="s">
        <v>43</v>
      </c>
      <c r="J208" s="304" t="s">
        <v>695</v>
      </c>
      <c r="K208" s="782" t="s">
        <v>878</v>
      </c>
      <c r="L208" s="139" t="s">
        <v>44</v>
      </c>
      <c r="M208" s="308"/>
      <c r="N208" s="284"/>
    </row>
    <row r="209" spans="1:14" s="2" customFormat="1" ht="15" customHeight="1" x14ac:dyDescent="0.3">
      <c r="A209" s="138">
        <v>45603</v>
      </c>
      <c r="B209" s="292" t="s">
        <v>689</v>
      </c>
      <c r="C209" s="292" t="s">
        <v>691</v>
      </c>
      <c r="D209" s="652" t="s">
        <v>14</v>
      </c>
      <c r="E209" s="124">
        <v>5000</v>
      </c>
      <c r="F209" s="283">
        <v>3866</v>
      </c>
      <c r="G209" s="262">
        <f t="shared" si="1"/>
        <v>1.2933264355923435</v>
      </c>
      <c r="H209" s="149" t="s">
        <v>41</v>
      </c>
      <c r="I209" s="140" t="s">
        <v>43</v>
      </c>
      <c r="J209" s="685" t="s">
        <v>354</v>
      </c>
      <c r="K209" s="782" t="s">
        <v>878</v>
      </c>
      <c r="L209" s="139" t="s">
        <v>44</v>
      </c>
      <c r="M209" s="308"/>
      <c r="N209" s="284"/>
    </row>
    <row r="210" spans="1:14" s="2" customFormat="1" ht="15" customHeight="1" x14ac:dyDescent="0.3">
      <c r="A210" s="138">
        <v>45603</v>
      </c>
      <c r="B210" s="292" t="s">
        <v>690</v>
      </c>
      <c r="C210" s="292" t="s">
        <v>691</v>
      </c>
      <c r="D210" s="652" t="s">
        <v>14</v>
      </c>
      <c r="E210" s="124">
        <v>5000</v>
      </c>
      <c r="F210" s="283">
        <v>3866</v>
      </c>
      <c r="G210" s="262">
        <f t="shared" si="1"/>
        <v>1.2933264355923435</v>
      </c>
      <c r="H210" s="149" t="s">
        <v>41</v>
      </c>
      <c r="I210" s="140" t="s">
        <v>43</v>
      </c>
      <c r="J210" s="685" t="s">
        <v>354</v>
      </c>
      <c r="K210" s="782" t="s">
        <v>878</v>
      </c>
      <c r="L210" s="139" t="s">
        <v>44</v>
      </c>
      <c r="M210" s="308"/>
      <c r="N210" s="284"/>
    </row>
    <row r="211" spans="1:14" s="2" customFormat="1" ht="15" customHeight="1" x14ac:dyDescent="0.3">
      <c r="A211" s="138">
        <v>45603</v>
      </c>
      <c r="B211" s="292" t="s">
        <v>692</v>
      </c>
      <c r="C211" s="292" t="s">
        <v>691</v>
      </c>
      <c r="D211" s="652" t="s">
        <v>14</v>
      </c>
      <c r="E211" s="135">
        <v>15000</v>
      </c>
      <c r="F211" s="283">
        <v>3866</v>
      </c>
      <c r="G211" s="262">
        <f t="shared" si="1"/>
        <v>3.8799793067770305</v>
      </c>
      <c r="H211" s="149" t="s">
        <v>41</v>
      </c>
      <c r="I211" s="140" t="s">
        <v>43</v>
      </c>
      <c r="J211" s="685" t="s">
        <v>354</v>
      </c>
      <c r="K211" s="782" t="s">
        <v>878</v>
      </c>
      <c r="L211" s="139" t="s">
        <v>44</v>
      </c>
      <c r="M211" s="308"/>
      <c r="N211" s="284"/>
    </row>
    <row r="212" spans="1:14" s="2" customFormat="1" ht="15" customHeight="1" x14ac:dyDescent="0.3">
      <c r="A212" s="400">
        <v>45604</v>
      </c>
      <c r="B212" s="126" t="s">
        <v>111</v>
      </c>
      <c r="C212" s="126" t="s">
        <v>112</v>
      </c>
      <c r="D212" s="652" t="s">
        <v>14</v>
      </c>
      <c r="E212" s="784">
        <v>10000</v>
      </c>
      <c r="F212" s="283">
        <v>3866</v>
      </c>
      <c r="G212" s="262">
        <f t="shared" si="1"/>
        <v>2.586652871184687</v>
      </c>
      <c r="H212" s="149" t="s">
        <v>167</v>
      </c>
      <c r="I212" s="140" t="s">
        <v>43</v>
      </c>
      <c r="J212" s="304" t="s">
        <v>408</v>
      </c>
      <c r="K212" s="782" t="s">
        <v>878</v>
      </c>
      <c r="L212" s="139" t="s">
        <v>44</v>
      </c>
      <c r="M212" s="308"/>
      <c r="N212" s="284"/>
    </row>
    <row r="213" spans="1:14" s="2" customFormat="1" ht="15" customHeight="1" x14ac:dyDescent="0.3">
      <c r="A213" s="400">
        <v>45604</v>
      </c>
      <c r="B213" s="126" t="s">
        <v>111</v>
      </c>
      <c r="C213" s="126" t="s">
        <v>112</v>
      </c>
      <c r="D213" s="652" t="s">
        <v>14</v>
      </c>
      <c r="E213" s="784">
        <v>10000</v>
      </c>
      <c r="F213" s="283">
        <v>3866</v>
      </c>
      <c r="G213" s="262">
        <f t="shared" si="1"/>
        <v>2.586652871184687</v>
      </c>
      <c r="H213" s="149" t="s">
        <v>167</v>
      </c>
      <c r="I213" s="140" t="s">
        <v>43</v>
      </c>
      <c r="J213" s="304" t="s">
        <v>408</v>
      </c>
      <c r="K213" s="782" t="s">
        <v>878</v>
      </c>
      <c r="L213" s="139" t="s">
        <v>44</v>
      </c>
      <c r="M213" s="308"/>
      <c r="N213" s="284"/>
    </row>
    <row r="214" spans="1:14" s="2" customFormat="1" ht="15" customHeight="1" x14ac:dyDescent="0.3">
      <c r="A214" s="400">
        <v>45604</v>
      </c>
      <c r="B214" s="409" t="s">
        <v>111</v>
      </c>
      <c r="C214" s="409" t="s">
        <v>112</v>
      </c>
      <c r="D214" s="652" t="s">
        <v>164</v>
      </c>
      <c r="E214" s="392">
        <v>25000</v>
      </c>
      <c r="F214" s="283">
        <v>3866</v>
      </c>
      <c r="G214" s="262">
        <f t="shared" si="1"/>
        <v>6.466632177961718</v>
      </c>
      <c r="H214" s="149" t="s">
        <v>884</v>
      </c>
      <c r="I214" s="140" t="s">
        <v>43</v>
      </c>
      <c r="J214" s="304" t="s">
        <v>371</v>
      </c>
      <c r="K214" s="782" t="s">
        <v>878</v>
      </c>
      <c r="L214" s="139" t="s">
        <v>44</v>
      </c>
      <c r="M214" s="308"/>
      <c r="N214" s="284"/>
    </row>
    <row r="215" spans="1:14" s="2" customFormat="1" ht="15" customHeight="1" x14ac:dyDescent="0.3">
      <c r="A215" s="400">
        <v>45604</v>
      </c>
      <c r="B215" s="409" t="s">
        <v>111</v>
      </c>
      <c r="C215" s="409" t="s">
        <v>112</v>
      </c>
      <c r="D215" s="652" t="s">
        <v>164</v>
      </c>
      <c r="E215" s="392">
        <v>5000</v>
      </c>
      <c r="F215" s="283">
        <v>3866</v>
      </c>
      <c r="G215" s="262">
        <f t="shared" si="1"/>
        <v>1.2933264355923435</v>
      </c>
      <c r="H215" s="149" t="s">
        <v>884</v>
      </c>
      <c r="I215" s="140" t="s">
        <v>43</v>
      </c>
      <c r="J215" s="304" t="s">
        <v>371</v>
      </c>
      <c r="K215" s="782" t="s">
        <v>878</v>
      </c>
      <c r="L215" s="139" t="s">
        <v>44</v>
      </c>
      <c r="M215" s="308"/>
      <c r="N215" s="284"/>
    </row>
    <row r="216" spans="1:14" s="2" customFormat="1" ht="15" customHeight="1" x14ac:dyDescent="0.3">
      <c r="A216" s="400">
        <v>45604</v>
      </c>
      <c r="B216" s="409" t="s">
        <v>111</v>
      </c>
      <c r="C216" s="409" t="s">
        <v>112</v>
      </c>
      <c r="D216" s="652" t="s">
        <v>164</v>
      </c>
      <c r="E216" s="392">
        <v>3000</v>
      </c>
      <c r="F216" s="283">
        <v>3866</v>
      </c>
      <c r="G216" s="262">
        <f t="shared" si="1"/>
        <v>0.7759958613554061</v>
      </c>
      <c r="H216" s="149" t="s">
        <v>884</v>
      </c>
      <c r="I216" s="140" t="s">
        <v>43</v>
      </c>
      <c r="J216" s="304" t="s">
        <v>371</v>
      </c>
      <c r="K216" s="782" t="s">
        <v>878</v>
      </c>
      <c r="L216" s="139" t="s">
        <v>44</v>
      </c>
      <c r="M216" s="308"/>
      <c r="N216" s="284"/>
    </row>
    <row r="217" spans="1:14" s="2" customFormat="1" ht="15" customHeight="1" x14ac:dyDescent="0.3">
      <c r="A217" s="400">
        <v>45604</v>
      </c>
      <c r="B217" s="409" t="s">
        <v>111</v>
      </c>
      <c r="C217" s="409" t="s">
        <v>112</v>
      </c>
      <c r="D217" s="652" t="s">
        <v>164</v>
      </c>
      <c r="E217" s="392">
        <v>4000</v>
      </c>
      <c r="F217" s="283">
        <v>3866</v>
      </c>
      <c r="G217" s="262">
        <f t="shared" si="1"/>
        <v>1.0346611484738748</v>
      </c>
      <c r="H217" s="149" t="s">
        <v>884</v>
      </c>
      <c r="I217" s="140" t="s">
        <v>43</v>
      </c>
      <c r="J217" s="304" t="s">
        <v>371</v>
      </c>
      <c r="K217" s="782" t="s">
        <v>878</v>
      </c>
      <c r="L217" s="139" t="s">
        <v>44</v>
      </c>
      <c r="M217" s="308"/>
      <c r="N217" s="284"/>
    </row>
    <row r="218" spans="1:14" s="2" customFormat="1" ht="15" customHeight="1" x14ac:dyDescent="0.3">
      <c r="A218" s="400">
        <v>45604</v>
      </c>
      <c r="B218" s="409" t="s">
        <v>111</v>
      </c>
      <c r="C218" s="409" t="s">
        <v>112</v>
      </c>
      <c r="D218" s="652" t="s">
        <v>164</v>
      </c>
      <c r="E218" s="392">
        <v>4000</v>
      </c>
      <c r="F218" s="283">
        <v>3866</v>
      </c>
      <c r="G218" s="262">
        <f t="shared" si="1"/>
        <v>1.0346611484738748</v>
      </c>
      <c r="H218" s="149" t="s">
        <v>884</v>
      </c>
      <c r="I218" s="140" t="s">
        <v>43</v>
      </c>
      <c r="J218" s="304" t="s">
        <v>371</v>
      </c>
      <c r="K218" s="782" t="s">
        <v>878</v>
      </c>
      <c r="L218" s="139" t="s">
        <v>44</v>
      </c>
      <c r="M218" s="308"/>
      <c r="N218" s="284"/>
    </row>
    <row r="219" spans="1:14" s="2" customFormat="1" ht="15" customHeight="1" x14ac:dyDescent="0.3">
      <c r="A219" s="400">
        <v>45604</v>
      </c>
      <c r="B219" s="409" t="s">
        <v>111</v>
      </c>
      <c r="C219" s="409" t="s">
        <v>112</v>
      </c>
      <c r="D219" s="652" t="s">
        <v>164</v>
      </c>
      <c r="E219" s="392">
        <v>4000</v>
      </c>
      <c r="F219" s="283">
        <v>3866</v>
      </c>
      <c r="G219" s="262">
        <f t="shared" si="1"/>
        <v>1.0346611484738748</v>
      </c>
      <c r="H219" s="149" t="s">
        <v>884</v>
      </c>
      <c r="I219" s="140" t="s">
        <v>43</v>
      </c>
      <c r="J219" s="304" t="s">
        <v>371</v>
      </c>
      <c r="K219" s="782" t="s">
        <v>878</v>
      </c>
      <c r="L219" s="139" t="s">
        <v>44</v>
      </c>
      <c r="M219" s="308"/>
      <c r="N219" s="284"/>
    </row>
    <row r="220" spans="1:14" s="2" customFormat="1" ht="15" customHeight="1" x14ac:dyDescent="0.3">
      <c r="A220" s="400">
        <v>45604</v>
      </c>
      <c r="B220" s="409" t="s">
        <v>111</v>
      </c>
      <c r="C220" s="409" t="s">
        <v>112</v>
      </c>
      <c r="D220" s="652" t="s">
        <v>164</v>
      </c>
      <c r="E220" s="392">
        <v>25000</v>
      </c>
      <c r="F220" s="283">
        <v>3866</v>
      </c>
      <c r="G220" s="262">
        <f t="shared" si="1"/>
        <v>6.466632177961718</v>
      </c>
      <c r="H220" s="149" t="s">
        <v>884</v>
      </c>
      <c r="I220" s="140" t="s">
        <v>43</v>
      </c>
      <c r="J220" s="304" t="s">
        <v>371</v>
      </c>
      <c r="K220" s="782" t="s">
        <v>878</v>
      </c>
      <c r="L220" s="139" t="s">
        <v>44</v>
      </c>
      <c r="M220" s="308"/>
      <c r="N220" s="284"/>
    </row>
    <row r="221" spans="1:14" s="2" customFormat="1" ht="15" customHeight="1" x14ac:dyDescent="0.3">
      <c r="A221" s="400">
        <v>45604</v>
      </c>
      <c r="B221" s="409" t="s">
        <v>166</v>
      </c>
      <c r="C221" s="292" t="s">
        <v>166</v>
      </c>
      <c r="D221" s="652" t="s">
        <v>164</v>
      </c>
      <c r="E221" s="392">
        <v>20000</v>
      </c>
      <c r="F221" s="283">
        <v>3866</v>
      </c>
      <c r="G221" s="262">
        <f t="shared" si="1"/>
        <v>5.173305742369374</v>
      </c>
      <c r="H221" s="149" t="s">
        <v>884</v>
      </c>
      <c r="I221" s="140" t="s">
        <v>43</v>
      </c>
      <c r="J221" s="304" t="s">
        <v>371</v>
      </c>
      <c r="K221" s="782" t="s">
        <v>878</v>
      </c>
      <c r="L221" s="139" t="s">
        <v>44</v>
      </c>
      <c r="M221" s="308"/>
      <c r="N221" s="284"/>
    </row>
    <row r="222" spans="1:14" s="2" customFormat="1" ht="15" customHeight="1" x14ac:dyDescent="0.3">
      <c r="A222" s="138">
        <v>45604</v>
      </c>
      <c r="B222" s="139" t="s">
        <v>165</v>
      </c>
      <c r="C222" s="139" t="s">
        <v>112</v>
      </c>
      <c r="D222" s="418" t="s">
        <v>164</v>
      </c>
      <c r="E222" s="143">
        <v>25000</v>
      </c>
      <c r="F222" s="283">
        <v>3866</v>
      </c>
      <c r="G222" s="262">
        <f t="shared" si="1"/>
        <v>6.466632177961718</v>
      </c>
      <c r="H222" s="149" t="s">
        <v>207</v>
      </c>
      <c r="I222" s="140" t="s">
        <v>43</v>
      </c>
      <c r="J222" s="304" t="s">
        <v>372</v>
      </c>
      <c r="K222" s="782" t="s">
        <v>878</v>
      </c>
      <c r="L222" s="139" t="s">
        <v>44</v>
      </c>
      <c r="M222" s="308"/>
      <c r="N222" s="284"/>
    </row>
    <row r="223" spans="1:14" s="2" customFormat="1" ht="15" customHeight="1" x14ac:dyDescent="0.3">
      <c r="A223" s="138">
        <v>45604</v>
      </c>
      <c r="B223" s="139" t="s">
        <v>165</v>
      </c>
      <c r="C223" s="139" t="s">
        <v>112</v>
      </c>
      <c r="D223" s="418" t="s">
        <v>164</v>
      </c>
      <c r="E223" s="143">
        <v>15000</v>
      </c>
      <c r="F223" s="283">
        <v>3866</v>
      </c>
      <c r="G223" s="262">
        <f t="shared" si="1"/>
        <v>3.8799793067770305</v>
      </c>
      <c r="H223" s="149" t="s">
        <v>207</v>
      </c>
      <c r="I223" s="140" t="s">
        <v>43</v>
      </c>
      <c r="J223" s="304" t="s">
        <v>372</v>
      </c>
      <c r="K223" s="782" t="s">
        <v>878</v>
      </c>
      <c r="L223" s="139" t="s">
        <v>44</v>
      </c>
      <c r="M223" s="308"/>
      <c r="N223" s="284"/>
    </row>
    <row r="224" spans="1:14" s="2" customFormat="1" ht="15" customHeight="1" x14ac:dyDescent="0.3">
      <c r="A224" s="138">
        <v>45604</v>
      </c>
      <c r="B224" s="139" t="s">
        <v>165</v>
      </c>
      <c r="C224" s="139" t="s">
        <v>112</v>
      </c>
      <c r="D224" s="418" t="s">
        <v>164</v>
      </c>
      <c r="E224" s="143">
        <v>5000</v>
      </c>
      <c r="F224" s="283">
        <v>3866</v>
      </c>
      <c r="G224" s="262">
        <f t="shared" si="1"/>
        <v>1.2933264355923435</v>
      </c>
      <c r="H224" s="149" t="s">
        <v>207</v>
      </c>
      <c r="I224" s="140" t="s">
        <v>43</v>
      </c>
      <c r="J224" s="304" t="s">
        <v>372</v>
      </c>
      <c r="K224" s="782" t="s">
        <v>878</v>
      </c>
      <c r="L224" s="139" t="s">
        <v>44</v>
      </c>
      <c r="M224" s="308"/>
      <c r="N224" s="284"/>
    </row>
    <row r="225" spans="1:14" s="2" customFormat="1" ht="15" customHeight="1" x14ac:dyDescent="0.3">
      <c r="A225" s="689">
        <v>45604</v>
      </c>
      <c r="B225" s="139" t="s">
        <v>165</v>
      </c>
      <c r="C225" s="139" t="s">
        <v>112</v>
      </c>
      <c r="D225" s="418" t="s">
        <v>164</v>
      </c>
      <c r="E225" s="143">
        <v>8000</v>
      </c>
      <c r="F225" s="283">
        <v>3866</v>
      </c>
      <c r="G225" s="262">
        <f t="shared" si="1"/>
        <v>2.0693222969477496</v>
      </c>
      <c r="H225" s="149" t="s">
        <v>207</v>
      </c>
      <c r="I225" s="140" t="s">
        <v>43</v>
      </c>
      <c r="J225" s="304" t="s">
        <v>372</v>
      </c>
      <c r="K225" s="782" t="s">
        <v>878</v>
      </c>
      <c r="L225" s="139" t="s">
        <v>44</v>
      </c>
      <c r="M225" s="308"/>
      <c r="N225" s="284"/>
    </row>
    <row r="226" spans="1:14" s="2" customFormat="1" ht="15" customHeight="1" x14ac:dyDescent="0.3">
      <c r="A226" s="689">
        <v>45604</v>
      </c>
      <c r="B226" s="139" t="s">
        <v>165</v>
      </c>
      <c r="C226" s="139" t="s">
        <v>112</v>
      </c>
      <c r="D226" s="418" t="s">
        <v>164</v>
      </c>
      <c r="E226" s="143">
        <v>25000</v>
      </c>
      <c r="F226" s="283">
        <v>3866</v>
      </c>
      <c r="G226" s="262">
        <f t="shared" si="1"/>
        <v>6.466632177961718</v>
      </c>
      <c r="H226" s="149" t="s">
        <v>207</v>
      </c>
      <c r="I226" s="140" t="s">
        <v>43</v>
      </c>
      <c r="J226" s="304" t="s">
        <v>372</v>
      </c>
      <c r="K226" s="782" t="s">
        <v>878</v>
      </c>
      <c r="L226" s="139" t="s">
        <v>44</v>
      </c>
      <c r="M226" s="308"/>
      <c r="N226" s="284"/>
    </row>
    <row r="227" spans="1:14" s="2" customFormat="1" ht="15" customHeight="1" x14ac:dyDescent="0.3">
      <c r="A227" s="689">
        <v>45604</v>
      </c>
      <c r="B227" s="636" t="s">
        <v>166</v>
      </c>
      <c r="C227" s="292" t="s">
        <v>166</v>
      </c>
      <c r="D227" s="418" t="s">
        <v>164</v>
      </c>
      <c r="E227" s="143">
        <v>15000</v>
      </c>
      <c r="F227" s="283">
        <v>3866</v>
      </c>
      <c r="G227" s="262">
        <f t="shared" si="1"/>
        <v>3.8799793067770305</v>
      </c>
      <c r="H227" s="149" t="s">
        <v>207</v>
      </c>
      <c r="I227" s="140" t="s">
        <v>43</v>
      </c>
      <c r="J227" s="304" t="s">
        <v>372</v>
      </c>
      <c r="K227" s="782" t="s">
        <v>878</v>
      </c>
      <c r="L227" s="139" t="s">
        <v>44</v>
      </c>
      <c r="M227" s="308"/>
      <c r="N227" s="284"/>
    </row>
    <row r="228" spans="1:14" s="2" customFormat="1" ht="15" customHeight="1" x14ac:dyDescent="0.3">
      <c r="A228" s="689">
        <v>45604</v>
      </c>
      <c r="B228" s="636" t="s">
        <v>166</v>
      </c>
      <c r="C228" s="292" t="s">
        <v>166</v>
      </c>
      <c r="D228" s="418" t="s">
        <v>164</v>
      </c>
      <c r="E228" s="143">
        <v>5000</v>
      </c>
      <c r="F228" s="283">
        <v>3866</v>
      </c>
      <c r="G228" s="262">
        <f t="shared" si="1"/>
        <v>1.2933264355923435</v>
      </c>
      <c r="H228" s="149" t="s">
        <v>207</v>
      </c>
      <c r="I228" s="140" t="s">
        <v>43</v>
      </c>
      <c r="J228" s="304" t="s">
        <v>372</v>
      </c>
      <c r="K228" s="782" t="s">
        <v>878</v>
      </c>
      <c r="L228" s="139" t="s">
        <v>44</v>
      </c>
      <c r="M228" s="308"/>
      <c r="N228" s="284"/>
    </row>
    <row r="229" spans="1:14" s="2" customFormat="1" ht="15" customHeight="1" x14ac:dyDescent="0.3">
      <c r="A229" s="689">
        <v>45604</v>
      </c>
      <c r="B229" s="636" t="s">
        <v>165</v>
      </c>
      <c r="C229" s="636" t="s">
        <v>112</v>
      </c>
      <c r="D229" s="418" t="s">
        <v>164</v>
      </c>
      <c r="E229" s="143">
        <v>20000</v>
      </c>
      <c r="F229" s="283">
        <v>3866</v>
      </c>
      <c r="G229" s="262">
        <f t="shared" si="1"/>
        <v>5.173305742369374</v>
      </c>
      <c r="H229" s="149" t="s">
        <v>208</v>
      </c>
      <c r="I229" s="140" t="s">
        <v>43</v>
      </c>
      <c r="J229" s="304" t="s">
        <v>374</v>
      </c>
      <c r="K229" s="782" t="s">
        <v>878</v>
      </c>
      <c r="L229" s="139" t="s">
        <v>44</v>
      </c>
      <c r="M229" s="308"/>
      <c r="N229" s="284"/>
    </row>
    <row r="230" spans="1:14" s="2" customFormat="1" ht="15" customHeight="1" x14ac:dyDescent="0.3">
      <c r="A230" s="689">
        <v>45604</v>
      </c>
      <c r="B230" s="636" t="s">
        <v>165</v>
      </c>
      <c r="C230" s="636" t="s">
        <v>112</v>
      </c>
      <c r="D230" s="418" t="s">
        <v>164</v>
      </c>
      <c r="E230" s="143">
        <v>5000</v>
      </c>
      <c r="F230" s="283">
        <v>3866</v>
      </c>
      <c r="G230" s="262">
        <f t="shared" si="1"/>
        <v>1.2933264355923435</v>
      </c>
      <c r="H230" s="149" t="s">
        <v>208</v>
      </c>
      <c r="I230" s="140" t="s">
        <v>43</v>
      </c>
      <c r="J230" s="304" t="s">
        <v>374</v>
      </c>
      <c r="K230" s="782" t="s">
        <v>878</v>
      </c>
      <c r="L230" s="139" t="s">
        <v>44</v>
      </c>
      <c r="M230" s="308"/>
      <c r="N230" s="284"/>
    </row>
    <row r="231" spans="1:14" s="2" customFormat="1" ht="15" customHeight="1" x14ac:dyDescent="0.3">
      <c r="A231" s="689">
        <v>45604</v>
      </c>
      <c r="B231" s="636" t="s">
        <v>165</v>
      </c>
      <c r="C231" s="636" t="s">
        <v>112</v>
      </c>
      <c r="D231" s="418" t="s">
        <v>164</v>
      </c>
      <c r="E231" s="143">
        <v>5000</v>
      </c>
      <c r="F231" s="283">
        <v>3866</v>
      </c>
      <c r="G231" s="262">
        <f t="shared" si="1"/>
        <v>1.2933264355923435</v>
      </c>
      <c r="H231" s="149" t="s">
        <v>208</v>
      </c>
      <c r="I231" s="140" t="s">
        <v>43</v>
      </c>
      <c r="J231" s="304" t="s">
        <v>374</v>
      </c>
      <c r="K231" s="782" t="s">
        <v>878</v>
      </c>
      <c r="L231" s="139" t="s">
        <v>44</v>
      </c>
      <c r="M231" s="308"/>
      <c r="N231" s="284"/>
    </row>
    <row r="232" spans="1:14" s="2" customFormat="1" ht="15" customHeight="1" x14ac:dyDescent="0.3">
      <c r="A232" s="138">
        <v>45604</v>
      </c>
      <c r="B232" s="636" t="s">
        <v>165</v>
      </c>
      <c r="C232" s="636" t="s">
        <v>112</v>
      </c>
      <c r="D232" s="418" t="s">
        <v>164</v>
      </c>
      <c r="E232" s="124">
        <v>5000</v>
      </c>
      <c r="F232" s="283">
        <v>3866</v>
      </c>
      <c r="G232" s="262">
        <f t="shared" si="1"/>
        <v>1.2933264355923435</v>
      </c>
      <c r="H232" s="149" t="s">
        <v>208</v>
      </c>
      <c r="I232" s="140" t="s">
        <v>43</v>
      </c>
      <c r="J232" s="304" t="s">
        <v>374</v>
      </c>
      <c r="K232" s="782" t="s">
        <v>878</v>
      </c>
      <c r="L232" s="139" t="s">
        <v>44</v>
      </c>
      <c r="M232" s="308"/>
      <c r="N232" s="284"/>
    </row>
    <row r="233" spans="1:14" s="2" customFormat="1" ht="15" customHeight="1" x14ac:dyDescent="0.3">
      <c r="A233" s="138">
        <v>45604</v>
      </c>
      <c r="B233" s="636" t="s">
        <v>165</v>
      </c>
      <c r="C233" s="636" t="s">
        <v>112</v>
      </c>
      <c r="D233" s="418" t="s">
        <v>164</v>
      </c>
      <c r="E233" s="124">
        <v>7000</v>
      </c>
      <c r="F233" s="283">
        <v>3866</v>
      </c>
      <c r="G233" s="262">
        <f t="shared" si="1"/>
        <v>1.8106570098292809</v>
      </c>
      <c r="H233" s="149" t="s">
        <v>208</v>
      </c>
      <c r="I233" s="140" t="s">
        <v>43</v>
      </c>
      <c r="J233" s="304" t="s">
        <v>374</v>
      </c>
      <c r="K233" s="782" t="s">
        <v>878</v>
      </c>
      <c r="L233" s="139" t="s">
        <v>44</v>
      </c>
      <c r="M233" s="308"/>
      <c r="N233" s="284"/>
    </row>
    <row r="234" spans="1:14" s="2" customFormat="1" ht="15" customHeight="1" x14ac:dyDescent="0.3">
      <c r="A234" s="138">
        <v>45604</v>
      </c>
      <c r="B234" s="636" t="s">
        <v>165</v>
      </c>
      <c r="C234" s="636" t="s">
        <v>112</v>
      </c>
      <c r="D234" s="418" t="s">
        <v>164</v>
      </c>
      <c r="E234" s="124">
        <v>6000</v>
      </c>
      <c r="F234" s="283">
        <v>3866</v>
      </c>
      <c r="G234" s="262">
        <f t="shared" si="1"/>
        <v>1.5519917227108122</v>
      </c>
      <c r="H234" s="149" t="s">
        <v>208</v>
      </c>
      <c r="I234" s="140" t="s">
        <v>43</v>
      </c>
      <c r="J234" s="304" t="s">
        <v>374</v>
      </c>
      <c r="K234" s="782" t="s">
        <v>878</v>
      </c>
      <c r="L234" s="139" t="s">
        <v>44</v>
      </c>
      <c r="M234" s="308"/>
      <c r="N234" s="284"/>
    </row>
    <row r="235" spans="1:14" s="2" customFormat="1" ht="15" customHeight="1" x14ac:dyDescent="0.3">
      <c r="A235" s="138">
        <v>45604</v>
      </c>
      <c r="B235" s="636" t="s">
        <v>165</v>
      </c>
      <c r="C235" s="636" t="s">
        <v>112</v>
      </c>
      <c r="D235" s="418" t="s">
        <v>164</v>
      </c>
      <c r="E235" s="124">
        <v>5000</v>
      </c>
      <c r="F235" s="283">
        <v>3866</v>
      </c>
      <c r="G235" s="262">
        <f t="shared" si="1"/>
        <v>1.2933264355923435</v>
      </c>
      <c r="H235" s="149" t="s">
        <v>208</v>
      </c>
      <c r="I235" s="140" t="s">
        <v>43</v>
      </c>
      <c r="J235" s="304" t="s">
        <v>374</v>
      </c>
      <c r="K235" s="782" t="s">
        <v>878</v>
      </c>
      <c r="L235" s="139" t="s">
        <v>44</v>
      </c>
      <c r="M235" s="308"/>
      <c r="N235" s="284"/>
    </row>
    <row r="236" spans="1:14" s="2" customFormat="1" ht="15" customHeight="1" x14ac:dyDescent="0.3">
      <c r="A236" s="138">
        <v>45604</v>
      </c>
      <c r="B236" s="636" t="s">
        <v>165</v>
      </c>
      <c r="C236" s="636" t="s">
        <v>112</v>
      </c>
      <c r="D236" s="418" t="s">
        <v>164</v>
      </c>
      <c r="E236" s="350">
        <v>18000</v>
      </c>
      <c r="F236" s="283">
        <v>3866</v>
      </c>
      <c r="G236" s="262">
        <f t="shared" si="1"/>
        <v>4.6559751681324366</v>
      </c>
      <c r="H236" s="149" t="s">
        <v>208</v>
      </c>
      <c r="I236" s="140" t="s">
        <v>43</v>
      </c>
      <c r="J236" s="304" t="s">
        <v>374</v>
      </c>
      <c r="K236" s="782" t="s">
        <v>878</v>
      </c>
      <c r="L236" s="139" t="s">
        <v>44</v>
      </c>
      <c r="M236" s="308"/>
      <c r="N236" s="284"/>
    </row>
    <row r="237" spans="1:14" s="2" customFormat="1" ht="15" customHeight="1" x14ac:dyDescent="0.3">
      <c r="A237" s="138">
        <v>45604</v>
      </c>
      <c r="B237" s="139" t="s">
        <v>166</v>
      </c>
      <c r="C237" s="292" t="s">
        <v>166</v>
      </c>
      <c r="D237" s="418" t="s">
        <v>164</v>
      </c>
      <c r="E237" s="350">
        <v>5000</v>
      </c>
      <c r="F237" s="283">
        <v>3866</v>
      </c>
      <c r="G237" s="262">
        <f t="shared" si="1"/>
        <v>1.2933264355923435</v>
      </c>
      <c r="H237" s="149" t="s">
        <v>208</v>
      </c>
      <c r="I237" s="140" t="s">
        <v>43</v>
      </c>
      <c r="J237" s="304" t="s">
        <v>374</v>
      </c>
      <c r="K237" s="782" t="s">
        <v>878</v>
      </c>
      <c r="L237" s="139" t="s">
        <v>44</v>
      </c>
      <c r="M237" s="308"/>
      <c r="N237" s="284"/>
    </row>
    <row r="238" spans="1:14" s="2" customFormat="1" ht="15" customHeight="1" x14ac:dyDescent="0.3">
      <c r="A238" s="138">
        <v>45604</v>
      </c>
      <c r="B238" s="139" t="s">
        <v>166</v>
      </c>
      <c r="C238" s="292" t="s">
        <v>166</v>
      </c>
      <c r="D238" s="418" t="s">
        <v>164</v>
      </c>
      <c r="E238" s="124">
        <v>10000</v>
      </c>
      <c r="F238" s="283">
        <v>3866</v>
      </c>
      <c r="G238" s="262">
        <f t="shared" si="1"/>
        <v>2.586652871184687</v>
      </c>
      <c r="H238" s="149" t="s">
        <v>208</v>
      </c>
      <c r="I238" s="140" t="s">
        <v>43</v>
      </c>
      <c r="J238" s="304" t="s">
        <v>374</v>
      </c>
      <c r="K238" s="782" t="s">
        <v>878</v>
      </c>
      <c r="L238" s="139" t="s">
        <v>44</v>
      </c>
      <c r="M238" s="308"/>
      <c r="N238" s="284"/>
    </row>
    <row r="239" spans="1:14" s="2" customFormat="1" ht="15" customHeight="1" x14ac:dyDescent="0.3">
      <c r="A239" s="138">
        <v>45604</v>
      </c>
      <c r="B239" s="139" t="s">
        <v>111</v>
      </c>
      <c r="C239" s="139" t="s">
        <v>112</v>
      </c>
      <c r="D239" s="418" t="s">
        <v>164</v>
      </c>
      <c r="E239" s="124">
        <v>9000</v>
      </c>
      <c r="F239" s="283">
        <v>3866</v>
      </c>
      <c r="G239" s="262">
        <f t="shared" si="1"/>
        <v>2.3279875840662183</v>
      </c>
      <c r="H239" s="149" t="s">
        <v>121</v>
      </c>
      <c r="I239" s="140" t="s">
        <v>43</v>
      </c>
      <c r="J239" s="304" t="s">
        <v>373</v>
      </c>
      <c r="K239" s="782" t="s">
        <v>878</v>
      </c>
      <c r="L239" s="139" t="s">
        <v>44</v>
      </c>
      <c r="M239" s="308"/>
      <c r="N239" s="284"/>
    </row>
    <row r="240" spans="1:14" s="2" customFormat="1" ht="15" customHeight="1" x14ac:dyDescent="0.3">
      <c r="A240" s="138">
        <v>45604</v>
      </c>
      <c r="B240" s="139" t="s">
        <v>111</v>
      </c>
      <c r="C240" s="139" t="s">
        <v>112</v>
      </c>
      <c r="D240" s="418" t="s">
        <v>164</v>
      </c>
      <c r="E240" s="124">
        <v>10000</v>
      </c>
      <c r="F240" s="283">
        <v>3866</v>
      </c>
      <c r="G240" s="262">
        <f t="shared" si="1"/>
        <v>2.586652871184687</v>
      </c>
      <c r="H240" s="149" t="s">
        <v>121</v>
      </c>
      <c r="I240" s="140" t="s">
        <v>43</v>
      </c>
      <c r="J240" s="304" t="s">
        <v>373</v>
      </c>
      <c r="K240" s="782" t="s">
        <v>878</v>
      </c>
      <c r="L240" s="139" t="s">
        <v>44</v>
      </c>
      <c r="M240" s="308"/>
      <c r="N240" s="284"/>
    </row>
    <row r="241" spans="1:15" s="2" customFormat="1" ht="15" customHeight="1" x14ac:dyDescent="0.3">
      <c r="A241" s="138">
        <v>45604</v>
      </c>
      <c r="B241" s="139" t="s">
        <v>111</v>
      </c>
      <c r="C241" s="139" t="s">
        <v>112</v>
      </c>
      <c r="D241" s="418" t="s">
        <v>164</v>
      </c>
      <c r="E241" s="124">
        <v>9000</v>
      </c>
      <c r="F241" s="283">
        <v>3866</v>
      </c>
      <c r="G241" s="262">
        <f t="shared" si="1"/>
        <v>2.3279875840662183</v>
      </c>
      <c r="H241" s="149" t="s">
        <v>121</v>
      </c>
      <c r="I241" s="140" t="s">
        <v>43</v>
      </c>
      <c r="J241" s="304" t="s">
        <v>373</v>
      </c>
      <c r="K241" s="782" t="s">
        <v>878</v>
      </c>
      <c r="L241" s="139" t="s">
        <v>44</v>
      </c>
      <c r="M241" s="308"/>
      <c r="N241" s="284"/>
    </row>
    <row r="242" spans="1:15" s="2" customFormat="1" ht="15" customHeight="1" x14ac:dyDescent="0.3">
      <c r="A242" s="138">
        <v>45604</v>
      </c>
      <c r="B242" s="139" t="s">
        <v>166</v>
      </c>
      <c r="C242" s="292" t="s">
        <v>166</v>
      </c>
      <c r="D242" s="418" t="s">
        <v>164</v>
      </c>
      <c r="E242" s="124">
        <v>20000</v>
      </c>
      <c r="F242" s="283">
        <v>3866</v>
      </c>
      <c r="G242" s="262">
        <f t="shared" si="1"/>
        <v>5.173305742369374</v>
      </c>
      <c r="H242" s="149" t="s">
        <v>121</v>
      </c>
      <c r="I242" s="140" t="s">
        <v>43</v>
      </c>
      <c r="J242" s="304" t="s">
        <v>373</v>
      </c>
      <c r="K242" s="782" t="s">
        <v>878</v>
      </c>
      <c r="L242" s="139" t="s">
        <v>44</v>
      </c>
      <c r="M242" s="308"/>
      <c r="N242" s="284"/>
    </row>
    <row r="243" spans="1:15" s="2" customFormat="1" ht="15" customHeight="1" x14ac:dyDescent="0.3">
      <c r="A243" s="138">
        <v>45607</v>
      </c>
      <c r="B243" s="139" t="s">
        <v>165</v>
      </c>
      <c r="C243" s="139" t="s">
        <v>112</v>
      </c>
      <c r="D243" s="418" t="s">
        <v>164</v>
      </c>
      <c r="E243" s="124">
        <v>20000</v>
      </c>
      <c r="F243" s="283">
        <v>3866</v>
      </c>
      <c r="G243" s="262">
        <f t="shared" si="1"/>
        <v>5.173305742369374</v>
      </c>
      <c r="H243" s="149" t="s">
        <v>208</v>
      </c>
      <c r="I243" s="140" t="s">
        <v>43</v>
      </c>
      <c r="J243" s="304" t="s">
        <v>423</v>
      </c>
      <c r="K243" s="782" t="s">
        <v>878</v>
      </c>
      <c r="L243" s="139" t="s">
        <v>44</v>
      </c>
      <c r="M243" s="308"/>
      <c r="N243" s="284"/>
    </row>
    <row r="244" spans="1:15" s="2" customFormat="1" ht="15" customHeight="1" x14ac:dyDescent="0.3">
      <c r="A244" s="138">
        <v>45607</v>
      </c>
      <c r="B244" s="139" t="s">
        <v>165</v>
      </c>
      <c r="C244" s="139" t="s">
        <v>112</v>
      </c>
      <c r="D244" s="418" t="s">
        <v>164</v>
      </c>
      <c r="E244" s="124">
        <v>13000</v>
      </c>
      <c r="F244" s="283">
        <v>3866</v>
      </c>
      <c r="G244" s="262">
        <f t="shared" si="1"/>
        <v>3.3626487325400931</v>
      </c>
      <c r="H244" s="149" t="s">
        <v>208</v>
      </c>
      <c r="I244" s="140" t="s">
        <v>43</v>
      </c>
      <c r="J244" s="304" t="s">
        <v>423</v>
      </c>
      <c r="K244" s="782" t="s">
        <v>878</v>
      </c>
      <c r="L244" s="139" t="s">
        <v>44</v>
      </c>
      <c r="M244" s="308"/>
      <c r="N244" s="284"/>
    </row>
    <row r="245" spans="1:15" s="2" customFormat="1" ht="15" customHeight="1" x14ac:dyDescent="0.3">
      <c r="A245" s="138">
        <v>45607</v>
      </c>
      <c r="B245" s="139" t="s">
        <v>165</v>
      </c>
      <c r="C245" s="139" t="s">
        <v>112</v>
      </c>
      <c r="D245" s="418" t="s">
        <v>164</v>
      </c>
      <c r="E245" s="124">
        <v>6000</v>
      </c>
      <c r="F245" s="283">
        <v>3866</v>
      </c>
      <c r="G245" s="262">
        <f t="shared" si="1"/>
        <v>1.5519917227108122</v>
      </c>
      <c r="H245" s="149" t="s">
        <v>208</v>
      </c>
      <c r="I245" s="140" t="s">
        <v>43</v>
      </c>
      <c r="J245" s="304" t="s">
        <v>411</v>
      </c>
      <c r="K245" s="782" t="s">
        <v>878</v>
      </c>
      <c r="L245" s="139" t="s">
        <v>44</v>
      </c>
      <c r="M245" s="308"/>
      <c r="N245" s="284"/>
    </row>
    <row r="246" spans="1:15" s="2" customFormat="1" ht="15" customHeight="1" x14ac:dyDescent="0.3">
      <c r="A246" s="138">
        <v>45607</v>
      </c>
      <c r="B246" s="139" t="s">
        <v>165</v>
      </c>
      <c r="C246" s="139" t="s">
        <v>112</v>
      </c>
      <c r="D246" s="418" t="s">
        <v>164</v>
      </c>
      <c r="E246" s="124">
        <v>5000</v>
      </c>
      <c r="F246" s="283">
        <v>3866</v>
      </c>
      <c r="G246" s="262">
        <f t="shared" si="1"/>
        <v>1.2933264355923435</v>
      </c>
      <c r="H246" s="149" t="s">
        <v>208</v>
      </c>
      <c r="I246" s="140" t="s">
        <v>43</v>
      </c>
      <c r="J246" s="304" t="s">
        <v>411</v>
      </c>
      <c r="K246" s="782" t="s">
        <v>878</v>
      </c>
      <c r="L246" s="139" t="s">
        <v>44</v>
      </c>
      <c r="M246" s="308"/>
      <c r="N246" s="284"/>
    </row>
    <row r="247" spans="1:15" s="2" customFormat="1" ht="15" customHeight="1" x14ac:dyDescent="0.3">
      <c r="A247" s="138">
        <v>45607</v>
      </c>
      <c r="B247" s="139" t="s">
        <v>165</v>
      </c>
      <c r="C247" s="139" t="s">
        <v>112</v>
      </c>
      <c r="D247" s="418" t="s">
        <v>164</v>
      </c>
      <c r="E247" s="124">
        <v>18000</v>
      </c>
      <c r="F247" s="283">
        <v>3866</v>
      </c>
      <c r="G247" s="262">
        <f t="shared" si="1"/>
        <v>4.6559751681324366</v>
      </c>
      <c r="H247" s="149" t="s">
        <v>208</v>
      </c>
      <c r="I247" s="140" t="s">
        <v>43</v>
      </c>
      <c r="J247" s="304" t="s">
        <v>411</v>
      </c>
      <c r="K247" s="782" t="s">
        <v>878</v>
      </c>
      <c r="L247" s="139" t="s">
        <v>44</v>
      </c>
      <c r="M247" s="308"/>
      <c r="N247" s="284"/>
    </row>
    <row r="248" spans="1:15" s="2" customFormat="1" ht="15" customHeight="1" x14ac:dyDescent="0.3">
      <c r="A248" s="138">
        <v>45607</v>
      </c>
      <c r="B248" s="292" t="s">
        <v>166</v>
      </c>
      <c r="C248" s="292" t="s">
        <v>166</v>
      </c>
      <c r="D248" s="418" t="s">
        <v>164</v>
      </c>
      <c r="E248" s="124">
        <v>16000</v>
      </c>
      <c r="F248" s="283">
        <v>3866</v>
      </c>
      <c r="G248" s="262">
        <f t="shared" si="1"/>
        <v>4.1386445938954992</v>
      </c>
      <c r="H248" s="149" t="s">
        <v>208</v>
      </c>
      <c r="I248" s="140" t="s">
        <v>43</v>
      </c>
      <c r="J248" s="304" t="s">
        <v>411</v>
      </c>
      <c r="K248" s="782" t="s">
        <v>878</v>
      </c>
      <c r="L248" s="139" t="s">
        <v>44</v>
      </c>
      <c r="M248" s="308"/>
      <c r="N248" s="284"/>
    </row>
    <row r="249" spans="1:15" s="2" customFormat="1" ht="15" customHeight="1" x14ac:dyDescent="0.3">
      <c r="A249" s="138">
        <v>45607</v>
      </c>
      <c r="B249" s="139" t="s">
        <v>859</v>
      </c>
      <c r="C249" s="292" t="s">
        <v>153</v>
      </c>
      <c r="D249" s="418" t="s">
        <v>164</v>
      </c>
      <c r="E249" s="124">
        <v>120000</v>
      </c>
      <c r="F249" s="283">
        <v>3866</v>
      </c>
      <c r="G249" s="262">
        <f t="shared" si="1"/>
        <v>31.039834454216244</v>
      </c>
      <c r="H249" s="149" t="s">
        <v>121</v>
      </c>
      <c r="I249" s="418" t="s">
        <v>43</v>
      </c>
      <c r="J249" s="357" t="s">
        <v>426</v>
      </c>
      <c r="K249" s="782" t="s">
        <v>878</v>
      </c>
      <c r="L249" s="139" t="s">
        <v>44</v>
      </c>
      <c r="M249" s="308"/>
      <c r="N249" s="620"/>
    </row>
    <row r="250" spans="1:15" s="2" customFormat="1" ht="15" customHeight="1" x14ac:dyDescent="0.3">
      <c r="A250" s="400">
        <v>45607</v>
      </c>
      <c r="B250" s="409" t="s">
        <v>111</v>
      </c>
      <c r="C250" s="409" t="s">
        <v>112</v>
      </c>
      <c r="D250" s="652" t="s">
        <v>164</v>
      </c>
      <c r="E250" s="392">
        <v>25000</v>
      </c>
      <c r="F250" s="283">
        <v>3866</v>
      </c>
      <c r="G250" s="262">
        <f t="shared" si="1"/>
        <v>6.466632177961718</v>
      </c>
      <c r="H250" s="149" t="s">
        <v>884</v>
      </c>
      <c r="I250" s="140" t="s">
        <v>43</v>
      </c>
      <c r="J250" s="304" t="s">
        <v>413</v>
      </c>
      <c r="K250" s="782" t="s">
        <v>878</v>
      </c>
      <c r="L250" s="139" t="s">
        <v>44</v>
      </c>
      <c r="M250" s="308"/>
      <c r="N250" s="620"/>
    </row>
    <row r="251" spans="1:15" s="2" customFormat="1" ht="15" customHeight="1" x14ac:dyDescent="0.3">
      <c r="A251" s="400">
        <v>45607</v>
      </c>
      <c r="B251" s="409" t="s">
        <v>111</v>
      </c>
      <c r="C251" s="409" t="s">
        <v>112</v>
      </c>
      <c r="D251" s="652" t="s">
        <v>164</v>
      </c>
      <c r="E251" s="392">
        <v>23000</v>
      </c>
      <c r="F251" s="283">
        <v>3866</v>
      </c>
      <c r="G251" s="262">
        <f t="shared" si="1"/>
        <v>5.9493016037247806</v>
      </c>
      <c r="H251" s="149" t="s">
        <v>884</v>
      </c>
      <c r="I251" s="140" t="s">
        <v>43</v>
      </c>
      <c r="J251" s="304" t="s">
        <v>413</v>
      </c>
      <c r="K251" s="782" t="s">
        <v>878</v>
      </c>
      <c r="L251" s="139" t="s">
        <v>44</v>
      </c>
      <c r="M251" s="308"/>
      <c r="N251" s="620"/>
    </row>
    <row r="252" spans="1:15" s="2" customFormat="1" ht="15" customHeight="1" x14ac:dyDescent="0.3">
      <c r="A252" s="400">
        <v>45607</v>
      </c>
      <c r="B252" s="409" t="s">
        <v>111</v>
      </c>
      <c r="C252" s="409" t="s">
        <v>112</v>
      </c>
      <c r="D252" s="652" t="s">
        <v>164</v>
      </c>
      <c r="E252" s="392">
        <v>10000</v>
      </c>
      <c r="F252" s="283">
        <v>3866</v>
      </c>
      <c r="G252" s="262">
        <f t="shared" si="1"/>
        <v>2.586652871184687</v>
      </c>
      <c r="H252" s="149" t="s">
        <v>884</v>
      </c>
      <c r="I252" s="140" t="s">
        <v>43</v>
      </c>
      <c r="J252" s="304" t="s">
        <v>413</v>
      </c>
      <c r="K252" s="782" t="s">
        <v>878</v>
      </c>
      <c r="L252" s="139" t="s">
        <v>44</v>
      </c>
      <c r="M252" s="308"/>
      <c r="N252" s="620"/>
    </row>
    <row r="253" spans="1:15" s="2" customFormat="1" ht="15" customHeight="1" x14ac:dyDescent="0.3">
      <c r="A253" s="400">
        <v>45607</v>
      </c>
      <c r="B253" s="409" t="s">
        <v>111</v>
      </c>
      <c r="C253" s="409" t="s">
        <v>112</v>
      </c>
      <c r="D253" s="652" t="s">
        <v>164</v>
      </c>
      <c r="E253" s="392">
        <v>15000</v>
      </c>
      <c r="F253" s="283">
        <v>3866</v>
      </c>
      <c r="G253" s="262">
        <f t="shared" si="1"/>
        <v>3.8799793067770305</v>
      </c>
      <c r="H253" s="149" t="s">
        <v>884</v>
      </c>
      <c r="I253" s="140" t="s">
        <v>43</v>
      </c>
      <c r="J253" s="304" t="s">
        <v>413</v>
      </c>
      <c r="K253" s="782" t="s">
        <v>878</v>
      </c>
      <c r="L253" s="139" t="s">
        <v>44</v>
      </c>
      <c r="M253" s="308"/>
      <c r="N253" s="620"/>
    </row>
    <row r="254" spans="1:15" s="2" customFormat="1" ht="22.05" customHeight="1" x14ac:dyDescent="0.3">
      <c r="A254" s="148">
        <v>45607</v>
      </c>
      <c r="B254" s="357" t="s">
        <v>111</v>
      </c>
      <c r="C254" s="357" t="s">
        <v>112</v>
      </c>
      <c r="D254" s="874" t="s">
        <v>164</v>
      </c>
      <c r="E254" s="565">
        <v>15000</v>
      </c>
      <c r="F254" s="283">
        <v>3866</v>
      </c>
      <c r="G254" s="262">
        <f t="shared" si="1"/>
        <v>3.8799793067770305</v>
      </c>
      <c r="H254" s="149" t="s">
        <v>884</v>
      </c>
      <c r="I254" s="637" t="s">
        <v>43</v>
      </c>
      <c r="J254" s="304" t="s">
        <v>413</v>
      </c>
      <c r="K254" s="782" t="s">
        <v>878</v>
      </c>
      <c r="L254" s="636" t="s">
        <v>44</v>
      </c>
      <c r="M254" s="308"/>
      <c r="N254" s="703"/>
      <c r="O254" s="11"/>
    </row>
    <row r="255" spans="1:15" s="2" customFormat="1" ht="15" customHeight="1" x14ac:dyDescent="0.3">
      <c r="A255" s="400">
        <v>45607</v>
      </c>
      <c r="B255" s="409" t="s">
        <v>166</v>
      </c>
      <c r="C255" s="292" t="s">
        <v>166</v>
      </c>
      <c r="D255" s="652" t="s">
        <v>164</v>
      </c>
      <c r="E255" s="392">
        <v>7000</v>
      </c>
      <c r="F255" s="283">
        <v>3866</v>
      </c>
      <c r="G255" s="262">
        <f t="shared" si="1"/>
        <v>1.8106570098292809</v>
      </c>
      <c r="H255" s="149" t="s">
        <v>884</v>
      </c>
      <c r="I255" s="140" t="s">
        <v>43</v>
      </c>
      <c r="J255" s="304" t="s">
        <v>413</v>
      </c>
      <c r="K255" s="782" t="s">
        <v>878</v>
      </c>
      <c r="L255" s="139" t="s">
        <v>44</v>
      </c>
      <c r="M255" s="308"/>
      <c r="N255" s="620"/>
    </row>
    <row r="256" spans="1:15" s="2" customFormat="1" ht="15" customHeight="1" x14ac:dyDescent="0.3">
      <c r="A256" s="400">
        <v>45607</v>
      </c>
      <c r="B256" s="409" t="s">
        <v>166</v>
      </c>
      <c r="C256" s="292" t="s">
        <v>166</v>
      </c>
      <c r="D256" s="652" t="s">
        <v>164</v>
      </c>
      <c r="E256" s="392">
        <v>3000</v>
      </c>
      <c r="F256" s="283">
        <v>3866</v>
      </c>
      <c r="G256" s="262">
        <f t="shared" si="1"/>
        <v>0.7759958613554061</v>
      </c>
      <c r="H256" s="149" t="s">
        <v>884</v>
      </c>
      <c r="I256" s="140" t="s">
        <v>43</v>
      </c>
      <c r="J256" s="304" t="s">
        <v>413</v>
      </c>
      <c r="K256" s="782" t="s">
        <v>878</v>
      </c>
      <c r="L256" s="139" t="s">
        <v>44</v>
      </c>
      <c r="M256" s="308"/>
      <c r="N256" s="620"/>
    </row>
    <row r="257" spans="1:14" s="2" customFormat="1" ht="15" customHeight="1" x14ac:dyDescent="0.3">
      <c r="A257" s="400">
        <v>45607</v>
      </c>
      <c r="B257" s="409" t="s">
        <v>166</v>
      </c>
      <c r="C257" s="292" t="s">
        <v>166</v>
      </c>
      <c r="D257" s="652" t="s">
        <v>164</v>
      </c>
      <c r="E257" s="392">
        <v>5000</v>
      </c>
      <c r="F257" s="283">
        <v>3866</v>
      </c>
      <c r="G257" s="262">
        <f t="shared" si="1"/>
        <v>1.2933264355923435</v>
      </c>
      <c r="H257" s="149" t="s">
        <v>884</v>
      </c>
      <c r="I257" s="140" t="s">
        <v>43</v>
      </c>
      <c r="J257" s="304" t="s">
        <v>413</v>
      </c>
      <c r="K257" s="782" t="s">
        <v>878</v>
      </c>
      <c r="L257" s="139" t="s">
        <v>44</v>
      </c>
      <c r="M257" s="308"/>
      <c r="N257" s="620"/>
    </row>
    <row r="258" spans="1:14" s="2" customFormat="1" ht="15" customHeight="1" x14ac:dyDescent="0.3">
      <c r="A258" s="400">
        <v>45607</v>
      </c>
      <c r="B258" s="409" t="s">
        <v>111</v>
      </c>
      <c r="C258" s="409" t="s">
        <v>112</v>
      </c>
      <c r="D258" s="652" t="s">
        <v>110</v>
      </c>
      <c r="E258" s="392">
        <v>15000</v>
      </c>
      <c r="F258" s="283">
        <v>3866</v>
      </c>
      <c r="G258" s="262">
        <f t="shared" si="1"/>
        <v>3.8799793067770305</v>
      </c>
      <c r="H258" s="149" t="s">
        <v>156</v>
      </c>
      <c r="I258" s="140" t="s">
        <v>43</v>
      </c>
      <c r="J258" s="304" t="s">
        <v>414</v>
      </c>
      <c r="K258" s="782" t="s">
        <v>878</v>
      </c>
      <c r="L258" s="139" t="s">
        <v>44</v>
      </c>
      <c r="M258" s="308"/>
      <c r="N258" s="620"/>
    </row>
    <row r="259" spans="1:14" s="2" customFormat="1" ht="15" customHeight="1" x14ac:dyDescent="0.3">
      <c r="A259" s="400">
        <v>45607</v>
      </c>
      <c r="B259" s="409" t="s">
        <v>111</v>
      </c>
      <c r="C259" s="409" t="s">
        <v>112</v>
      </c>
      <c r="D259" s="652" t="s">
        <v>110</v>
      </c>
      <c r="E259" s="392">
        <v>15000</v>
      </c>
      <c r="F259" s="283">
        <v>3866</v>
      </c>
      <c r="G259" s="262">
        <f t="shared" si="1"/>
        <v>3.8799793067770305</v>
      </c>
      <c r="H259" s="149" t="s">
        <v>156</v>
      </c>
      <c r="I259" s="140" t="s">
        <v>43</v>
      </c>
      <c r="J259" s="304" t="s">
        <v>414</v>
      </c>
      <c r="K259" s="782" t="s">
        <v>878</v>
      </c>
      <c r="L259" s="139" t="s">
        <v>44</v>
      </c>
      <c r="M259" s="308"/>
      <c r="N259" s="620"/>
    </row>
    <row r="260" spans="1:14" s="2" customFormat="1" ht="15" customHeight="1" x14ac:dyDescent="0.3">
      <c r="A260" s="400">
        <v>45607</v>
      </c>
      <c r="B260" s="126" t="s">
        <v>111</v>
      </c>
      <c r="C260" s="126" t="s">
        <v>112</v>
      </c>
      <c r="D260" s="652" t="s">
        <v>14</v>
      </c>
      <c r="E260" s="784">
        <v>10000</v>
      </c>
      <c r="F260" s="283">
        <v>3866</v>
      </c>
      <c r="G260" s="262">
        <f t="shared" si="1"/>
        <v>2.586652871184687</v>
      </c>
      <c r="H260" s="149" t="s">
        <v>167</v>
      </c>
      <c r="I260" s="140" t="s">
        <v>43</v>
      </c>
      <c r="J260" s="304" t="s">
        <v>415</v>
      </c>
      <c r="K260" s="782" t="s">
        <v>878</v>
      </c>
      <c r="L260" s="139" t="s">
        <v>44</v>
      </c>
      <c r="M260" s="308"/>
      <c r="N260" s="284"/>
    </row>
    <row r="261" spans="1:14" s="2" customFormat="1" ht="15" customHeight="1" x14ac:dyDescent="0.3">
      <c r="A261" s="400">
        <v>45607</v>
      </c>
      <c r="B261" s="126" t="s">
        <v>111</v>
      </c>
      <c r="C261" s="126" t="s">
        <v>112</v>
      </c>
      <c r="D261" s="652" t="s">
        <v>14</v>
      </c>
      <c r="E261" s="784">
        <v>10000</v>
      </c>
      <c r="F261" s="283">
        <v>3866</v>
      </c>
      <c r="G261" s="262">
        <f t="shared" si="1"/>
        <v>2.586652871184687</v>
      </c>
      <c r="H261" s="149" t="s">
        <v>167</v>
      </c>
      <c r="I261" s="140" t="s">
        <v>43</v>
      </c>
      <c r="J261" s="304" t="s">
        <v>415</v>
      </c>
      <c r="K261" s="782" t="s">
        <v>878</v>
      </c>
      <c r="L261" s="139" t="s">
        <v>44</v>
      </c>
      <c r="M261" s="308"/>
      <c r="N261" s="284"/>
    </row>
    <row r="262" spans="1:14" s="2" customFormat="1" ht="15" customHeight="1" x14ac:dyDescent="0.3">
      <c r="A262" s="138">
        <v>45607</v>
      </c>
      <c r="B262" s="81" t="s">
        <v>155</v>
      </c>
      <c r="C262" s="81" t="s">
        <v>113</v>
      </c>
      <c r="D262" s="652" t="s">
        <v>14</v>
      </c>
      <c r="E262" s="135">
        <v>50000</v>
      </c>
      <c r="F262" s="283">
        <v>3866</v>
      </c>
      <c r="G262" s="262">
        <f t="shared" si="1"/>
        <v>12.933264355923436</v>
      </c>
      <c r="H262" s="149" t="s">
        <v>41</v>
      </c>
      <c r="I262" s="140" t="s">
        <v>43</v>
      </c>
      <c r="J262" s="647" t="s">
        <v>445</v>
      </c>
      <c r="K262" s="782" t="s">
        <v>878</v>
      </c>
      <c r="L262" s="139" t="s">
        <v>44</v>
      </c>
      <c r="M262" s="308"/>
      <c r="N262" s="284"/>
    </row>
    <row r="263" spans="1:14" s="2" customFormat="1" ht="15" customHeight="1" x14ac:dyDescent="0.3">
      <c r="A263" s="138">
        <v>45607</v>
      </c>
      <c r="B263" s="81" t="s">
        <v>192</v>
      </c>
      <c r="C263" s="81" t="s">
        <v>113</v>
      </c>
      <c r="D263" s="652" t="s">
        <v>14</v>
      </c>
      <c r="E263" s="130">
        <v>30000</v>
      </c>
      <c r="F263" s="283">
        <v>3866</v>
      </c>
      <c r="G263" s="262">
        <f t="shared" si="1"/>
        <v>7.759958613554061</v>
      </c>
      <c r="H263" s="149" t="s">
        <v>167</v>
      </c>
      <c r="I263" s="140" t="s">
        <v>43</v>
      </c>
      <c r="J263" s="647" t="s">
        <v>445</v>
      </c>
      <c r="K263" s="782" t="s">
        <v>878</v>
      </c>
      <c r="L263" s="139" t="s">
        <v>44</v>
      </c>
      <c r="M263" s="308"/>
      <c r="N263" s="284"/>
    </row>
    <row r="264" spans="1:14" s="2" customFormat="1" ht="15" customHeight="1" x14ac:dyDescent="0.3">
      <c r="A264" s="138">
        <v>45607</v>
      </c>
      <c r="B264" s="81" t="s">
        <v>184</v>
      </c>
      <c r="C264" s="81" t="s">
        <v>113</v>
      </c>
      <c r="D264" s="652" t="s">
        <v>110</v>
      </c>
      <c r="E264" s="130">
        <v>20000</v>
      </c>
      <c r="F264" s="283">
        <v>3866</v>
      </c>
      <c r="G264" s="262">
        <f t="shared" si="1"/>
        <v>5.173305742369374</v>
      </c>
      <c r="H264" s="149" t="s">
        <v>156</v>
      </c>
      <c r="I264" s="140" t="s">
        <v>43</v>
      </c>
      <c r="J264" s="647" t="s">
        <v>445</v>
      </c>
      <c r="K264" s="782" t="s">
        <v>878</v>
      </c>
      <c r="L264" s="139" t="s">
        <v>44</v>
      </c>
      <c r="M264" s="308"/>
      <c r="N264" s="284"/>
    </row>
    <row r="265" spans="1:14" s="2" customFormat="1" ht="15" customHeight="1" x14ac:dyDescent="0.3">
      <c r="A265" s="138">
        <v>45607</v>
      </c>
      <c r="B265" s="81" t="s">
        <v>209</v>
      </c>
      <c r="C265" s="81" t="s">
        <v>113</v>
      </c>
      <c r="D265" s="418" t="s">
        <v>164</v>
      </c>
      <c r="E265" s="130">
        <v>25000</v>
      </c>
      <c r="F265" s="283">
        <v>3866</v>
      </c>
      <c r="G265" s="262">
        <f t="shared" si="1"/>
        <v>6.466632177961718</v>
      </c>
      <c r="H265" s="149" t="s">
        <v>208</v>
      </c>
      <c r="I265" s="140" t="s">
        <v>43</v>
      </c>
      <c r="J265" s="647" t="s">
        <v>445</v>
      </c>
      <c r="K265" s="782" t="s">
        <v>878</v>
      </c>
      <c r="L265" s="139" t="s">
        <v>44</v>
      </c>
      <c r="M265" s="308"/>
      <c r="N265" s="284"/>
    </row>
    <row r="266" spans="1:14" s="2" customFormat="1" ht="15" customHeight="1" x14ac:dyDescent="0.3">
      <c r="A266" s="138">
        <v>45607</v>
      </c>
      <c r="B266" s="81" t="s">
        <v>210</v>
      </c>
      <c r="C266" s="81" t="s">
        <v>113</v>
      </c>
      <c r="D266" s="418" t="s">
        <v>164</v>
      </c>
      <c r="E266" s="130">
        <v>25000</v>
      </c>
      <c r="F266" s="283">
        <v>3866</v>
      </c>
      <c r="G266" s="262">
        <f t="shared" si="1"/>
        <v>6.466632177961718</v>
      </c>
      <c r="H266" s="149" t="s">
        <v>207</v>
      </c>
      <c r="I266" s="140" t="s">
        <v>43</v>
      </c>
      <c r="J266" s="647" t="s">
        <v>445</v>
      </c>
      <c r="K266" s="782" t="s">
        <v>878</v>
      </c>
      <c r="L266" s="139" t="s">
        <v>44</v>
      </c>
      <c r="M266" s="308"/>
      <c r="N266" s="284"/>
    </row>
    <row r="267" spans="1:14" s="2" customFormat="1" ht="15" customHeight="1" x14ac:dyDescent="0.3">
      <c r="A267" s="138">
        <v>45607</v>
      </c>
      <c r="B267" s="81" t="s">
        <v>185</v>
      </c>
      <c r="C267" s="81" t="s">
        <v>113</v>
      </c>
      <c r="D267" s="652" t="s">
        <v>110</v>
      </c>
      <c r="E267" s="130">
        <v>20000</v>
      </c>
      <c r="F267" s="283">
        <v>3866</v>
      </c>
      <c r="G267" s="262">
        <f t="shared" si="1"/>
        <v>5.173305742369374</v>
      </c>
      <c r="H267" s="149" t="s">
        <v>177</v>
      </c>
      <c r="I267" s="140" t="s">
        <v>43</v>
      </c>
      <c r="J267" s="647" t="s">
        <v>445</v>
      </c>
      <c r="K267" s="782" t="s">
        <v>878</v>
      </c>
      <c r="L267" s="139" t="s">
        <v>44</v>
      </c>
      <c r="M267" s="308"/>
      <c r="N267" s="284"/>
    </row>
    <row r="268" spans="1:14" s="2" customFormat="1" ht="15" customHeight="1" x14ac:dyDescent="0.3">
      <c r="A268" s="689">
        <v>45607</v>
      </c>
      <c r="B268" s="636" t="s">
        <v>165</v>
      </c>
      <c r="C268" s="636" t="s">
        <v>112</v>
      </c>
      <c r="D268" s="418" t="s">
        <v>164</v>
      </c>
      <c r="E268" s="143">
        <v>25000</v>
      </c>
      <c r="F268" s="283">
        <v>3866</v>
      </c>
      <c r="G268" s="262">
        <f t="shared" si="1"/>
        <v>6.466632177961718</v>
      </c>
      <c r="H268" s="149" t="s">
        <v>207</v>
      </c>
      <c r="I268" s="140" t="s">
        <v>43</v>
      </c>
      <c r="J268" s="304" t="s">
        <v>412</v>
      </c>
      <c r="K268" s="782" t="s">
        <v>878</v>
      </c>
      <c r="L268" s="139" t="s">
        <v>44</v>
      </c>
      <c r="M268" s="308"/>
      <c r="N268" s="284"/>
    </row>
    <row r="269" spans="1:14" s="2" customFormat="1" ht="15" customHeight="1" x14ac:dyDescent="0.3">
      <c r="A269" s="689">
        <v>45607</v>
      </c>
      <c r="B269" s="636" t="s">
        <v>165</v>
      </c>
      <c r="C269" s="636" t="s">
        <v>112</v>
      </c>
      <c r="D269" s="418" t="s">
        <v>164</v>
      </c>
      <c r="E269" s="143">
        <v>15000</v>
      </c>
      <c r="F269" s="283">
        <v>3866</v>
      </c>
      <c r="G269" s="262">
        <f t="shared" si="1"/>
        <v>3.8799793067770305</v>
      </c>
      <c r="H269" s="149" t="s">
        <v>207</v>
      </c>
      <c r="I269" s="140" t="s">
        <v>43</v>
      </c>
      <c r="J269" s="304" t="s">
        <v>412</v>
      </c>
      <c r="K269" s="782" t="s">
        <v>878</v>
      </c>
      <c r="L269" s="139" t="s">
        <v>44</v>
      </c>
      <c r="M269" s="308"/>
      <c r="N269" s="284"/>
    </row>
    <row r="270" spans="1:14" s="2" customFormat="1" ht="15" customHeight="1" x14ac:dyDescent="0.3">
      <c r="A270" s="689">
        <v>45607</v>
      </c>
      <c r="B270" s="636" t="s">
        <v>165</v>
      </c>
      <c r="C270" s="636" t="s">
        <v>112</v>
      </c>
      <c r="D270" s="418" t="s">
        <v>164</v>
      </c>
      <c r="E270" s="143">
        <v>8000</v>
      </c>
      <c r="F270" s="283">
        <v>3866</v>
      </c>
      <c r="G270" s="262">
        <f t="shared" si="1"/>
        <v>2.0693222969477496</v>
      </c>
      <c r="H270" s="149" t="s">
        <v>207</v>
      </c>
      <c r="I270" s="140" t="s">
        <v>43</v>
      </c>
      <c r="J270" s="304" t="s">
        <v>412</v>
      </c>
      <c r="K270" s="782" t="s">
        <v>878</v>
      </c>
      <c r="L270" s="139" t="s">
        <v>44</v>
      </c>
      <c r="M270" s="308"/>
      <c r="N270" s="284"/>
    </row>
    <row r="271" spans="1:14" s="2" customFormat="1" ht="15" customHeight="1" x14ac:dyDescent="0.3">
      <c r="A271" s="689">
        <v>45607</v>
      </c>
      <c r="B271" s="636" t="s">
        <v>165</v>
      </c>
      <c r="C271" s="636" t="s">
        <v>112</v>
      </c>
      <c r="D271" s="418" t="s">
        <v>164</v>
      </c>
      <c r="E271" s="143">
        <v>10000</v>
      </c>
      <c r="F271" s="283">
        <v>3866</v>
      </c>
      <c r="G271" s="262">
        <f t="shared" si="1"/>
        <v>2.586652871184687</v>
      </c>
      <c r="H271" s="149" t="s">
        <v>207</v>
      </c>
      <c r="I271" s="140" t="s">
        <v>43</v>
      </c>
      <c r="J271" s="304" t="s">
        <v>412</v>
      </c>
      <c r="K271" s="782" t="s">
        <v>878</v>
      </c>
      <c r="L271" s="139" t="s">
        <v>44</v>
      </c>
      <c r="M271" s="308"/>
      <c r="N271" s="284"/>
    </row>
    <row r="272" spans="1:14" s="2" customFormat="1" ht="15" customHeight="1" x14ac:dyDescent="0.3">
      <c r="A272" s="689">
        <v>45607</v>
      </c>
      <c r="B272" s="636" t="s">
        <v>165</v>
      </c>
      <c r="C272" s="636" t="s">
        <v>112</v>
      </c>
      <c r="D272" s="418" t="s">
        <v>164</v>
      </c>
      <c r="E272" s="143">
        <v>15000</v>
      </c>
      <c r="F272" s="283">
        <v>3866</v>
      </c>
      <c r="G272" s="262">
        <f t="shared" si="1"/>
        <v>3.8799793067770305</v>
      </c>
      <c r="H272" s="149" t="s">
        <v>207</v>
      </c>
      <c r="I272" s="140" t="s">
        <v>43</v>
      </c>
      <c r="J272" s="304" t="s">
        <v>412</v>
      </c>
      <c r="K272" s="782" t="s">
        <v>878</v>
      </c>
      <c r="L272" s="139" t="s">
        <v>44</v>
      </c>
      <c r="M272" s="308"/>
      <c r="N272" s="284"/>
    </row>
    <row r="273" spans="1:14" s="2" customFormat="1" ht="15" customHeight="1" x14ac:dyDescent="0.3">
      <c r="A273" s="689">
        <v>45607</v>
      </c>
      <c r="B273" s="636" t="s">
        <v>166</v>
      </c>
      <c r="C273" s="292" t="s">
        <v>166</v>
      </c>
      <c r="D273" s="418" t="s">
        <v>164</v>
      </c>
      <c r="E273" s="143">
        <v>10000</v>
      </c>
      <c r="F273" s="283">
        <v>3866</v>
      </c>
      <c r="G273" s="262">
        <f t="shared" si="1"/>
        <v>2.586652871184687</v>
      </c>
      <c r="H273" s="149" t="s">
        <v>207</v>
      </c>
      <c r="I273" s="140" t="s">
        <v>43</v>
      </c>
      <c r="J273" s="304" t="s">
        <v>412</v>
      </c>
      <c r="K273" s="782" t="s">
        <v>878</v>
      </c>
      <c r="L273" s="139" t="s">
        <v>44</v>
      </c>
      <c r="M273" s="308"/>
      <c r="N273" s="284"/>
    </row>
    <row r="274" spans="1:14" s="2" customFormat="1" ht="15" customHeight="1" x14ac:dyDescent="0.3">
      <c r="A274" s="689">
        <v>45607</v>
      </c>
      <c r="B274" s="636" t="s">
        <v>166</v>
      </c>
      <c r="C274" s="292" t="s">
        <v>166</v>
      </c>
      <c r="D274" s="418" t="s">
        <v>164</v>
      </c>
      <c r="E274" s="143">
        <v>5000</v>
      </c>
      <c r="F274" s="283">
        <v>3866</v>
      </c>
      <c r="G274" s="262">
        <f t="shared" si="1"/>
        <v>1.2933264355923435</v>
      </c>
      <c r="H274" s="149" t="s">
        <v>207</v>
      </c>
      <c r="I274" s="140" t="s">
        <v>43</v>
      </c>
      <c r="J274" s="304" t="s">
        <v>412</v>
      </c>
      <c r="K274" s="782" t="s">
        <v>878</v>
      </c>
      <c r="L274" s="139" t="s">
        <v>44</v>
      </c>
      <c r="M274" s="308"/>
      <c r="N274" s="284"/>
    </row>
    <row r="275" spans="1:14" s="2" customFormat="1" ht="15" customHeight="1" x14ac:dyDescent="0.3">
      <c r="A275" s="138">
        <v>45607</v>
      </c>
      <c r="B275" s="292" t="s">
        <v>180</v>
      </c>
      <c r="C275" s="636" t="s">
        <v>112</v>
      </c>
      <c r="D275" s="652" t="s">
        <v>14</v>
      </c>
      <c r="E275" s="135">
        <v>14000</v>
      </c>
      <c r="F275" s="283">
        <v>3866</v>
      </c>
      <c r="G275" s="262">
        <f t="shared" si="1"/>
        <v>3.6213140196585618</v>
      </c>
      <c r="H275" s="149" t="s">
        <v>41</v>
      </c>
      <c r="I275" s="140" t="s">
        <v>43</v>
      </c>
      <c r="J275" s="685" t="s">
        <v>358</v>
      </c>
      <c r="K275" s="782" t="s">
        <v>878</v>
      </c>
      <c r="L275" s="139" t="s">
        <v>44</v>
      </c>
      <c r="M275" s="308"/>
      <c r="N275" s="284"/>
    </row>
    <row r="276" spans="1:14" s="2" customFormat="1" ht="15" customHeight="1" x14ac:dyDescent="0.3">
      <c r="A276" s="138">
        <v>45607</v>
      </c>
      <c r="B276" s="292" t="s">
        <v>693</v>
      </c>
      <c r="C276" s="292" t="s">
        <v>691</v>
      </c>
      <c r="D276" s="652" t="s">
        <v>14</v>
      </c>
      <c r="E276" s="135">
        <v>20000</v>
      </c>
      <c r="F276" s="283">
        <v>3866</v>
      </c>
      <c r="G276" s="262">
        <f t="shared" si="1"/>
        <v>5.173305742369374</v>
      </c>
      <c r="H276" s="149" t="s">
        <v>41</v>
      </c>
      <c r="I276" s="140" t="s">
        <v>43</v>
      </c>
      <c r="J276" s="685" t="s">
        <v>697</v>
      </c>
      <c r="K276" s="782" t="s">
        <v>878</v>
      </c>
      <c r="L276" s="139" t="s">
        <v>44</v>
      </c>
      <c r="M276" s="308"/>
      <c r="N276" s="284"/>
    </row>
    <row r="277" spans="1:14" s="2" customFormat="1" ht="15" customHeight="1" x14ac:dyDescent="0.3">
      <c r="A277" s="138">
        <v>45603</v>
      </c>
      <c r="B277" s="292" t="s">
        <v>694</v>
      </c>
      <c r="C277" s="292" t="s">
        <v>691</v>
      </c>
      <c r="D277" s="652" t="s">
        <v>14</v>
      </c>
      <c r="E277" s="124">
        <v>7000</v>
      </c>
      <c r="F277" s="283">
        <v>3866</v>
      </c>
      <c r="G277" s="262">
        <f t="shared" si="1"/>
        <v>1.8106570098292809</v>
      </c>
      <c r="H277" s="149" t="s">
        <v>41</v>
      </c>
      <c r="I277" s="140" t="s">
        <v>43</v>
      </c>
      <c r="J277" s="685" t="s">
        <v>697</v>
      </c>
      <c r="K277" s="782" t="s">
        <v>878</v>
      </c>
      <c r="L277" s="139" t="s">
        <v>44</v>
      </c>
      <c r="M277" s="308"/>
      <c r="N277" s="284"/>
    </row>
    <row r="278" spans="1:14" s="2" customFormat="1" ht="15" customHeight="1" x14ac:dyDescent="0.3">
      <c r="A278" s="689">
        <v>45607</v>
      </c>
      <c r="B278" s="636" t="s">
        <v>166</v>
      </c>
      <c r="C278" s="292" t="s">
        <v>166</v>
      </c>
      <c r="D278" s="418" t="s">
        <v>164</v>
      </c>
      <c r="E278" s="143">
        <v>5000</v>
      </c>
      <c r="F278" s="283">
        <v>3866</v>
      </c>
      <c r="G278" s="262">
        <f t="shared" si="1"/>
        <v>1.2933264355923435</v>
      </c>
      <c r="H278" s="149" t="s">
        <v>207</v>
      </c>
      <c r="I278" s="140" t="s">
        <v>43</v>
      </c>
      <c r="J278" s="304" t="s">
        <v>412</v>
      </c>
      <c r="K278" s="782" t="s">
        <v>878</v>
      </c>
      <c r="L278" s="139" t="s">
        <v>44</v>
      </c>
      <c r="M278" s="308"/>
      <c r="N278" s="284"/>
    </row>
    <row r="279" spans="1:14" s="2" customFormat="1" ht="15" customHeight="1" x14ac:dyDescent="0.3">
      <c r="A279" s="400">
        <v>45608</v>
      </c>
      <c r="B279" s="409" t="s">
        <v>111</v>
      </c>
      <c r="C279" s="409" t="s">
        <v>112</v>
      </c>
      <c r="D279" s="652" t="s">
        <v>164</v>
      </c>
      <c r="E279" s="392">
        <v>25000</v>
      </c>
      <c r="F279" s="283">
        <v>3866</v>
      </c>
      <c r="G279" s="262">
        <f t="shared" si="1"/>
        <v>6.466632177961718</v>
      </c>
      <c r="H279" s="149" t="s">
        <v>884</v>
      </c>
      <c r="I279" s="140" t="s">
        <v>43</v>
      </c>
      <c r="J279" s="304" t="s">
        <v>427</v>
      </c>
      <c r="K279" s="782" t="s">
        <v>878</v>
      </c>
      <c r="L279" s="139" t="s">
        <v>44</v>
      </c>
      <c r="M279" s="308"/>
      <c r="N279" s="284"/>
    </row>
    <row r="280" spans="1:14" s="2" customFormat="1" ht="15" customHeight="1" x14ac:dyDescent="0.3">
      <c r="A280" s="400">
        <v>45608</v>
      </c>
      <c r="B280" s="409" t="s">
        <v>111</v>
      </c>
      <c r="C280" s="409" t="s">
        <v>112</v>
      </c>
      <c r="D280" s="652" t="s">
        <v>164</v>
      </c>
      <c r="E280" s="392">
        <v>15000</v>
      </c>
      <c r="F280" s="283">
        <v>3866</v>
      </c>
      <c r="G280" s="262">
        <f t="shared" si="1"/>
        <v>3.8799793067770305</v>
      </c>
      <c r="H280" s="149" t="s">
        <v>884</v>
      </c>
      <c r="I280" s="140" t="s">
        <v>43</v>
      </c>
      <c r="J280" s="304" t="s">
        <v>427</v>
      </c>
      <c r="K280" s="782" t="s">
        <v>878</v>
      </c>
      <c r="L280" s="139" t="s">
        <v>44</v>
      </c>
      <c r="M280" s="308"/>
      <c r="N280" s="284"/>
    </row>
    <row r="281" spans="1:14" s="2" customFormat="1" ht="15" customHeight="1" x14ac:dyDescent="0.3">
      <c r="A281" s="400">
        <v>45608</v>
      </c>
      <c r="B281" s="409" t="s">
        <v>111</v>
      </c>
      <c r="C281" s="409" t="s">
        <v>112</v>
      </c>
      <c r="D281" s="652" t="s">
        <v>164</v>
      </c>
      <c r="E281" s="392">
        <v>2000</v>
      </c>
      <c r="F281" s="283">
        <v>3866</v>
      </c>
      <c r="G281" s="262">
        <f t="shared" si="1"/>
        <v>0.5173305742369374</v>
      </c>
      <c r="H281" s="149" t="s">
        <v>884</v>
      </c>
      <c r="I281" s="140" t="s">
        <v>43</v>
      </c>
      <c r="J281" s="304" t="s">
        <v>427</v>
      </c>
      <c r="K281" s="782" t="s">
        <v>878</v>
      </c>
      <c r="L281" s="139" t="s">
        <v>44</v>
      </c>
      <c r="M281" s="308"/>
      <c r="N281" s="284"/>
    </row>
    <row r="282" spans="1:14" s="2" customFormat="1" ht="15" customHeight="1" x14ac:dyDescent="0.3">
      <c r="A282" s="400">
        <v>45608</v>
      </c>
      <c r="B282" s="409" t="s">
        <v>111</v>
      </c>
      <c r="C282" s="409" t="s">
        <v>112</v>
      </c>
      <c r="D282" s="652" t="s">
        <v>164</v>
      </c>
      <c r="E282" s="392">
        <v>15000</v>
      </c>
      <c r="F282" s="283">
        <v>3866</v>
      </c>
      <c r="G282" s="262">
        <f t="shared" si="1"/>
        <v>3.8799793067770305</v>
      </c>
      <c r="H282" s="149" t="s">
        <v>884</v>
      </c>
      <c r="I282" s="140" t="s">
        <v>43</v>
      </c>
      <c r="J282" s="304" t="s">
        <v>427</v>
      </c>
      <c r="K282" s="782" t="s">
        <v>878</v>
      </c>
      <c r="L282" s="139" t="s">
        <v>44</v>
      </c>
      <c r="M282" s="308"/>
      <c r="N282" s="284"/>
    </row>
    <row r="283" spans="1:14" s="2" customFormat="1" ht="15" customHeight="1" x14ac:dyDescent="0.3">
      <c r="A283" s="400">
        <v>45608</v>
      </c>
      <c r="B283" s="409" t="s">
        <v>166</v>
      </c>
      <c r="C283" s="292" t="s">
        <v>166</v>
      </c>
      <c r="D283" s="652" t="s">
        <v>164</v>
      </c>
      <c r="E283" s="392">
        <v>15000</v>
      </c>
      <c r="F283" s="283">
        <v>3866</v>
      </c>
      <c r="G283" s="262">
        <f t="shared" si="1"/>
        <v>3.8799793067770305</v>
      </c>
      <c r="H283" s="149" t="s">
        <v>884</v>
      </c>
      <c r="I283" s="140" t="s">
        <v>43</v>
      </c>
      <c r="J283" s="304" t="s">
        <v>427</v>
      </c>
      <c r="K283" s="782" t="s">
        <v>878</v>
      </c>
      <c r="L283" s="139" t="s">
        <v>44</v>
      </c>
      <c r="M283" s="308"/>
      <c r="N283" s="284"/>
    </row>
    <row r="284" spans="1:14" s="2" customFormat="1" ht="15" customHeight="1" x14ac:dyDescent="0.3">
      <c r="A284" s="138">
        <v>45608</v>
      </c>
      <c r="B284" s="292" t="s">
        <v>165</v>
      </c>
      <c r="C284" s="292" t="s">
        <v>112</v>
      </c>
      <c r="D284" s="418" t="s">
        <v>164</v>
      </c>
      <c r="E284" s="124">
        <v>25000</v>
      </c>
      <c r="F284" s="283">
        <v>3866</v>
      </c>
      <c r="G284" s="262">
        <f t="shared" si="1"/>
        <v>6.466632177961718</v>
      </c>
      <c r="H284" s="149" t="s">
        <v>207</v>
      </c>
      <c r="I284" s="140" t="s">
        <v>43</v>
      </c>
      <c r="J284" s="304" t="s">
        <v>439</v>
      </c>
      <c r="K284" s="782" t="s">
        <v>878</v>
      </c>
      <c r="L284" s="139" t="s">
        <v>44</v>
      </c>
      <c r="M284" s="308"/>
      <c r="N284" s="284"/>
    </row>
    <row r="285" spans="1:14" s="2" customFormat="1" ht="15" customHeight="1" x14ac:dyDescent="0.3">
      <c r="A285" s="138">
        <v>45608</v>
      </c>
      <c r="B285" s="292" t="s">
        <v>165</v>
      </c>
      <c r="C285" s="292" t="s">
        <v>112</v>
      </c>
      <c r="D285" s="418" t="s">
        <v>164</v>
      </c>
      <c r="E285" s="124">
        <v>10000</v>
      </c>
      <c r="F285" s="283">
        <v>3866</v>
      </c>
      <c r="G285" s="262">
        <f t="shared" si="1"/>
        <v>2.586652871184687</v>
      </c>
      <c r="H285" s="149" t="s">
        <v>207</v>
      </c>
      <c r="I285" s="140" t="s">
        <v>43</v>
      </c>
      <c r="J285" s="304" t="s">
        <v>439</v>
      </c>
      <c r="K285" s="782" t="s">
        <v>878</v>
      </c>
      <c r="L285" s="139" t="s">
        <v>44</v>
      </c>
      <c r="M285" s="308"/>
      <c r="N285" s="284"/>
    </row>
    <row r="286" spans="1:14" s="2" customFormat="1" ht="15" customHeight="1" x14ac:dyDescent="0.3">
      <c r="A286" s="138">
        <v>45608</v>
      </c>
      <c r="B286" s="292" t="s">
        <v>165</v>
      </c>
      <c r="C286" s="292" t="s">
        <v>112</v>
      </c>
      <c r="D286" s="418" t="s">
        <v>164</v>
      </c>
      <c r="E286" s="124">
        <v>8000</v>
      </c>
      <c r="F286" s="283">
        <v>3866</v>
      </c>
      <c r="G286" s="262">
        <f t="shared" si="1"/>
        <v>2.0693222969477496</v>
      </c>
      <c r="H286" s="149" t="s">
        <v>207</v>
      </c>
      <c r="I286" s="140" t="s">
        <v>43</v>
      </c>
      <c r="J286" s="304" t="s">
        <v>439</v>
      </c>
      <c r="K286" s="782" t="s">
        <v>878</v>
      </c>
      <c r="L286" s="139" t="s">
        <v>44</v>
      </c>
      <c r="M286" s="716"/>
      <c r="N286" s="284"/>
    </row>
    <row r="287" spans="1:14" s="2" customFormat="1" ht="15" customHeight="1" x14ac:dyDescent="0.3">
      <c r="A287" s="138">
        <v>45608</v>
      </c>
      <c r="B287" s="292" t="s">
        <v>165</v>
      </c>
      <c r="C287" s="292" t="s">
        <v>112</v>
      </c>
      <c r="D287" s="418" t="s">
        <v>164</v>
      </c>
      <c r="E287" s="350">
        <v>8000</v>
      </c>
      <c r="F287" s="283">
        <v>3866</v>
      </c>
      <c r="G287" s="262">
        <f t="shared" si="1"/>
        <v>2.0693222969477496</v>
      </c>
      <c r="H287" s="149" t="s">
        <v>207</v>
      </c>
      <c r="I287" s="140" t="s">
        <v>43</v>
      </c>
      <c r="J287" s="304" t="s">
        <v>439</v>
      </c>
      <c r="K287" s="782" t="s">
        <v>878</v>
      </c>
      <c r="L287" s="139" t="s">
        <v>44</v>
      </c>
      <c r="M287" s="716"/>
      <c r="N287" s="284"/>
    </row>
    <row r="288" spans="1:14" s="2" customFormat="1" ht="15" customHeight="1" x14ac:dyDescent="0.3">
      <c r="A288" s="138">
        <v>45608</v>
      </c>
      <c r="B288" s="292" t="s">
        <v>165</v>
      </c>
      <c r="C288" s="292" t="s">
        <v>112</v>
      </c>
      <c r="D288" s="418" t="s">
        <v>164</v>
      </c>
      <c r="E288" s="350">
        <v>20000</v>
      </c>
      <c r="F288" s="283">
        <v>3866</v>
      </c>
      <c r="G288" s="262">
        <f t="shared" si="1"/>
        <v>5.173305742369374</v>
      </c>
      <c r="H288" s="149" t="s">
        <v>207</v>
      </c>
      <c r="I288" s="140" t="s">
        <v>43</v>
      </c>
      <c r="J288" s="304" t="s">
        <v>439</v>
      </c>
      <c r="K288" s="782" t="s">
        <v>878</v>
      </c>
      <c r="L288" s="139" t="s">
        <v>44</v>
      </c>
      <c r="M288" s="716"/>
      <c r="N288" s="284"/>
    </row>
    <row r="289" spans="1:14" s="2" customFormat="1" ht="15" customHeight="1" x14ac:dyDescent="0.3">
      <c r="A289" s="138">
        <v>45608</v>
      </c>
      <c r="B289" s="139" t="s">
        <v>166</v>
      </c>
      <c r="C289" s="292" t="s">
        <v>166</v>
      </c>
      <c r="D289" s="418" t="s">
        <v>164</v>
      </c>
      <c r="E289" s="124">
        <v>10000</v>
      </c>
      <c r="F289" s="283">
        <v>3866</v>
      </c>
      <c r="G289" s="262">
        <f t="shared" si="1"/>
        <v>2.586652871184687</v>
      </c>
      <c r="H289" s="149" t="s">
        <v>207</v>
      </c>
      <c r="I289" s="140" t="s">
        <v>43</v>
      </c>
      <c r="J289" s="304" t="s">
        <v>439</v>
      </c>
      <c r="K289" s="782" t="s">
        <v>878</v>
      </c>
      <c r="L289" s="139" t="s">
        <v>44</v>
      </c>
      <c r="M289" s="716"/>
      <c r="N289" s="284"/>
    </row>
    <row r="290" spans="1:14" s="2" customFormat="1" ht="15" customHeight="1" x14ac:dyDescent="0.3">
      <c r="A290" s="400">
        <v>45608</v>
      </c>
      <c r="B290" s="409" t="s">
        <v>111</v>
      </c>
      <c r="C290" s="409" t="s">
        <v>112</v>
      </c>
      <c r="D290" s="652" t="s">
        <v>110</v>
      </c>
      <c r="E290" s="392">
        <v>15000</v>
      </c>
      <c r="F290" s="283">
        <v>3866</v>
      </c>
      <c r="G290" s="262">
        <f t="shared" ref="G290:G394" si="6">E290/F290</f>
        <v>3.8799793067770305</v>
      </c>
      <c r="H290" s="149" t="s">
        <v>156</v>
      </c>
      <c r="I290" s="140" t="s">
        <v>43</v>
      </c>
      <c r="J290" s="304" t="s">
        <v>440</v>
      </c>
      <c r="K290" s="782" t="s">
        <v>878</v>
      </c>
      <c r="L290" s="139" t="s">
        <v>44</v>
      </c>
      <c r="M290" s="304"/>
      <c r="N290" s="284"/>
    </row>
    <row r="291" spans="1:14" s="2" customFormat="1" ht="15" customHeight="1" x14ac:dyDescent="0.3">
      <c r="A291" s="400">
        <v>45608</v>
      </c>
      <c r="B291" s="409" t="s">
        <v>111</v>
      </c>
      <c r="C291" s="409" t="s">
        <v>112</v>
      </c>
      <c r="D291" s="418" t="s">
        <v>110</v>
      </c>
      <c r="E291" s="392">
        <v>8000</v>
      </c>
      <c r="F291" s="283">
        <v>3866</v>
      </c>
      <c r="G291" s="262">
        <f t="shared" si="6"/>
        <v>2.0693222969477496</v>
      </c>
      <c r="H291" s="149" t="s">
        <v>156</v>
      </c>
      <c r="I291" s="140" t="s">
        <v>43</v>
      </c>
      <c r="J291" s="304" t="s">
        <v>440</v>
      </c>
      <c r="K291" s="782" t="s">
        <v>878</v>
      </c>
      <c r="L291" s="139" t="s">
        <v>44</v>
      </c>
      <c r="M291" s="304"/>
      <c r="N291" s="284"/>
    </row>
    <row r="292" spans="1:14" s="2" customFormat="1" ht="15" customHeight="1" x14ac:dyDescent="0.3">
      <c r="A292" s="400">
        <v>45608</v>
      </c>
      <c r="B292" s="409" t="s">
        <v>111</v>
      </c>
      <c r="C292" s="409" t="s">
        <v>112</v>
      </c>
      <c r="D292" s="652" t="s">
        <v>110</v>
      </c>
      <c r="E292" s="392">
        <v>15000</v>
      </c>
      <c r="F292" s="283">
        <v>3866</v>
      </c>
      <c r="G292" s="262">
        <f t="shared" si="6"/>
        <v>3.8799793067770305</v>
      </c>
      <c r="H292" s="149" t="s">
        <v>156</v>
      </c>
      <c r="I292" s="140" t="s">
        <v>43</v>
      </c>
      <c r="J292" s="304" t="s">
        <v>440</v>
      </c>
      <c r="K292" s="782" t="s">
        <v>878</v>
      </c>
      <c r="L292" s="139" t="s">
        <v>44</v>
      </c>
      <c r="M292" s="304"/>
      <c r="N292" s="284"/>
    </row>
    <row r="293" spans="1:14" s="2" customFormat="1" ht="15" customHeight="1" x14ac:dyDescent="0.3">
      <c r="A293" s="138">
        <v>45608</v>
      </c>
      <c r="B293" s="409" t="s">
        <v>165</v>
      </c>
      <c r="C293" s="139" t="s">
        <v>112</v>
      </c>
      <c r="D293" s="418" t="s">
        <v>164</v>
      </c>
      <c r="E293" s="143">
        <v>20000</v>
      </c>
      <c r="F293" s="283">
        <v>3866</v>
      </c>
      <c r="G293" s="262">
        <f t="shared" si="6"/>
        <v>5.173305742369374</v>
      </c>
      <c r="H293" s="149" t="s">
        <v>208</v>
      </c>
      <c r="I293" s="140" t="s">
        <v>43</v>
      </c>
      <c r="J293" s="304" t="s">
        <v>441</v>
      </c>
      <c r="K293" s="782" t="s">
        <v>878</v>
      </c>
      <c r="L293" s="139" t="s">
        <v>44</v>
      </c>
      <c r="M293" s="304"/>
      <c r="N293" s="284"/>
    </row>
    <row r="294" spans="1:14" s="2" customFormat="1" ht="15" customHeight="1" x14ac:dyDescent="0.3">
      <c r="A294" s="138">
        <v>45608</v>
      </c>
      <c r="B294" s="409" t="s">
        <v>165</v>
      </c>
      <c r="C294" s="292" t="s">
        <v>112</v>
      </c>
      <c r="D294" s="418" t="s">
        <v>164</v>
      </c>
      <c r="E294" s="143">
        <v>5000</v>
      </c>
      <c r="F294" s="283">
        <v>3866</v>
      </c>
      <c r="G294" s="262">
        <f t="shared" si="6"/>
        <v>1.2933264355923435</v>
      </c>
      <c r="H294" s="149" t="s">
        <v>208</v>
      </c>
      <c r="I294" s="140" t="s">
        <v>43</v>
      </c>
      <c r="J294" s="304" t="s">
        <v>441</v>
      </c>
      <c r="K294" s="782" t="s">
        <v>878</v>
      </c>
      <c r="L294" s="139" t="s">
        <v>44</v>
      </c>
      <c r="M294" s="304"/>
      <c r="N294" s="284"/>
    </row>
    <row r="295" spans="1:14" s="2" customFormat="1" ht="15" customHeight="1" x14ac:dyDescent="0.3">
      <c r="A295" s="138">
        <v>45608</v>
      </c>
      <c r="B295" s="409" t="s">
        <v>165</v>
      </c>
      <c r="C295" s="292" t="s">
        <v>112</v>
      </c>
      <c r="D295" s="418" t="s">
        <v>164</v>
      </c>
      <c r="E295" s="143">
        <v>6000</v>
      </c>
      <c r="F295" s="283">
        <v>3866</v>
      </c>
      <c r="G295" s="262">
        <f t="shared" si="6"/>
        <v>1.5519917227108122</v>
      </c>
      <c r="H295" s="149" t="s">
        <v>208</v>
      </c>
      <c r="I295" s="140" t="s">
        <v>43</v>
      </c>
      <c r="J295" s="304" t="s">
        <v>441</v>
      </c>
      <c r="K295" s="782" t="s">
        <v>878</v>
      </c>
      <c r="L295" s="139" t="s">
        <v>44</v>
      </c>
      <c r="M295" s="304"/>
      <c r="N295" s="284"/>
    </row>
    <row r="296" spans="1:14" s="2" customFormat="1" ht="15" customHeight="1" x14ac:dyDescent="0.3">
      <c r="A296" s="138">
        <v>45608</v>
      </c>
      <c r="B296" s="409" t="s">
        <v>165</v>
      </c>
      <c r="C296" s="292" t="s">
        <v>112</v>
      </c>
      <c r="D296" s="418" t="s">
        <v>164</v>
      </c>
      <c r="E296" s="143">
        <v>8000</v>
      </c>
      <c r="F296" s="283">
        <v>3866</v>
      </c>
      <c r="G296" s="262">
        <f t="shared" si="6"/>
        <v>2.0693222969477496</v>
      </c>
      <c r="H296" s="149" t="s">
        <v>208</v>
      </c>
      <c r="I296" s="140" t="s">
        <v>43</v>
      </c>
      <c r="J296" s="304" t="s">
        <v>441</v>
      </c>
      <c r="K296" s="782" t="s">
        <v>878</v>
      </c>
      <c r="L296" s="139" t="s">
        <v>44</v>
      </c>
      <c r="M296" s="304"/>
      <c r="N296" s="284"/>
    </row>
    <row r="297" spans="1:14" s="2" customFormat="1" ht="15" customHeight="1" x14ac:dyDescent="0.3">
      <c r="A297" s="138">
        <v>45608</v>
      </c>
      <c r="B297" s="409" t="s">
        <v>165</v>
      </c>
      <c r="C297" s="292" t="s">
        <v>112</v>
      </c>
      <c r="D297" s="418" t="s">
        <v>164</v>
      </c>
      <c r="E297" s="143">
        <v>18000</v>
      </c>
      <c r="F297" s="283">
        <v>3866</v>
      </c>
      <c r="G297" s="262">
        <f t="shared" si="6"/>
        <v>4.6559751681324366</v>
      </c>
      <c r="H297" s="149" t="s">
        <v>208</v>
      </c>
      <c r="I297" s="140" t="s">
        <v>43</v>
      </c>
      <c r="J297" s="304" t="s">
        <v>441</v>
      </c>
      <c r="K297" s="782" t="s">
        <v>878</v>
      </c>
      <c r="L297" s="139" t="s">
        <v>44</v>
      </c>
      <c r="M297" s="308"/>
      <c r="N297" s="284"/>
    </row>
    <row r="298" spans="1:14" s="2" customFormat="1" ht="15" customHeight="1" x14ac:dyDescent="0.3">
      <c r="A298" s="400">
        <v>45608</v>
      </c>
      <c r="B298" s="126" t="s">
        <v>111</v>
      </c>
      <c r="C298" s="126" t="s">
        <v>112</v>
      </c>
      <c r="D298" s="652" t="s">
        <v>14</v>
      </c>
      <c r="E298" s="784">
        <v>10000</v>
      </c>
      <c r="F298" s="283">
        <v>3866</v>
      </c>
      <c r="G298" s="262">
        <f t="shared" si="6"/>
        <v>2.586652871184687</v>
      </c>
      <c r="H298" s="149" t="s">
        <v>167</v>
      </c>
      <c r="I298" s="140" t="s">
        <v>43</v>
      </c>
      <c r="J298" s="304" t="s">
        <v>434</v>
      </c>
      <c r="K298" s="782" t="s">
        <v>878</v>
      </c>
      <c r="L298" s="139" t="s">
        <v>44</v>
      </c>
      <c r="M298" s="308"/>
      <c r="N298" s="284"/>
    </row>
    <row r="299" spans="1:14" s="2" customFormat="1" ht="15" customHeight="1" x14ac:dyDescent="0.3">
      <c r="A299" s="400">
        <v>45608</v>
      </c>
      <c r="B299" s="126" t="s">
        <v>111</v>
      </c>
      <c r="C299" s="126" t="s">
        <v>112</v>
      </c>
      <c r="D299" s="652" t="s">
        <v>14</v>
      </c>
      <c r="E299" s="784">
        <v>10000</v>
      </c>
      <c r="F299" s="283">
        <v>3866</v>
      </c>
      <c r="G299" s="262">
        <f t="shared" si="6"/>
        <v>2.586652871184687</v>
      </c>
      <c r="H299" s="149" t="s">
        <v>167</v>
      </c>
      <c r="I299" s="140" t="s">
        <v>43</v>
      </c>
      <c r="J299" s="304" t="s">
        <v>434</v>
      </c>
      <c r="K299" s="782" t="s">
        <v>878</v>
      </c>
      <c r="L299" s="139" t="s">
        <v>44</v>
      </c>
      <c r="M299" s="308"/>
      <c r="N299" s="284"/>
    </row>
    <row r="300" spans="1:14" s="2" customFormat="1" ht="15" customHeight="1" x14ac:dyDescent="0.3">
      <c r="A300" s="400">
        <v>45609</v>
      </c>
      <c r="B300" s="126" t="s">
        <v>462</v>
      </c>
      <c r="C300" s="126" t="s">
        <v>424</v>
      </c>
      <c r="D300" s="652" t="s">
        <v>14</v>
      </c>
      <c r="E300" s="784">
        <v>28800</v>
      </c>
      <c r="F300" s="283">
        <v>3866</v>
      </c>
      <c r="G300" s="262">
        <f t="shared" si="6"/>
        <v>7.4495602690118989</v>
      </c>
      <c r="H300" s="149" t="s">
        <v>167</v>
      </c>
      <c r="I300" s="140" t="s">
        <v>43</v>
      </c>
      <c r="J300" s="304" t="s">
        <v>435</v>
      </c>
      <c r="K300" s="782" t="s">
        <v>878</v>
      </c>
      <c r="L300" s="139" t="s">
        <v>44</v>
      </c>
      <c r="M300" s="308"/>
      <c r="N300" s="284"/>
    </row>
    <row r="301" spans="1:14" s="2" customFormat="1" ht="15" customHeight="1" x14ac:dyDescent="0.3">
      <c r="A301" s="400">
        <v>45609</v>
      </c>
      <c r="B301" s="126" t="s">
        <v>463</v>
      </c>
      <c r="C301" s="126" t="s">
        <v>424</v>
      </c>
      <c r="D301" s="652" t="s">
        <v>14</v>
      </c>
      <c r="E301" s="784">
        <v>19000</v>
      </c>
      <c r="F301" s="283">
        <v>3866</v>
      </c>
      <c r="G301" s="262">
        <f t="shared" si="6"/>
        <v>4.9146404552509058</v>
      </c>
      <c r="H301" s="149" t="s">
        <v>167</v>
      </c>
      <c r="I301" s="140" t="s">
        <v>43</v>
      </c>
      <c r="J301" s="304" t="s">
        <v>435</v>
      </c>
      <c r="K301" s="782" t="s">
        <v>878</v>
      </c>
      <c r="L301" s="139" t="s">
        <v>44</v>
      </c>
      <c r="M301" s="308"/>
      <c r="N301" s="284"/>
    </row>
    <row r="302" spans="1:14" s="2" customFormat="1" ht="15" customHeight="1" x14ac:dyDescent="0.3">
      <c r="A302" s="400">
        <v>45609</v>
      </c>
      <c r="B302" s="126" t="s">
        <v>464</v>
      </c>
      <c r="C302" s="126" t="s">
        <v>424</v>
      </c>
      <c r="D302" s="652" t="s">
        <v>14</v>
      </c>
      <c r="E302" s="784">
        <v>72000</v>
      </c>
      <c r="F302" s="283">
        <v>3866</v>
      </c>
      <c r="G302" s="262">
        <f t="shared" si="6"/>
        <v>18.623900672529746</v>
      </c>
      <c r="H302" s="149" t="s">
        <v>167</v>
      </c>
      <c r="I302" s="140" t="s">
        <v>43</v>
      </c>
      <c r="J302" s="304" t="s">
        <v>435</v>
      </c>
      <c r="K302" s="782" t="s">
        <v>878</v>
      </c>
      <c r="L302" s="139" t="s">
        <v>44</v>
      </c>
      <c r="M302" s="308"/>
      <c r="N302" s="284"/>
    </row>
    <row r="303" spans="1:14" s="2" customFormat="1" ht="15" customHeight="1" x14ac:dyDescent="0.3">
      <c r="A303" s="400">
        <v>45609</v>
      </c>
      <c r="B303" s="126" t="s">
        <v>196</v>
      </c>
      <c r="C303" s="126" t="s">
        <v>424</v>
      </c>
      <c r="D303" s="652" t="s">
        <v>14</v>
      </c>
      <c r="E303" s="784">
        <v>16000</v>
      </c>
      <c r="F303" s="283">
        <v>3866</v>
      </c>
      <c r="G303" s="262">
        <f t="shared" si="6"/>
        <v>4.1386445938954992</v>
      </c>
      <c r="H303" s="149" t="s">
        <v>167</v>
      </c>
      <c r="I303" s="140" t="s">
        <v>43</v>
      </c>
      <c r="J303" s="304" t="s">
        <v>435</v>
      </c>
      <c r="K303" s="782" t="s">
        <v>878</v>
      </c>
      <c r="L303" s="139" t="s">
        <v>44</v>
      </c>
      <c r="M303" s="308"/>
      <c r="N303" s="284"/>
    </row>
    <row r="304" spans="1:14" s="2" customFormat="1" ht="15" customHeight="1" x14ac:dyDescent="0.3">
      <c r="A304" s="400">
        <v>45609</v>
      </c>
      <c r="B304" s="126" t="s">
        <v>465</v>
      </c>
      <c r="C304" s="126" t="s">
        <v>424</v>
      </c>
      <c r="D304" s="652" t="s">
        <v>14</v>
      </c>
      <c r="E304" s="784">
        <v>1000</v>
      </c>
      <c r="F304" s="283">
        <v>3866</v>
      </c>
      <c r="G304" s="262">
        <f t="shared" si="6"/>
        <v>0.2586652871184687</v>
      </c>
      <c r="H304" s="149" t="s">
        <v>167</v>
      </c>
      <c r="I304" s="140" t="s">
        <v>43</v>
      </c>
      <c r="J304" s="304" t="s">
        <v>435</v>
      </c>
      <c r="K304" s="782" t="s">
        <v>878</v>
      </c>
      <c r="L304" s="139" t="s">
        <v>44</v>
      </c>
      <c r="M304" s="308"/>
      <c r="N304" s="284"/>
    </row>
    <row r="305" spans="1:14" s="2" customFormat="1" ht="15" customHeight="1" x14ac:dyDescent="0.3">
      <c r="A305" s="400">
        <v>45609</v>
      </c>
      <c r="B305" s="126" t="s">
        <v>466</v>
      </c>
      <c r="C305" s="126" t="s">
        <v>424</v>
      </c>
      <c r="D305" s="652" t="s">
        <v>14</v>
      </c>
      <c r="E305" s="784">
        <v>12000</v>
      </c>
      <c r="F305" s="283">
        <v>3866</v>
      </c>
      <c r="G305" s="262">
        <f t="shared" si="6"/>
        <v>3.1039834454216244</v>
      </c>
      <c r="H305" s="149" t="s">
        <v>167</v>
      </c>
      <c r="I305" s="140" t="s">
        <v>43</v>
      </c>
      <c r="J305" s="304" t="s">
        <v>435</v>
      </c>
      <c r="K305" s="782" t="s">
        <v>878</v>
      </c>
      <c r="L305" s="139" t="s">
        <v>44</v>
      </c>
      <c r="M305" s="308"/>
      <c r="N305" s="284"/>
    </row>
    <row r="306" spans="1:14" s="2" customFormat="1" ht="15" customHeight="1" x14ac:dyDescent="0.3">
      <c r="A306" s="138">
        <v>45609</v>
      </c>
      <c r="B306" s="139" t="s">
        <v>165</v>
      </c>
      <c r="C306" s="139" t="s">
        <v>112</v>
      </c>
      <c r="D306" s="418" t="s">
        <v>164</v>
      </c>
      <c r="E306" s="124">
        <v>25000</v>
      </c>
      <c r="F306" s="283">
        <v>3866</v>
      </c>
      <c r="G306" s="262">
        <f t="shared" si="6"/>
        <v>6.466632177961718</v>
      </c>
      <c r="H306" s="149" t="s">
        <v>207</v>
      </c>
      <c r="I306" s="140" t="s">
        <v>43</v>
      </c>
      <c r="J306" s="304" t="s">
        <v>449</v>
      </c>
      <c r="K306" s="782" t="s">
        <v>878</v>
      </c>
      <c r="L306" s="139" t="s">
        <v>44</v>
      </c>
      <c r="M306" s="308"/>
      <c r="N306" s="284"/>
    </row>
    <row r="307" spans="1:14" s="2" customFormat="1" ht="15" customHeight="1" x14ac:dyDescent="0.3">
      <c r="A307" s="138">
        <v>45609</v>
      </c>
      <c r="B307" s="139" t="s">
        <v>165</v>
      </c>
      <c r="C307" s="139" t="s">
        <v>112</v>
      </c>
      <c r="D307" s="418" t="s">
        <v>164</v>
      </c>
      <c r="E307" s="124">
        <v>10000</v>
      </c>
      <c r="F307" s="283">
        <v>3866</v>
      </c>
      <c r="G307" s="262">
        <f t="shared" si="6"/>
        <v>2.586652871184687</v>
      </c>
      <c r="H307" s="149" t="s">
        <v>207</v>
      </c>
      <c r="I307" s="140" t="s">
        <v>43</v>
      </c>
      <c r="J307" s="304" t="s">
        <v>449</v>
      </c>
      <c r="K307" s="782" t="s">
        <v>878</v>
      </c>
      <c r="L307" s="139" t="s">
        <v>44</v>
      </c>
      <c r="M307" s="308"/>
      <c r="N307" s="284"/>
    </row>
    <row r="308" spans="1:14" s="2" customFormat="1" ht="15" customHeight="1" x14ac:dyDescent="0.3">
      <c r="A308" s="138">
        <v>45609</v>
      </c>
      <c r="B308" s="139" t="s">
        <v>165</v>
      </c>
      <c r="C308" s="139" t="s">
        <v>112</v>
      </c>
      <c r="D308" s="418" t="s">
        <v>164</v>
      </c>
      <c r="E308" s="124">
        <v>7000</v>
      </c>
      <c r="F308" s="283">
        <v>3866</v>
      </c>
      <c r="G308" s="262">
        <f t="shared" si="6"/>
        <v>1.8106570098292809</v>
      </c>
      <c r="H308" s="149" t="s">
        <v>207</v>
      </c>
      <c r="I308" s="140" t="s">
        <v>43</v>
      </c>
      <c r="J308" s="304" t="s">
        <v>449</v>
      </c>
      <c r="K308" s="782" t="s">
        <v>878</v>
      </c>
      <c r="L308" s="139" t="s">
        <v>44</v>
      </c>
      <c r="M308" s="308"/>
      <c r="N308" s="284"/>
    </row>
    <row r="309" spans="1:14" s="2" customFormat="1" ht="15" customHeight="1" x14ac:dyDescent="0.3">
      <c r="A309" s="138">
        <v>45609</v>
      </c>
      <c r="B309" s="139" t="s">
        <v>165</v>
      </c>
      <c r="C309" s="139" t="s">
        <v>112</v>
      </c>
      <c r="D309" s="418" t="s">
        <v>164</v>
      </c>
      <c r="E309" s="124">
        <v>10000</v>
      </c>
      <c r="F309" s="283">
        <v>3866</v>
      </c>
      <c r="G309" s="262">
        <f t="shared" si="6"/>
        <v>2.586652871184687</v>
      </c>
      <c r="H309" s="149" t="s">
        <v>207</v>
      </c>
      <c r="I309" s="140" t="s">
        <v>43</v>
      </c>
      <c r="J309" s="304" t="s">
        <v>449</v>
      </c>
      <c r="K309" s="782" t="s">
        <v>878</v>
      </c>
      <c r="L309" s="139" t="s">
        <v>44</v>
      </c>
      <c r="M309" s="308"/>
      <c r="N309" s="284"/>
    </row>
    <row r="310" spans="1:14" s="2" customFormat="1" ht="15" customHeight="1" x14ac:dyDescent="0.3">
      <c r="A310" s="138">
        <v>45609</v>
      </c>
      <c r="B310" s="139" t="s">
        <v>165</v>
      </c>
      <c r="C310" s="139" t="s">
        <v>112</v>
      </c>
      <c r="D310" s="418" t="s">
        <v>164</v>
      </c>
      <c r="E310" s="124">
        <v>20000</v>
      </c>
      <c r="F310" s="283">
        <v>3866</v>
      </c>
      <c r="G310" s="262">
        <f t="shared" si="6"/>
        <v>5.173305742369374</v>
      </c>
      <c r="H310" s="149" t="s">
        <v>207</v>
      </c>
      <c r="I310" s="140" t="s">
        <v>43</v>
      </c>
      <c r="J310" s="304" t="s">
        <v>449</v>
      </c>
      <c r="K310" s="782" t="s">
        <v>878</v>
      </c>
      <c r="L310" s="139" t="s">
        <v>44</v>
      </c>
      <c r="M310" s="308"/>
      <c r="N310" s="284"/>
    </row>
    <row r="311" spans="1:14" s="2" customFormat="1" ht="15" customHeight="1" x14ac:dyDescent="0.3">
      <c r="A311" s="138">
        <v>45609</v>
      </c>
      <c r="B311" s="292" t="s">
        <v>166</v>
      </c>
      <c r="C311" s="292" t="s">
        <v>166</v>
      </c>
      <c r="D311" s="418" t="s">
        <v>164</v>
      </c>
      <c r="E311" s="124">
        <v>17000</v>
      </c>
      <c r="F311" s="283">
        <v>3866</v>
      </c>
      <c r="G311" s="262">
        <f t="shared" si="6"/>
        <v>4.3973098810139684</v>
      </c>
      <c r="H311" s="149" t="s">
        <v>207</v>
      </c>
      <c r="I311" s="140" t="s">
        <v>43</v>
      </c>
      <c r="J311" s="304" t="s">
        <v>449</v>
      </c>
      <c r="K311" s="782" t="s">
        <v>878</v>
      </c>
      <c r="L311" s="139" t="s">
        <v>44</v>
      </c>
      <c r="M311" s="308"/>
      <c r="N311" s="284"/>
    </row>
    <row r="312" spans="1:14" s="2" customFormat="1" ht="15" customHeight="1" x14ac:dyDescent="0.3">
      <c r="A312" s="400">
        <v>45609</v>
      </c>
      <c r="B312" s="126" t="s">
        <v>111</v>
      </c>
      <c r="C312" s="126" t="s">
        <v>112</v>
      </c>
      <c r="D312" s="652" t="s">
        <v>14</v>
      </c>
      <c r="E312" s="784">
        <v>10000</v>
      </c>
      <c r="F312" s="283">
        <v>3866</v>
      </c>
      <c r="G312" s="262">
        <f t="shared" si="6"/>
        <v>2.586652871184687</v>
      </c>
      <c r="H312" s="149" t="s">
        <v>167</v>
      </c>
      <c r="I312" s="140" t="s">
        <v>43</v>
      </c>
      <c r="J312" s="304" t="s">
        <v>283</v>
      </c>
      <c r="K312" s="782" t="s">
        <v>878</v>
      </c>
      <c r="L312" s="139" t="s">
        <v>44</v>
      </c>
      <c r="M312" s="308"/>
      <c r="N312" s="284"/>
    </row>
    <row r="313" spans="1:14" s="2" customFormat="1" ht="15" customHeight="1" x14ac:dyDescent="0.3">
      <c r="A313" s="400">
        <v>45609</v>
      </c>
      <c r="B313" s="126" t="s">
        <v>111</v>
      </c>
      <c r="C313" s="126" t="s">
        <v>112</v>
      </c>
      <c r="D313" s="652" t="s">
        <v>14</v>
      </c>
      <c r="E313" s="784">
        <v>10000</v>
      </c>
      <c r="F313" s="283">
        <v>3866</v>
      </c>
      <c r="G313" s="262">
        <f t="shared" si="6"/>
        <v>2.586652871184687</v>
      </c>
      <c r="H313" s="149" t="s">
        <v>167</v>
      </c>
      <c r="I313" s="140" t="s">
        <v>43</v>
      </c>
      <c r="J313" s="304" t="s">
        <v>283</v>
      </c>
      <c r="K313" s="782" t="s">
        <v>878</v>
      </c>
      <c r="L313" s="139" t="s">
        <v>44</v>
      </c>
      <c r="M313" s="308"/>
      <c r="N313" s="284"/>
    </row>
    <row r="314" spans="1:14" s="2" customFormat="1" ht="21" customHeight="1" x14ac:dyDescent="0.3">
      <c r="A314" s="400">
        <v>45609</v>
      </c>
      <c r="B314" s="126" t="s">
        <v>111</v>
      </c>
      <c r="C314" s="126" t="s">
        <v>112</v>
      </c>
      <c r="D314" s="652" t="s">
        <v>14</v>
      </c>
      <c r="E314" s="784">
        <v>5000</v>
      </c>
      <c r="F314" s="283">
        <v>3866</v>
      </c>
      <c r="G314" s="262">
        <f t="shared" si="6"/>
        <v>1.2933264355923435</v>
      </c>
      <c r="H314" s="149" t="s">
        <v>167</v>
      </c>
      <c r="I314" s="140" t="s">
        <v>43</v>
      </c>
      <c r="J314" s="304" t="s">
        <v>283</v>
      </c>
      <c r="K314" s="782" t="s">
        <v>878</v>
      </c>
      <c r="L314" s="139" t="s">
        <v>44</v>
      </c>
      <c r="M314" s="308"/>
      <c r="N314" s="284"/>
    </row>
    <row r="315" spans="1:14" s="2" customFormat="1" ht="15" customHeight="1" x14ac:dyDescent="0.3">
      <c r="A315" s="400">
        <v>45609</v>
      </c>
      <c r="B315" s="126" t="s">
        <v>111</v>
      </c>
      <c r="C315" s="126" t="s">
        <v>112</v>
      </c>
      <c r="D315" s="652" t="s">
        <v>14</v>
      </c>
      <c r="E315" s="784">
        <v>5000</v>
      </c>
      <c r="F315" s="283">
        <v>3866</v>
      </c>
      <c r="G315" s="262">
        <f t="shared" si="6"/>
        <v>1.2933264355923435</v>
      </c>
      <c r="H315" s="149" t="s">
        <v>167</v>
      </c>
      <c r="I315" s="140" t="s">
        <v>43</v>
      </c>
      <c r="J315" s="304" t="s">
        <v>283</v>
      </c>
      <c r="K315" s="782" t="s">
        <v>878</v>
      </c>
      <c r="L315" s="139" t="s">
        <v>44</v>
      </c>
      <c r="M315" s="308"/>
      <c r="N315" s="284"/>
    </row>
    <row r="316" spans="1:14" s="2" customFormat="1" ht="15" customHeight="1" x14ac:dyDescent="0.3">
      <c r="A316" s="138">
        <v>45609</v>
      </c>
      <c r="B316" s="139" t="s">
        <v>165</v>
      </c>
      <c r="C316" s="139" t="s">
        <v>112</v>
      </c>
      <c r="D316" s="418" t="s">
        <v>164</v>
      </c>
      <c r="E316" s="143">
        <v>20000</v>
      </c>
      <c r="F316" s="283">
        <v>3866</v>
      </c>
      <c r="G316" s="262">
        <f t="shared" si="6"/>
        <v>5.173305742369374</v>
      </c>
      <c r="H316" s="149" t="s">
        <v>208</v>
      </c>
      <c r="I316" s="140" t="s">
        <v>43</v>
      </c>
      <c r="J316" s="304" t="s">
        <v>461</v>
      </c>
      <c r="K316" s="782" t="s">
        <v>878</v>
      </c>
      <c r="L316" s="139" t="s">
        <v>44</v>
      </c>
      <c r="M316" s="308"/>
      <c r="N316" s="284"/>
    </row>
    <row r="317" spans="1:14" s="2" customFormat="1" ht="15" customHeight="1" x14ac:dyDescent="0.3">
      <c r="A317" s="138">
        <v>45609</v>
      </c>
      <c r="B317" s="139" t="s">
        <v>165</v>
      </c>
      <c r="C317" s="139" t="s">
        <v>112</v>
      </c>
      <c r="D317" s="418" t="s">
        <v>164</v>
      </c>
      <c r="E317" s="143">
        <v>20000</v>
      </c>
      <c r="F317" s="283">
        <v>3866</v>
      </c>
      <c r="G317" s="262">
        <f t="shared" si="6"/>
        <v>5.173305742369374</v>
      </c>
      <c r="H317" s="149" t="s">
        <v>208</v>
      </c>
      <c r="I317" s="140" t="s">
        <v>43</v>
      </c>
      <c r="J317" s="304" t="s">
        <v>461</v>
      </c>
      <c r="K317" s="782" t="s">
        <v>878</v>
      </c>
      <c r="L317" s="139" t="s">
        <v>44</v>
      </c>
      <c r="M317" s="308"/>
      <c r="N317" s="284"/>
    </row>
    <row r="318" spans="1:14" s="2" customFormat="1" ht="15" customHeight="1" x14ac:dyDescent="0.3">
      <c r="A318" s="400">
        <v>45609</v>
      </c>
      <c r="B318" s="409" t="s">
        <v>111</v>
      </c>
      <c r="C318" s="409" t="s">
        <v>112</v>
      </c>
      <c r="D318" s="652" t="s">
        <v>164</v>
      </c>
      <c r="E318" s="392">
        <v>15000</v>
      </c>
      <c r="F318" s="283">
        <v>3866</v>
      </c>
      <c r="G318" s="262">
        <f t="shared" si="6"/>
        <v>3.8799793067770305</v>
      </c>
      <c r="H318" s="149" t="s">
        <v>883</v>
      </c>
      <c r="I318" s="140" t="s">
        <v>43</v>
      </c>
      <c r="J318" s="304" t="s">
        <v>454</v>
      </c>
      <c r="K318" s="782" t="s">
        <v>878</v>
      </c>
      <c r="L318" s="139" t="s">
        <v>44</v>
      </c>
      <c r="M318" s="308"/>
      <c r="N318" s="284"/>
    </row>
    <row r="319" spans="1:14" s="2" customFormat="1" ht="15" customHeight="1" x14ac:dyDescent="0.3">
      <c r="A319" s="400">
        <v>45609</v>
      </c>
      <c r="B319" s="409" t="s">
        <v>111</v>
      </c>
      <c r="C319" s="409" t="s">
        <v>112</v>
      </c>
      <c r="D319" s="652" t="s">
        <v>164</v>
      </c>
      <c r="E319" s="392">
        <v>9000</v>
      </c>
      <c r="F319" s="283">
        <v>3866</v>
      </c>
      <c r="G319" s="262">
        <f t="shared" si="6"/>
        <v>2.3279875840662183</v>
      </c>
      <c r="H319" s="149" t="s">
        <v>883</v>
      </c>
      <c r="I319" s="140" t="s">
        <v>43</v>
      </c>
      <c r="J319" s="304" t="s">
        <v>454</v>
      </c>
      <c r="K319" s="782" t="s">
        <v>878</v>
      </c>
      <c r="L319" s="139" t="s">
        <v>44</v>
      </c>
      <c r="M319" s="308"/>
      <c r="N319" s="284"/>
    </row>
    <row r="320" spans="1:14" s="2" customFormat="1" ht="15" customHeight="1" x14ac:dyDescent="0.3">
      <c r="A320" s="400">
        <v>45609</v>
      </c>
      <c r="B320" s="409" t="s">
        <v>111</v>
      </c>
      <c r="C320" s="409" t="s">
        <v>112</v>
      </c>
      <c r="D320" s="652" t="s">
        <v>164</v>
      </c>
      <c r="E320" s="392">
        <v>10000</v>
      </c>
      <c r="F320" s="283">
        <v>3866</v>
      </c>
      <c r="G320" s="262">
        <f t="shared" si="6"/>
        <v>2.586652871184687</v>
      </c>
      <c r="H320" s="149" t="s">
        <v>883</v>
      </c>
      <c r="I320" s="140" t="s">
        <v>43</v>
      </c>
      <c r="J320" s="304" t="s">
        <v>454</v>
      </c>
      <c r="K320" s="782" t="s">
        <v>878</v>
      </c>
      <c r="L320" s="139" t="s">
        <v>44</v>
      </c>
      <c r="M320" s="308"/>
      <c r="N320" s="284"/>
    </row>
    <row r="321" spans="1:14" s="2" customFormat="1" ht="25.2" customHeight="1" x14ac:dyDescent="0.3">
      <c r="A321" s="400">
        <v>45609</v>
      </c>
      <c r="B321" s="409" t="s">
        <v>111</v>
      </c>
      <c r="C321" s="409" t="s">
        <v>112</v>
      </c>
      <c r="D321" s="652" t="s">
        <v>164</v>
      </c>
      <c r="E321" s="392">
        <v>8000</v>
      </c>
      <c r="F321" s="283">
        <v>3866</v>
      </c>
      <c r="G321" s="262">
        <f t="shared" si="6"/>
        <v>2.0693222969477496</v>
      </c>
      <c r="H321" s="149" t="s">
        <v>883</v>
      </c>
      <c r="I321" s="140" t="s">
        <v>43</v>
      </c>
      <c r="J321" s="304" t="s">
        <v>454</v>
      </c>
      <c r="K321" s="782" t="s">
        <v>878</v>
      </c>
      <c r="L321" s="139" t="s">
        <v>44</v>
      </c>
      <c r="M321" s="308"/>
      <c r="N321" s="284"/>
    </row>
    <row r="322" spans="1:14" s="2" customFormat="1" ht="25.2" customHeight="1" x14ac:dyDescent="0.3">
      <c r="A322" s="400">
        <v>45609</v>
      </c>
      <c r="B322" s="409" t="s">
        <v>111</v>
      </c>
      <c r="C322" s="409" t="s">
        <v>112</v>
      </c>
      <c r="D322" s="652" t="s">
        <v>164</v>
      </c>
      <c r="E322" s="392">
        <v>15000</v>
      </c>
      <c r="F322" s="283">
        <v>3866</v>
      </c>
      <c r="G322" s="262">
        <f t="shared" si="6"/>
        <v>3.8799793067770305</v>
      </c>
      <c r="H322" s="149" t="s">
        <v>883</v>
      </c>
      <c r="I322" s="140" t="s">
        <v>43</v>
      </c>
      <c r="J322" s="304" t="s">
        <v>454</v>
      </c>
      <c r="K322" s="782" t="s">
        <v>878</v>
      </c>
      <c r="L322" s="139" t="s">
        <v>44</v>
      </c>
      <c r="M322" s="308"/>
      <c r="N322" s="284"/>
    </row>
    <row r="323" spans="1:14" s="2" customFormat="1" ht="25.2" customHeight="1" x14ac:dyDescent="0.3">
      <c r="A323" s="400">
        <v>45609</v>
      </c>
      <c r="B323" s="409" t="s">
        <v>166</v>
      </c>
      <c r="C323" s="292" t="s">
        <v>166</v>
      </c>
      <c r="D323" s="652" t="s">
        <v>164</v>
      </c>
      <c r="E323" s="392">
        <v>15000</v>
      </c>
      <c r="F323" s="283">
        <v>3866</v>
      </c>
      <c r="G323" s="262">
        <f t="shared" si="6"/>
        <v>3.8799793067770305</v>
      </c>
      <c r="H323" s="149" t="s">
        <v>883</v>
      </c>
      <c r="I323" s="140" t="s">
        <v>43</v>
      </c>
      <c r="J323" s="304" t="s">
        <v>454</v>
      </c>
      <c r="K323" s="782" t="s">
        <v>878</v>
      </c>
      <c r="L323" s="139" t="s">
        <v>44</v>
      </c>
      <c r="M323" s="308"/>
      <c r="N323" s="284"/>
    </row>
    <row r="324" spans="1:14" s="2" customFormat="1" ht="25.2" customHeight="1" x14ac:dyDescent="0.3">
      <c r="A324" s="400">
        <v>45609</v>
      </c>
      <c r="B324" s="409" t="s">
        <v>111</v>
      </c>
      <c r="C324" s="409" t="s">
        <v>112</v>
      </c>
      <c r="D324" s="652" t="s">
        <v>110</v>
      </c>
      <c r="E324" s="392">
        <v>25000</v>
      </c>
      <c r="F324" s="283">
        <v>3866</v>
      </c>
      <c r="G324" s="262">
        <f t="shared" si="6"/>
        <v>6.466632177961718</v>
      </c>
      <c r="H324" s="149" t="s">
        <v>177</v>
      </c>
      <c r="I324" s="140" t="s">
        <v>43</v>
      </c>
      <c r="J324" s="304" t="s">
        <v>428</v>
      </c>
      <c r="K324" s="782" t="s">
        <v>878</v>
      </c>
      <c r="L324" s="139" t="s">
        <v>44</v>
      </c>
      <c r="M324" s="308"/>
      <c r="N324" s="284"/>
    </row>
    <row r="325" spans="1:14" s="2" customFormat="1" ht="25.2" customHeight="1" x14ac:dyDescent="0.3">
      <c r="A325" s="400">
        <v>45609</v>
      </c>
      <c r="B325" s="409" t="s">
        <v>111</v>
      </c>
      <c r="C325" s="409" t="s">
        <v>112</v>
      </c>
      <c r="D325" s="652" t="s">
        <v>110</v>
      </c>
      <c r="E325" s="392">
        <v>8000</v>
      </c>
      <c r="F325" s="283">
        <v>3866</v>
      </c>
      <c r="G325" s="262">
        <f t="shared" si="6"/>
        <v>2.0693222969477496</v>
      </c>
      <c r="H325" s="149" t="s">
        <v>177</v>
      </c>
      <c r="I325" s="140" t="s">
        <v>43</v>
      </c>
      <c r="J325" s="304" t="s">
        <v>428</v>
      </c>
      <c r="K325" s="782" t="s">
        <v>878</v>
      </c>
      <c r="L325" s="139" t="s">
        <v>44</v>
      </c>
      <c r="M325" s="308"/>
      <c r="N325" s="284"/>
    </row>
    <row r="326" spans="1:14" s="2" customFormat="1" ht="15" customHeight="1" x14ac:dyDescent="0.3">
      <c r="A326" s="400">
        <v>45609</v>
      </c>
      <c r="B326" s="409" t="s">
        <v>111</v>
      </c>
      <c r="C326" s="409" t="s">
        <v>112</v>
      </c>
      <c r="D326" s="652" t="s">
        <v>110</v>
      </c>
      <c r="E326" s="392">
        <v>25000</v>
      </c>
      <c r="F326" s="283">
        <v>3866</v>
      </c>
      <c r="G326" s="262">
        <f t="shared" si="6"/>
        <v>6.466632177961718</v>
      </c>
      <c r="H326" s="149" t="s">
        <v>177</v>
      </c>
      <c r="I326" s="140" t="s">
        <v>43</v>
      </c>
      <c r="J326" s="304" t="s">
        <v>428</v>
      </c>
      <c r="K326" s="782" t="s">
        <v>878</v>
      </c>
      <c r="L326" s="139" t="s">
        <v>44</v>
      </c>
      <c r="M326" s="308"/>
      <c r="N326" s="284"/>
    </row>
    <row r="327" spans="1:14" s="2" customFormat="1" ht="15" customHeight="1" x14ac:dyDescent="0.3">
      <c r="A327" s="138">
        <v>45610</v>
      </c>
      <c r="B327" s="292" t="s">
        <v>693</v>
      </c>
      <c r="C327" s="292" t="s">
        <v>691</v>
      </c>
      <c r="D327" s="652" t="s">
        <v>14</v>
      </c>
      <c r="E327" s="124">
        <v>52000</v>
      </c>
      <c r="F327" s="283">
        <v>3866</v>
      </c>
      <c r="G327" s="262">
        <f t="shared" si="6"/>
        <v>13.450594930160372</v>
      </c>
      <c r="H327" s="149" t="s">
        <v>41</v>
      </c>
      <c r="I327" s="140" t="s">
        <v>43</v>
      </c>
      <c r="J327" s="685" t="s">
        <v>445</v>
      </c>
      <c r="K327" s="782" t="s">
        <v>878</v>
      </c>
      <c r="L327" s="139" t="s">
        <v>44</v>
      </c>
      <c r="M327" s="308"/>
      <c r="N327" s="284"/>
    </row>
    <row r="328" spans="1:14" s="2" customFormat="1" ht="15" customHeight="1" x14ac:dyDescent="0.3">
      <c r="A328" s="138">
        <v>45610</v>
      </c>
      <c r="B328" s="292" t="s">
        <v>863</v>
      </c>
      <c r="C328" s="292" t="s">
        <v>691</v>
      </c>
      <c r="D328" s="652" t="s">
        <v>14</v>
      </c>
      <c r="E328" s="124">
        <v>15000</v>
      </c>
      <c r="F328" s="283">
        <v>3866</v>
      </c>
      <c r="G328" s="262">
        <f t="shared" si="6"/>
        <v>3.8799793067770305</v>
      </c>
      <c r="H328" s="149" t="s">
        <v>41</v>
      </c>
      <c r="I328" s="140" t="s">
        <v>43</v>
      </c>
      <c r="J328" s="685" t="s">
        <v>698</v>
      </c>
      <c r="K328" s="782" t="s">
        <v>878</v>
      </c>
      <c r="L328" s="139" t="s">
        <v>44</v>
      </c>
      <c r="M328" s="308"/>
      <c r="N328" s="284"/>
    </row>
    <row r="329" spans="1:14" s="2" customFormat="1" ht="15" customHeight="1" x14ac:dyDescent="0.3">
      <c r="A329" s="400">
        <v>45610</v>
      </c>
      <c r="B329" s="126" t="s">
        <v>487</v>
      </c>
      <c r="C329" s="126" t="s">
        <v>424</v>
      </c>
      <c r="D329" s="126" t="s">
        <v>79</v>
      </c>
      <c r="E329" s="143">
        <v>70000</v>
      </c>
      <c r="F329" s="283">
        <v>3866</v>
      </c>
      <c r="G329" s="262">
        <f t="shared" si="6"/>
        <v>18.10657009829281</v>
      </c>
      <c r="H329" s="149" t="s">
        <v>167</v>
      </c>
      <c r="I329" s="140" t="s">
        <v>43</v>
      </c>
      <c r="J329" s="304" t="s">
        <v>499</v>
      </c>
      <c r="K329" s="782" t="s">
        <v>878</v>
      </c>
      <c r="L329" s="139" t="s">
        <v>44</v>
      </c>
      <c r="M329" s="308"/>
      <c r="N329" s="284"/>
    </row>
    <row r="330" spans="1:14" s="2" customFormat="1" ht="15" customHeight="1" x14ac:dyDescent="0.3">
      <c r="A330" s="138">
        <v>45610</v>
      </c>
      <c r="B330" s="409" t="s">
        <v>165</v>
      </c>
      <c r="C330" s="139" t="s">
        <v>112</v>
      </c>
      <c r="D330" s="418" t="s">
        <v>164</v>
      </c>
      <c r="E330" s="143">
        <v>25000</v>
      </c>
      <c r="F330" s="283">
        <v>3866</v>
      </c>
      <c r="G330" s="262">
        <f t="shared" si="6"/>
        <v>6.466632177961718</v>
      </c>
      <c r="H330" s="149" t="s">
        <v>207</v>
      </c>
      <c r="I330" s="140" t="s">
        <v>43</v>
      </c>
      <c r="J330" s="304" t="s">
        <v>485</v>
      </c>
      <c r="K330" s="782" t="s">
        <v>878</v>
      </c>
      <c r="L330" s="139" t="s">
        <v>44</v>
      </c>
      <c r="M330" s="308"/>
      <c r="N330" s="284"/>
    </row>
    <row r="331" spans="1:14" s="2" customFormat="1" ht="15" customHeight="1" x14ac:dyDescent="0.3">
      <c r="A331" s="138">
        <v>45610</v>
      </c>
      <c r="B331" s="409" t="s">
        <v>165</v>
      </c>
      <c r="C331" s="139" t="s">
        <v>112</v>
      </c>
      <c r="D331" s="418" t="s">
        <v>164</v>
      </c>
      <c r="E331" s="143">
        <v>10000</v>
      </c>
      <c r="F331" s="283">
        <v>3866</v>
      </c>
      <c r="G331" s="262">
        <f t="shared" si="6"/>
        <v>2.586652871184687</v>
      </c>
      <c r="H331" s="149" t="s">
        <v>207</v>
      </c>
      <c r="I331" s="140" t="s">
        <v>43</v>
      </c>
      <c r="J331" s="304" t="s">
        <v>485</v>
      </c>
      <c r="K331" s="782" t="s">
        <v>878</v>
      </c>
      <c r="L331" s="139" t="s">
        <v>44</v>
      </c>
      <c r="M331" s="308"/>
      <c r="N331" s="284"/>
    </row>
    <row r="332" spans="1:14" s="2" customFormat="1" ht="15" customHeight="1" x14ac:dyDescent="0.3">
      <c r="A332" s="138">
        <v>45610</v>
      </c>
      <c r="B332" s="409" t="s">
        <v>165</v>
      </c>
      <c r="C332" s="139" t="s">
        <v>112</v>
      </c>
      <c r="D332" s="418" t="s">
        <v>164</v>
      </c>
      <c r="E332" s="143">
        <v>10000</v>
      </c>
      <c r="F332" s="283">
        <v>3866</v>
      </c>
      <c r="G332" s="262">
        <f t="shared" si="6"/>
        <v>2.586652871184687</v>
      </c>
      <c r="H332" s="149" t="s">
        <v>207</v>
      </c>
      <c r="I332" s="140" t="s">
        <v>43</v>
      </c>
      <c r="J332" s="304" t="s">
        <v>485</v>
      </c>
      <c r="K332" s="782" t="s">
        <v>878</v>
      </c>
      <c r="L332" s="139" t="s">
        <v>44</v>
      </c>
      <c r="M332" s="308"/>
      <c r="N332" s="284"/>
    </row>
    <row r="333" spans="1:14" s="2" customFormat="1" ht="15" customHeight="1" x14ac:dyDescent="0.3">
      <c r="A333" s="138">
        <v>45610</v>
      </c>
      <c r="B333" s="409" t="s">
        <v>165</v>
      </c>
      <c r="C333" s="139" t="s">
        <v>112</v>
      </c>
      <c r="D333" s="418" t="s">
        <v>164</v>
      </c>
      <c r="E333" s="143">
        <v>15000</v>
      </c>
      <c r="F333" s="283">
        <v>3866</v>
      </c>
      <c r="G333" s="262">
        <f t="shared" si="6"/>
        <v>3.8799793067770305</v>
      </c>
      <c r="H333" s="149" t="s">
        <v>207</v>
      </c>
      <c r="I333" s="140" t="s">
        <v>43</v>
      </c>
      <c r="J333" s="304" t="s">
        <v>485</v>
      </c>
      <c r="K333" s="782" t="s">
        <v>878</v>
      </c>
      <c r="L333" s="139" t="s">
        <v>44</v>
      </c>
      <c r="M333" s="308"/>
      <c r="N333" s="284"/>
    </row>
    <row r="334" spans="1:14" s="2" customFormat="1" ht="15" customHeight="1" x14ac:dyDescent="0.3">
      <c r="A334" s="138">
        <v>45610</v>
      </c>
      <c r="B334" s="409" t="s">
        <v>165</v>
      </c>
      <c r="C334" s="139" t="s">
        <v>112</v>
      </c>
      <c r="D334" s="418" t="s">
        <v>164</v>
      </c>
      <c r="E334" s="143">
        <v>15000</v>
      </c>
      <c r="F334" s="283">
        <v>3866</v>
      </c>
      <c r="G334" s="262">
        <f t="shared" si="6"/>
        <v>3.8799793067770305</v>
      </c>
      <c r="H334" s="149" t="s">
        <v>207</v>
      </c>
      <c r="I334" s="140" t="s">
        <v>43</v>
      </c>
      <c r="J334" s="304" t="s">
        <v>485</v>
      </c>
      <c r="K334" s="782" t="s">
        <v>878</v>
      </c>
      <c r="L334" s="139" t="s">
        <v>44</v>
      </c>
      <c r="M334" s="308"/>
      <c r="N334" s="284"/>
    </row>
    <row r="335" spans="1:14" s="2" customFormat="1" ht="15" customHeight="1" x14ac:dyDescent="0.3">
      <c r="A335" s="138">
        <v>45610</v>
      </c>
      <c r="B335" s="139" t="s">
        <v>166</v>
      </c>
      <c r="C335" s="292" t="s">
        <v>166</v>
      </c>
      <c r="D335" s="418" t="s">
        <v>164</v>
      </c>
      <c r="E335" s="143">
        <v>10000</v>
      </c>
      <c r="F335" s="283">
        <v>3866</v>
      </c>
      <c r="G335" s="262">
        <f t="shared" si="6"/>
        <v>2.586652871184687</v>
      </c>
      <c r="H335" s="149" t="s">
        <v>207</v>
      </c>
      <c r="I335" s="140" t="s">
        <v>43</v>
      </c>
      <c r="J335" s="304" t="s">
        <v>485</v>
      </c>
      <c r="K335" s="782" t="s">
        <v>878</v>
      </c>
      <c r="L335" s="139" t="s">
        <v>44</v>
      </c>
      <c r="M335" s="308"/>
      <c r="N335" s="284"/>
    </row>
    <row r="336" spans="1:14" s="2" customFormat="1" ht="15" customHeight="1" x14ac:dyDescent="0.3">
      <c r="A336" s="138">
        <v>45610</v>
      </c>
      <c r="B336" s="139" t="s">
        <v>166</v>
      </c>
      <c r="C336" s="292" t="s">
        <v>166</v>
      </c>
      <c r="D336" s="418" t="s">
        <v>164</v>
      </c>
      <c r="E336" s="143">
        <v>10000</v>
      </c>
      <c r="F336" s="283">
        <v>3866</v>
      </c>
      <c r="G336" s="262">
        <f t="shared" si="6"/>
        <v>2.586652871184687</v>
      </c>
      <c r="H336" s="149" t="s">
        <v>207</v>
      </c>
      <c r="I336" s="140" t="s">
        <v>43</v>
      </c>
      <c r="J336" s="304" t="s">
        <v>485</v>
      </c>
      <c r="K336" s="782" t="s">
        <v>878</v>
      </c>
      <c r="L336" s="139" t="s">
        <v>44</v>
      </c>
      <c r="M336" s="308"/>
      <c r="N336" s="284"/>
    </row>
    <row r="337" spans="1:14" s="2" customFormat="1" ht="15" customHeight="1" x14ac:dyDescent="0.3">
      <c r="A337" s="138">
        <v>45610</v>
      </c>
      <c r="B337" s="139" t="s">
        <v>165</v>
      </c>
      <c r="C337" s="139" t="s">
        <v>112</v>
      </c>
      <c r="D337" s="418" t="s">
        <v>164</v>
      </c>
      <c r="E337" s="143">
        <v>20000</v>
      </c>
      <c r="F337" s="283">
        <v>3866</v>
      </c>
      <c r="G337" s="262">
        <f t="shared" si="6"/>
        <v>5.173305742369374</v>
      </c>
      <c r="H337" s="149" t="s">
        <v>208</v>
      </c>
      <c r="I337" s="140" t="s">
        <v>43</v>
      </c>
      <c r="J337" s="304" t="s">
        <v>486</v>
      </c>
      <c r="K337" s="782" t="s">
        <v>878</v>
      </c>
      <c r="L337" s="139" t="s">
        <v>44</v>
      </c>
      <c r="M337" s="308"/>
      <c r="N337" s="284"/>
    </row>
    <row r="338" spans="1:14" s="2" customFormat="1" ht="15" customHeight="1" x14ac:dyDescent="0.3">
      <c r="A338" s="138">
        <v>45610</v>
      </c>
      <c r="B338" s="139" t="s">
        <v>165</v>
      </c>
      <c r="C338" s="139" t="s">
        <v>112</v>
      </c>
      <c r="D338" s="418" t="s">
        <v>164</v>
      </c>
      <c r="E338" s="143">
        <v>12000</v>
      </c>
      <c r="F338" s="283">
        <v>3866</v>
      </c>
      <c r="G338" s="262">
        <f t="shared" si="6"/>
        <v>3.1039834454216244</v>
      </c>
      <c r="H338" s="149" t="s">
        <v>208</v>
      </c>
      <c r="I338" s="140" t="s">
        <v>43</v>
      </c>
      <c r="J338" s="304" t="s">
        <v>486</v>
      </c>
      <c r="K338" s="782" t="s">
        <v>878</v>
      </c>
      <c r="L338" s="139" t="s">
        <v>44</v>
      </c>
      <c r="M338" s="308"/>
      <c r="N338" s="284"/>
    </row>
    <row r="339" spans="1:14" s="2" customFormat="1" ht="15" customHeight="1" x14ac:dyDescent="0.3">
      <c r="A339" s="138">
        <v>45610</v>
      </c>
      <c r="B339" s="139" t="s">
        <v>165</v>
      </c>
      <c r="C339" s="139" t="s">
        <v>112</v>
      </c>
      <c r="D339" s="418" t="s">
        <v>164</v>
      </c>
      <c r="E339" s="143">
        <v>10000</v>
      </c>
      <c r="F339" s="283">
        <v>3866</v>
      </c>
      <c r="G339" s="262">
        <f t="shared" si="6"/>
        <v>2.586652871184687</v>
      </c>
      <c r="H339" s="149" t="s">
        <v>208</v>
      </c>
      <c r="I339" s="140" t="s">
        <v>43</v>
      </c>
      <c r="J339" s="304" t="s">
        <v>486</v>
      </c>
      <c r="K339" s="782" t="s">
        <v>878</v>
      </c>
      <c r="L339" s="139" t="s">
        <v>44</v>
      </c>
      <c r="M339" s="308"/>
      <c r="N339" s="284"/>
    </row>
    <row r="340" spans="1:14" s="2" customFormat="1" ht="15" customHeight="1" x14ac:dyDescent="0.3">
      <c r="A340" s="138">
        <v>45610</v>
      </c>
      <c r="B340" s="139" t="s">
        <v>165</v>
      </c>
      <c r="C340" s="139" t="s">
        <v>112</v>
      </c>
      <c r="D340" s="418" t="s">
        <v>164</v>
      </c>
      <c r="E340" s="143">
        <v>7000</v>
      </c>
      <c r="F340" s="283">
        <v>3866</v>
      </c>
      <c r="G340" s="262">
        <f t="shared" si="6"/>
        <v>1.8106570098292809</v>
      </c>
      <c r="H340" s="149" t="s">
        <v>208</v>
      </c>
      <c r="I340" s="140" t="s">
        <v>43</v>
      </c>
      <c r="J340" s="304" t="s">
        <v>486</v>
      </c>
      <c r="K340" s="782" t="s">
        <v>878</v>
      </c>
      <c r="L340" s="139" t="s">
        <v>44</v>
      </c>
      <c r="M340" s="308"/>
      <c r="N340" s="284"/>
    </row>
    <row r="341" spans="1:14" s="2" customFormat="1" ht="15" customHeight="1" x14ac:dyDescent="0.3">
      <c r="A341" s="138">
        <v>45610</v>
      </c>
      <c r="B341" s="139" t="s">
        <v>165</v>
      </c>
      <c r="C341" s="139" t="s">
        <v>112</v>
      </c>
      <c r="D341" s="418" t="s">
        <v>164</v>
      </c>
      <c r="E341" s="143">
        <v>13000</v>
      </c>
      <c r="F341" s="283">
        <v>3866</v>
      </c>
      <c r="G341" s="262">
        <f t="shared" si="6"/>
        <v>3.3626487325400931</v>
      </c>
      <c r="H341" s="149" t="s">
        <v>208</v>
      </c>
      <c r="I341" s="140" t="s">
        <v>43</v>
      </c>
      <c r="J341" s="304" t="s">
        <v>486</v>
      </c>
      <c r="K341" s="782" t="s">
        <v>878</v>
      </c>
      <c r="L341" s="139" t="s">
        <v>44</v>
      </c>
      <c r="M341" s="308"/>
      <c r="N341" s="284"/>
    </row>
    <row r="342" spans="1:14" s="2" customFormat="1" ht="15" customHeight="1" x14ac:dyDescent="0.3">
      <c r="A342" s="138">
        <v>45610</v>
      </c>
      <c r="B342" s="139" t="s">
        <v>166</v>
      </c>
      <c r="C342" s="292" t="s">
        <v>166</v>
      </c>
      <c r="D342" s="418" t="s">
        <v>164</v>
      </c>
      <c r="E342" s="143">
        <v>18000</v>
      </c>
      <c r="F342" s="283">
        <v>3866</v>
      </c>
      <c r="G342" s="262">
        <f t="shared" si="6"/>
        <v>4.6559751681324366</v>
      </c>
      <c r="H342" s="149" t="s">
        <v>208</v>
      </c>
      <c r="I342" s="140" t="s">
        <v>43</v>
      </c>
      <c r="J342" s="304" t="s">
        <v>486</v>
      </c>
      <c r="K342" s="782" t="s">
        <v>878</v>
      </c>
      <c r="L342" s="139" t="s">
        <v>44</v>
      </c>
      <c r="M342" s="308"/>
      <c r="N342" s="284"/>
    </row>
    <row r="343" spans="1:14" s="2" customFormat="1" ht="15" customHeight="1" x14ac:dyDescent="0.3">
      <c r="A343" s="400">
        <v>45610</v>
      </c>
      <c r="B343" s="409" t="s">
        <v>111</v>
      </c>
      <c r="C343" s="409" t="s">
        <v>112</v>
      </c>
      <c r="D343" s="652" t="s">
        <v>164</v>
      </c>
      <c r="E343" s="392">
        <v>25000</v>
      </c>
      <c r="F343" s="283">
        <v>3866</v>
      </c>
      <c r="G343" s="262">
        <f t="shared" si="6"/>
        <v>6.466632177961718</v>
      </c>
      <c r="H343" s="149" t="s">
        <v>884</v>
      </c>
      <c r="I343" s="140" t="s">
        <v>43</v>
      </c>
      <c r="J343" s="304" t="s">
        <v>481</v>
      </c>
      <c r="K343" s="782" t="s">
        <v>878</v>
      </c>
      <c r="L343" s="139" t="s">
        <v>44</v>
      </c>
      <c r="M343" s="308"/>
      <c r="N343" s="284"/>
    </row>
    <row r="344" spans="1:14" s="2" customFormat="1" ht="15" customHeight="1" x14ac:dyDescent="0.3">
      <c r="A344" s="400">
        <v>45610</v>
      </c>
      <c r="B344" s="409" t="s">
        <v>111</v>
      </c>
      <c r="C344" s="409" t="s">
        <v>112</v>
      </c>
      <c r="D344" s="652" t="s">
        <v>164</v>
      </c>
      <c r="E344" s="392">
        <v>20000</v>
      </c>
      <c r="F344" s="283">
        <v>3866</v>
      </c>
      <c r="G344" s="262">
        <f t="shared" si="6"/>
        <v>5.173305742369374</v>
      </c>
      <c r="H344" s="149" t="s">
        <v>884</v>
      </c>
      <c r="I344" s="140" t="s">
        <v>43</v>
      </c>
      <c r="J344" s="304" t="s">
        <v>481</v>
      </c>
      <c r="K344" s="782" t="s">
        <v>878</v>
      </c>
      <c r="L344" s="139" t="s">
        <v>44</v>
      </c>
      <c r="M344" s="308"/>
      <c r="N344" s="284"/>
    </row>
    <row r="345" spans="1:14" s="2" customFormat="1" ht="15" customHeight="1" x14ac:dyDescent="0.3">
      <c r="A345" s="400">
        <v>45610</v>
      </c>
      <c r="B345" s="409" t="s">
        <v>111</v>
      </c>
      <c r="C345" s="409" t="s">
        <v>112</v>
      </c>
      <c r="D345" s="652" t="s">
        <v>164</v>
      </c>
      <c r="E345" s="392">
        <v>10000</v>
      </c>
      <c r="F345" s="283">
        <v>3866</v>
      </c>
      <c r="G345" s="262">
        <f t="shared" si="6"/>
        <v>2.586652871184687</v>
      </c>
      <c r="H345" s="149" t="s">
        <v>884</v>
      </c>
      <c r="I345" s="140" t="s">
        <v>43</v>
      </c>
      <c r="J345" s="304" t="s">
        <v>481</v>
      </c>
      <c r="K345" s="782" t="s">
        <v>878</v>
      </c>
      <c r="L345" s="139" t="s">
        <v>44</v>
      </c>
      <c r="M345" s="308"/>
      <c r="N345" s="284"/>
    </row>
    <row r="346" spans="1:14" s="2" customFormat="1" ht="15" customHeight="1" x14ac:dyDescent="0.3">
      <c r="A346" s="400">
        <v>45610</v>
      </c>
      <c r="B346" s="409" t="s">
        <v>111</v>
      </c>
      <c r="C346" s="409" t="s">
        <v>112</v>
      </c>
      <c r="D346" s="652" t="s">
        <v>164</v>
      </c>
      <c r="E346" s="392">
        <v>25000</v>
      </c>
      <c r="F346" s="283">
        <v>3866</v>
      </c>
      <c r="G346" s="262">
        <f t="shared" si="6"/>
        <v>6.466632177961718</v>
      </c>
      <c r="H346" s="149" t="s">
        <v>884</v>
      </c>
      <c r="I346" s="140" t="s">
        <v>43</v>
      </c>
      <c r="J346" s="304" t="s">
        <v>481</v>
      </c>
      <c r="K346" s="782" t="s">
        <v>878</v>
      </c>
      <c r="L346" s="139" t="s">
        <v>44</v>
      </c>
      <c r="M346" s="308"/>
      <c r="N346" s="284"/>
    </row>
    <row r="347" spans="1:14" s="2" customFormat="1" ht="15" customHeight="1" x14ac:dyDescent="0.3">
      <c r="A347" s="400">
        <v>45610</v>
      </c>
      <c r="B347" s="409" t="s">
        <v>166</v>
      </c>
      <c r="C347" s="292" t="s">
        <v>166</v>
      </c>
      <c r="D347" s="652" t="s">
        <v>164</v>
      </c>
      <c r="E347" s="392">
        <v>18000</v>
      </c>
      <c r="F347" s="283">
        <v>3866</v>
      </c>
      <c r="G347" s="262">
        <f t="shared" si="6"/>
        <v>4.6559751681324366</v>
      </c>
      <c r="H347" s="149" t="s">
        <v>884</v>
      </c>
      <c r="I347" s="140" t="s">
        <v>43</v>
      </c>
      <c r="J347" s="304" t="s">
        <v>481</v>
      </c>
      <c r="K347" s="782" t="s">
        <v>878</v>
      </c>
      <c r="L347" s="139" t="s">
        <v>44</v>
      </c>
      <c r="M347" s="308"/>
      <c r="N347" s="284"/>
    </row>
    <row r="348" spans="1:14" s="2" customFormat="1" ht="15" customHeight="1" x14ac:dyDescent="0.3">
      <c r="A348" s="400">
        <v>45610</v>
      </c>
      <c r="B348" s="126" t="s">
        <v>111</v>
      </c>
      <c r="C348" s="126" t="s">
        <v>112</v>
      </c>
      <c r="D348" s="652" t="s">
        <v>14</v>
      </c>
      <c r="E348" s="784">
        <v>10000</v>
      </c>
      <c r="F348" s="283">
        <v>3866</v>
      </c>
      <c r="G348" s="262">
        <f t="shared" si="6"/>
        <v>2.586652871184687</v>
      </c>
      <c r="H348" s="149" t="s">
        <v>167</v>
      </c>
      <c r="I348" s="140" t="s">
        <v>43</v>
      </c>
      <c r="J348" s="304" t="s">
        <v>285</v>
      </c>
      <c r="K348" s="782" t="s">
        <v>878</v>
      </c>
      <c r="L348" s="139" t="s">
        <v>44</v>
      </c>
      <c r="M348" s="308"/>
      <c r="N348" s="284"/>
    </row>
    <row r="349" spans="1:14" s="2" customFormat="1" ht="15" customHeight="1" x14ac:dyDescent="0.3">
      <c r="A349" s="400">
        <v>45610</v>
      </c>
      <c r="B349" s="126" t="s">
        <v>111</v>
      </c>
      <c r="C349" s="126" t="s">
        <v>112</v>
      </c>
      <c r="D349" s="652" t="s">
        <v>14</v>
      </c>
      <c r="E349" s="784">
        <v>2000</v>
      </c>
      <c r="F349" s="283">
        <v>3866</v>
      </c>
      <c r="G349" s="262">
        <f t="shared" si="6"/>
        <v>0.5173305742369374</v>
      </c>
      <c r="H349" s="149" t="s">
        <v>167</v>
      </c>
      <c r="I349" s="140" t="s">
        <v>43</v>
      </c>
      <c r="J349" s="304" t="s">
        <v>285</v>
      </c>
      <c r="K349" s="782" t="s">
        <v>878</v>
      </c>
      <c r="L349" s="139" t="s">
        <v>44</v>
      </c>
      <c r="M349" s="308"/>
      <c r="N349" s="284"/>
    </row>
    <row r="350" spans="1:14" s="2" customFormat="1" ht="15" customHeight="1" x14ac:dyDescent="0.3">
      <c r="A350" s="400">
        <v>45610</v>
      </c>
      <c r="B350" s="126" t="s">
        <v>111</v>
      </c>
      <c r="C350" s="126" t="s">
        <v>112</v>
      </c>
      <c r="D350" s="652" t="s">
        <v>14</v>
      </c>
      <c r="E350" s="784">
        <v>4000</v>
      </c>
      <c r="F350" s="283">
        <v>3866</v>
      </c>
      <c r="G350" s="262">
        <f t="shared" si="6"/>
        <v>1.0346611484738748</v>
      </c>
      <c r="H350" s="149" t="s">
        <v>167</v>
      </c>
      <c r="I350" s="140" t="s">
        <v>43</v>
      </c>
      <c r="J350" s="304" t="s">
        <v>285</v>
      </c>
      <c r="K350" s="782" t="s">
        <v>878</v>
      </c>
      <c r="L350" s="139" t="s">
        <v>44</v>
      </c>
      <c r="M350" s="308"/>
      <c r="N350" s="284"/>
    </row>
    <row r="351" spans="1:14" s="2" customFormat="1" ht="15" customHeight="1" x14ac:dyDescent="0.3">
      <c r="A351" s="400">
        <v>45610</v>
      </c>
      <c r="B351" s="126" t="s">
        <v>111</v>
      </c>
      <c r="C351" s="126" t="s">
        <v>112</v>
      </c>
      <c r="D351" s="652" t="s">
        <v>14</v>
      </c>
      <c r="E351" s="784">
        <v>10000</v>
      </c>
      <c r="F351" s="283">
        <v>3866</v>
      </c>
      <c r="G351" s="262">
        <f t="shared" si="6"/>
        <v>2.586652871184687</v>
      </c>
      <c r="H351" s="149" t="s">
        <v>167</v>
      </c>
      <c r="I351" s="140" t="s">
        <v>43</v>
      </c>
      <c r="J351" s="304" t="s">
        <v>285</v>
      </c>
      <c r="K351" s="782" t="s">
        <v>878</v>
      </c>
      <c r="L351" s="139" t="s">
        <v>44</v>
      </c>
      <c r="M351" s="308"/>
      <c r="N351" s="284"/>
    </row>
    <row r="352" spans="1:14" s="2" customFormat="1" ht="15" customHeight="1" x14ac:dyDescent="0.3">
      <c r="A352" s="400">
        <v>45610</v>
      </c>
      <c r="B352" s="409" t="s">
        <v>111</v>
      </c>
      <c r="C352" s="409" t="s">
        <v>112</v>
      </c>
      <c r="D352" s="652" t="s">
        <v>164</v>
      </c>
      <c r="E352" s="392">
        <v>15000</v>
      </c>
      <c r="F352" s="283">
        <v>3866</v>
      </c>
      <c r="G352" s="262">
        <f t="shared" si="6"/>
        <v>3.8799793067770305</v>
      </c>
      <c r="H352" s="149" t="s">
        <v>883</v>
      </c>
      <c r="I352" s="140" t="s">
        <v>43</v>
      </c>
      <c r="J352" s="304" t="s">
        <v>455</v>
      </c>
      <c r="K352" s="782" t="s">
        <v>878</v>
      </c>
      <c r="L352" s="139" t="s">
        <v>44</v>
      </c>
      <c r="M352" s="308"/>
      <c r="N352" s="284"/>
    </row>
    <row r="353" spans="1:14" s="2" customFormat="1" ht="15" customHeight="1" x14ac:dyDescent="0.3">
      <c r="A353" s="400">
        <v>45610</v>
      </c>
      <c r="B353" s="409" t="s">
        <v>111</v>
      </c>
      <c r="C353" s="409" t="s">
        <v>112</v>
      </c>
      <c r="D353" s="652" t="s">
        <v>164</v>
      </c>
      <c r="E353" s="392">
        <v>15000</v>
      </c>
      <c r="F353" s="283">
        <v>3866</v>
      </c>
      <c r="G353" s="262">
        <f t="shared" si="6"/>
        <v>3.8799793067770305</v>
      </c>
      <c r="H353" s="149" t="s">
        <v>883</v>
      </c>
      <c r="I353" s="140" t="s">
        <v>43</v>
      </c>
      <c r="J353" s="304" t="s">
        <v>455</v>
      </c>
      <c r="K353" s="782" t="s">
        <v>878</v>
      </c>
      <c r="L353" s="139" t="s">
        <v>44</v>
      </c>
      <c r="M353" s="308"/>
      <c r="N353" s="284"/>
    </row>
    <row r="354" spans="1:14" s="2" customFormat="1" ht="15" customHeight="1" x14ac:dyDescent="0.3">
      <c r="A354" s="400">
        <v>45610</v>
      </c>
      <c r="B354" s="409" t="s">
        <v>111</v>
      </c>
      <c r="C354" s="409" t="s">
        <v>112</v>
      </c>
      <c r="D354" s="652" t="s">
        <v>164</v>
      </c>
      <c r="E354" s="392">
        <v>6000</v>
      </c>
      <c r="F354" s="283">
        <v>3866</v>
      </c>
      <c r="G354" s="262">
        <f t="shared" si="6"/>
        <v>1.5519917227108122</v>
      </c>
      <c r="H354" s="149" t="s">
        <v>883</v>
      </c>
      <c r="I354" s="140" t="s">
        <v>43</v>
      </c>
      <c r="J354" s="304" t="s">
        <v>455</v>
      </c>
      <c r="K354" s="782" t="s">
        <v>878</v>
      </c>
      <c r="L354" s="139" t="s">
        <v>44</v>
      </c>
      <c r="M354" s="308"/>
      <c r="N354" s="284"/>
    </row>
    <row r="355" spans="1:14" s="2" customFormat="1" ht="15" customHeight="1" x14ac:dyDescent="0.3">
      <c r="A355" s="400">
        <v>45610</v>
      </c>
      <c r="B355" s="409" t="s">
        <v>111</v>
      </c>
      <c r="C355" s="409" t="s">
        <v>112</v>
      </c>
      <c r="D355" s="652" t="s">
        <v>164</v>
      </c>
      <c r="E355" s="392">
        <v>20000</v>
      </c>
      <c r="F355" s="283">
        <v>3866</v>
      </c>
      <c r="G355" s="262">
        <f t="shared" si="6"/>
        <v>5.173305742369374</v>
      </c>
      <c r="H355" s="149" t="s">
        <v>883</v>
      </c>
      <c r="I355" s="140" t="s">
        <v>43</v>
      </c>
      <c r="J355" s="304" t="s">
        <v>455</v>
      </c>
      <c r="K355" s="782" t="s">
        <v>878</v>
      </c>
      <c r="L355" s="139" t="s">
        <v>44</v>
      </c>
      <c r="M355" s="308"/>
      <c r="N355" s="284"/>
    </row>
    <row r="356" spans="1:14" s="2" customFormat="1" ht="15" customHeight="1" x14ac:dyDescent="0.3">
      <c r="A356" s="400">
        <v>45610</v>
      </c>
      <c r="B356" s="409" t="s">
        <v>111</v>
      </c>
      <c r="C356" s="409" t="s">
        <v>112</v>
      </c>
      <c r="D356" s="652" t="s">
        <v>164</v>
      </c>
      <c r="E356" s="392">
        <v>17000</v>
      </c>
      <c r="F356" s="283">
        <v>3866</v>
      </c>
      <c r="G356" s="262">
        <f t="shared" si="6"/>
        <v>4.3973098810139684</v>
      </c>
      <c r="H356" s="149" t="s">
        <v>883</v>
      </c>
      <c r="I356" s="140" t="s">
        <v>43</v>
      </c>
      <c r="J356" s="304" t="s">
        <v>455</v>
      </c>
      <c r="K356" s="782" t="s">
        <v>878</v>
      </c>
      <c r="L356" s="139" t="s">
        <v>44</v>
      </c>
      <c r="M356" s="308"/>
      <c r="N356" s="284"/>
    </row>
    <row r="357" spans="1:14" s="2" customFormat="1" ht="15" customHeight="1" x14ac:dyDescent="0.3">
      <c r="A357" s="138">
        <v>45611</v>
      </c>
      <c r="B357" s="139" t="s">
        <v>165</v>
      </c>
      <c r="C357" s="139" t="s">
        <v>112</v>
      </c>
      <c r="D357" s="418" t="s">
        <v>164</v>
      </c>
      <c r="E357" s="143">
        <v>20000</v>
      </c>
      <c r="F357" s="283">
        <v>3866</v>
      </c>
      <c r="G357" s="262">
        <f t="shared" si="6"/>
        <v>5.173305742369374</v>
      </c>
      <c r="H357" s="149" t="s">
        <v>208</v>
      </c>
      <c r="I357" s="140" t="s">
        <v>43</v>
      </c>
      <c r="J357" s="304" t="s">
        <v>505</v>
      </c>
      <c r="K357" s="782" t="s">
        <v>878</v>
      </c>
      <c r="L357" s="139" t="s">
        <v>44</v>
      </c>
      <c r="M357" s="308"/>
      <c r="N357" s="284"/>
    </row>
    <row r="358" spans="1:14" s="2" customFormat="1" ht="15" customHeight="1" x14ac:dyDescent="0.3">
      <c r="A358" s="138">
        <v>45611</v>
      </c>
      <c r="B358" s="139" t="s">
        <v>165</v>
      </c>
      <c r="C358" s="139" t="s">
        <v>112</v>
      </c>
      <c r="D358" s="418" t="s">
        <v>164</v>
      </c>
      <c r="E358" s="143">
        <v>12000</v>
      </c>
      <c r="F358" s="283">
        <v>3866</v>
      </c>
      <c r="G358" s="262">
        <f t="shared" si="6"/>
        <v>3.1039834454216244</v>
      </c>
      <c r="H358" s="149" t="s">
        <v>208</v>
      </c>
      <c r="I358" s="140" t="s">
        <v>43</v>
      </c>
      <c r="J358" s="304" t="s">
        <v>505</v>
      </c>
      <c r="K358" s="782" t="s">
        <v>878</v>
      </c>
      <c r="L358" s="139" t="s">
        <v>44</v>
      </c>
      <c r="M358" s="308"/>
      <c r="N358" s="284"/>
    </row>
    <row r="359" spans="1:14" s="2" customFormat="1" ht="15" customHeight="1" x14ac:dyDescent="0.3">
      <c r="A359" s="138">
        <v>45611</v>
      </c>
      <c r="B359" s="139" t="s">
        <v>165</v>
      </c>
      <c r="C359" s="139" t="s">
        <v>112</v>
      </c>
      <c r="D359" s="418" t="s">
        <v>164</v>
      </c>
      <c r="E359" s="143">
        <v>7000</v>
      </c>
      <c r="F359" s="283">
        <v>3866</v>
      </c>
      <c r="G359" s="262">
        <f t="shared" si="6"/>
        <v>1.8106570098292809</v>
      </c>
      <c r="H359" s="149" t="s">
        <v>208</v>
      </c>
      <c r="I359" s="140" t="s">
        <v>43</v>
      </c>
      <c r="J359" s="304" t="s">
        <v>505</v>
      </c>
      <c r="K359" s="782" t="s">
        <v>878</v>
      </c>
      <c r="L359" s="139" t="s">
        <v>44</v>
      </c>
      <c r="M359" s="308"/>
      <c r="N359" s="284"/>
    </row>
    <row r="360" spans="1:14" s="2" customFormat="1" ht="15" customHeight="1" x14ac:dyDescent="0.3">
      <c r="A360" s="138">
        <v>45611</v>
      </c>
      <c r="B360" s="139" t="s">
        <v>165</v>
      </c>
      <c r="C360" s="139" t="s">
        <v>112</v>
      </c>
      <c r="D360" s="418" t="s">
        <v>164</v>
      </c>
      <c r="E360" s="143">
        <v>10000</v>
      </c>
      <c r="F360" s="283">
        <v>3866</v>
      </c>
      <c r="G360" s="262">
        <f t="shared" si="6"/>
        <v>2.586652871184687</v>
      </c>
      <c r="H360" s="149" t="s">
        <v>208</v>
      </c>
      <c r="I360" s="140" t="s">
        <v>43</v>
      </c>
      <c r="J360" s="304" t="s">
        <v>505</v>
      </c>
      <c r="K360" s="782" t="s">
        <v>878</v>
      </c>
      <c r="L360" s="139" t="s">
        <v>44</v>
      </c>
      <c r="M360" s="308"/>
      <c r="N360" s="284"/>
    </row>
    <row r="361" spans="1:14" s="2" customFormat="1" ht="15" customHeight="1" x14ac:dyDescent="0.3">
      <c r="A361" s="138">
        <v>45611</v>
      </c>
      <c r="B361" s="139" t="s">
        <v>165</v>
      </c>
      <c r="C361" s="139" t="s">
        <v>112</v>
      </c>
      <c r="D361" s="418" t="s">
        <v>164</v>
      </c>
      <c r="E361" s="143">
        <v>14000</v>
      </c>
      <c r="F361" s="283">
        <v>3866</v>
      </c>
      <c r="G361" s="262">
        <f t="shared" si="6"/>
        <v>3.6213140196585618</v>
      </c>
      <c r="H361" s="149" t="s">
        <v>208</v>
      </c>
      <c r="I361" s="140" t="s">
        <v>43</v>
      </c>
      <c r="J361" s="304" t="s">
        <v>505</v>
      </c>
      <c r="K361" s="782" t="s">
        <v>878</v>
      </c>
      <c r="L361" s="139" t="s">
        <v>44</v>
      </c>
      <c r="M361" s="308"/>
      <c r="N361" s="284"/>
    </row>
    <row r="362" spans="1:14" s="2" customFormat="1" ht="15" customHeight="1" x14ac:dyDescent="0.3">
      <c r="A362" s="138">
        <v>45611</v>
      </c>
      <c r="B362" s="304" t="s">
        <v>166</v>
      </c>
      <c r="C362" s="292" t="s">
        <v>166</v>
      </c>
      <c r="D362" s="418" t="s">
        <v>164</v>
      </c>
      <c r="E362" s="143">
        <v>11000</v>
      </c>
      <c r="F362" s="283">
        <v>3866</v>
      </c>
      <c r="G362" s="262">
        <f t="shared" si="6"/>
        <v>2.8453181583031557</v>
      </c>
      <c r="H362" s="149" t="s">
        <v>208</v>
      </c>
      <c r="I362" s="140" t="s">
        <v>43</v>
      </c>
      <c r="J362" s="304" t="s">
        <v>505</v>
      </c>
      <c r="K362" s="782" t="s">
        <v>878</v>
      </c>
      <c r="L362" s="139" t="s">
        <v>44</v>
      </c>
      <c r="M362" s="308"/>
      <c r="N362" s="284"/>
    </row>
    <row r="363" spans="1:14" s="2" customFormat="1" ht="15" customHeight="1" x14ac:dyDescent="0.3">
      <c r="A363" s="400">
        <v>45611</v>
      </c>
      <c r="B363" s="126" t="s">
        <v>111</v>
      </c>
      <c r="C363" s="126" t="s">
        <v>112</v>
      </c>
      <c r="D363" s="652" t="s">
        <v>14</v>
      </c>
      <c r="E363" s="784">
        <v>10000</v>
      </c>
      <c r="F363" s="283">
        <v>3866</v>
      </c>
      <c r="G363" s="262">
        <f t="shared" si="6"/>
        <v>2.586652871184687</v>
      </c>
      <c r="H363" s="149" t="s">
        <v>167</v>
      </c>
      <c r="I363" s="140" t="s">
        <v>43</v>
      </c>
      <c r="J363" s="304" t="s">
        <v>286</v>
      </c>
      <c r="K363" s="782" t="s">
        <v>878</v>
      </c>
      <c r="L363" s="139" t="s">
        <v>44</v>
      </c>
      <c r="M363" s="308"/>
      <c r="N363" s="284"/>
    </row>
    <row r="364" spans="1:14" s="2" customFormat="1" ht="15" customHeight="1" x14ac:dyDescent="0.3">
      <c r="A364" s="400">
        <v>45611</v>
      </c>
      <c r="B364" s="126" t="s">
        <v>111</v>
      </c>
      <c r="C364" s="126" t="s">
        <v>112</v>
      </c>
      <c r="D364" s="652" t="s">
        <v>14</v>
      </c>
      <c r="E364" s="784">
        <v>10000</v>
      </c>
      <c r="F364" s="283">
        <v>3866</v>
      </c>
      <c r="G364" s="262">
        <f t="shared" si="6"/>
        <v>2.586652871184687</v>
      </c>
      <c r="H364" s="149" t="s">
        <v>167</v>
      </c>
      <c r="I364" s="140" t="s">
        <v>43</v>
      </c>
      <c r="J364" s="304" t="s">
        <v>286</v>
      </c>
      <c r="K364" s="782" t="s">
        <v>878</v>
      </c>
      <c r="L364" s="139" t="s">
        <v>44</v>
      </c>
      <c r="M364" s="308"/>
      <c r="N364" s="284"/>
    </row>
    <row r="365" spans="1:14" s="2" customFormat="1" ht="15" customHeight="1" x14ac:dyDescent="0.3">
      <c r="A365" s="138">
        <v>45611</v>
      </c>
      <c r="B365" s="139" t="s">
        <v>165</v>
      </c>
      <c r="C365" s="139" t="s">
        <v>112</v>
      </c>
      <c r="D365" s="418" t="s">
        <v>164</v>
      </c>
      <c r="E365" s="143">
        <v>25000</v>
      </c>
      <c r="F365" s="283">
        <v>3866</v>
      </c>
      <c r="G365" s="262">
        <f t="shared" si="6"/>
        <v>6.466632177961718</v>
      </c>
      <c r="H365" s="149" t="s">
        <v>207</v>
      </c>
      <c r="I365" s="140" t="s">
        <v>43</v>
      </c>
      <c r="J365" s="304" t="s">
        <v>506</v>
      </c>
      <c r="K365" s="782" t="s">
        <v>878</v>
      </c>
      <c r="L365" s="139" t="s">
        <v>44</v>
      </c>
      <c r="M365" s="308"/>
      <c r="N365" s="284"/>
    </row>
    <row r="366" spans="1:14" s="2" customFormat="1" ht="15" customHeight="1" x14ac:dyDescent="0.3">
      <c r="A366" s="138">
        <v>45611</v>
      </c>
      <c r="B366" s="139" t="s">
        <v>165</v>
      </c>
      <c r="C366" s="139" t="s">
        <v>112</v>
      </c>
      <c r="D366" s="418" t="s">
        <v>164</v>
      </c>
      <c r="E366" s="143">
        <v>10000</v>
      </c>
      <c r="F366" s="283">
        <v>3866</v>
      </c>
      <c r="G366" s="262">
        <f t="shared" si="6"/>
        <v>2.586652871184687</v>
      </c>
      <c r="H366" s="149" t="s">
        <v>207</v>
      </c>
      <c r="I366" s="140" t="s">
        <v>43</v>
      </c>
      <c r="J366" s="304" t="s">
        <v>506</v>
      </c>
      <c r="K366" s="782" t="s">
        <v>878</v>
      </c>
      <c r="L366" s="139" t="s">
        <v>44</v>
      </c>
      <c r="M366" s="308"/>
      <c r="N366" s="284"/>
    </row>
    <row r="367" spans="1:14" s="2" customFormat="1" ht="15" customHeight="1" x14ac:dyDescent="0.3">
      <c r="A367" s="138">
        <v>45611</v>
      </c>
      <c r="B367" s="139" t="s">
        <v>165</v>
      </c>
      <c r="C367" s="139" t="s">
        <v>112</v>
      </c>
      <c r="D367" s="418" t="s">
        <v>164</v>
      </c>
      <c r="E367" s="143">
        <v>15000</v>
      </c>
      <c r="F367" s="283">
        <v>3866</v>
      </c>
      <c r="G367" s="262">
        <f t="shared" si="6"/>
        <v>3.8799793067770305</v>
      </c>
      <c r="H367" s="149" t="s">
        <v>207</v>
      </c>
      <c r="I367" s="140" t="s">
        <v>43</v>
      </c>
      <c r="J367" s="304" t="s">
        <v>506</v>
      </c>
      <c r="K367" s="782" t="s">
        <v>878</v>
      </c>
      <c r="L367" s="139" t="s">
        <v>44</v>
      </c>
      <c r="M367" s="308"/>
      <c r="N367" s="284"/>
    </row>
    <row r="368" spans="1:14" s="2" customFormat="1" ht="15" customHeight="1" x14ac:dyDescent="0.3">
      <c r="A368" s="138">
        <v>45611</v>
      </c>
      <c r="B368" s="139" t="s">
        <v>165</v>
      </c>
      <c r="C368" s="139" t="s">
        <v>112</v>
      </c>
      <c r="D368" s="418" t="s">
        <v>164</v>
      </c>
      <c r="E368" s="143">
        <v>8000</v>
      </c>
      <c r="F368" s="283">
        <v>3866</v>
      </c>
      <c r="G368" s="262">
        <f t="shared" si="6"/>
        <v>2.0693222969477496</v>
      </c>
      <c r="H368" s="149" t="s">
        <v>207</v>
      </c>
      <c r="I368" s="140" t="s">
        <v>43</v>
      </c>
      <c r="J368" s="304" t="s">
        <v>506</v>
      </c>
      <c r="K368" s="782" t="s">
        <v>878</v>
      </c>
      <c r="L368" s="139" t="s">
        <v>44</v>
      </c>
      <c r="M368" s="308"/>
      <c r="N368" s="284"/>
    </row>
    <row r="369" spans="1:14" s="2" customFormat="1" ht="15" customHeight="1" x14ac:dyDescent="0.3">
      <c r="A369" s="138">
        <v>45611</v>
      </c>
      <c r="B369" s="139" t="s">
        <v>165</v>
      </c>
      <c r="C369" s="139" t="s">
        <v>112</v>
      </c>
      <c r="D369" s="418" t="s">
        <v>164</v>
      </c>
      <c r="E369" s="143">
        <v>20000</v>
      </c>
      <c r="F369" s="283">
        <v>3866</v>
      </c>
      <c r="G369" s="262">
        <f t="shared" si="6"/>
        <v>5.173305742369374</v>
      </c>
      <c r="H369" s="149" t="s">
        <v>207</v>
      </c>
      <c r="I369" s="140" t="s">
        <v>43</v>
      </c>
      <c r="J369" s="304" t="s">
        <v>506</v>
      </c>
      <c r="K369" s="782" t="s">
        <v>878</v>
      </c>
      <c r="L369" s="139" t="s">
        <v>44</v>
      </c>
      <c r="M369" s="308"/>
      <c r="N369" s="284"/>
    </row>
    <row r="370" spans="1:14" s="2" customFormat="1" ht="15" customHeight="1" x14ac:dyDescent="0.3">
      <c r="A370" s="138">
        <v>45611</v>
      </c>
      <c r="B370" s="292" t="s">
        <v>166</v>
      </c>
      <c r="C370" s="292" t="s">
        <v>166</v>
      </c>
      <c r="D370" s="418" t="s">
        <v>164</v>
      </c>
      <c r="E370" s="143">
        <v>20000</v>
      </c>
      <c r="F370" s="283">
        <v>3866</v>
      </c>
      <c r="G370" s="262">
        <f t="shared" si="6"/>
        <v>5.173305742369374</v>
      </c>
      <c r="H370" s="149" t="s">
        <v>207</v>
      </c>
      <c r="I370" s="140" t="s">
        <v>43</v>
      </c>
      <c r="J370" s="304" t="s">
        <v>506</v>
      </c>
      <c r="K370" s="782" t="s">
        <v>878</v>
      </c>
      <c r="L370" s="139" t="s">
        <v>44</v>
      </c>
      <c r="M370" s="308"/>
      <c r="N370" s="284"/>
    </row>
    <row r="371" spans="1:14" s="2" customFormat="1" ht="15" customHeight="1" x14ac:dyDescent="0.3">
      <c r="A371" s="400">
        <v>45611</v>
      </c>
      <c r="B371" s="409" t="s">
        <v>111</v>
      </c>
      <c r="C371" s="409" t="s">
        <v>112</v>
      </c>
      <c r="D371" s="652" t="s">
        <v>164</v>
      </c>
      <c r="E371" s="392">
        <v>15000</v>
      </c>
      <c r="F371" s="283">
        <v>3866</v>
      </c>
      <c r="G371" s="262">
        <f t="shared" si="6"/>
        <v>3.8799793067770305</v>
      </c>
      <c r="H371" s="149" t="s">
        <v>883</v>
      </c>
      <c r="I371" s="140" t="s">
        <v>43</v>
      </c>
      <c r="J371" s="304" t="s">
        <v>400</v>
      </c>
      <c r="K371" s="782" t="s">
        <v>878</v>
      </c>
      <c r="L371" s="139" t="s">
        <v>44</v>
      </c>
      <c r="M371" s="308"/>
      <c r="N371" s="284"/>
    </row>
    <row r="372" spans="1:14" s="2" customFormat="1" ht="15" customHeight="1" x14ac:dyDescent="0.3">
      <c r="A372" s="400">
        <v>45611</v>
      </c>
      <c r="B372" s="409" t="s">
        <v>111</v>
      </c>
      <c r="C372" s="409" t="s">
        <v>112</v>
      </c>
      <c r="D372" s="652" t="s">
        <v>164</v>
      </c>
      <c r="E372" s="392">
        <v>9000</v>
      </c>
      <c r="F372" s="283">
        <v>3866</v>
      </c>
      <c r="G372" s="262">
        <f t="shared" si="6"/>
        <v>2.3279875840662183</v>
      </c>
      <c r="H372" s="149" t="s">
        <v>883</v>
      </c>
      <c r="I372" s="140" t="s">
        <v>43</v>
      </c>
      <c r="J372" s="304" t="s">
        <v>400</v>
      </c>
      <c r="K372" s="782" t="s">
        <v>878</v>
      </c>
      <c r="L372" s="139" t="s">
        <v>44</v>
      </c>
      <c r="M372" s="308"/>
      <c r="N372" s="284"/>
    </row>
    <row r="373" spans="1:14" s="2" customFormat="1" ht="15" customHeight="1" x14ac:dyDescent="0.3">
      <c r="A373" s="400">
        <v>45611</v>
      </c>
      <c r="B373" s="409" t="s">
        <v>111</v>
      </c>
      <c r="C373" s="409" t="s">
        <v>112</v>
      </c>
      <c r="D373" s="652" t="s">
        <v>164</v>
      </c>
      <c r="E373" s="392">
        <v>6000</v>
      </c>
      <c r="F373" s="283">
        <v>3866</v>
      </c>
      <c r="G373" s="262">
        <f t="shared" si="6"/>
        <v>1.5519917227108122</v>
      </c>
      <c r="H373" s="149" t="s">
        <v>883</v>
      </c>
      <c r="I373" s="140" t="s">
        <v>43</v>
      </c>
      <c r="J373" s="304" t="s">
        <v>400</v>
      </c>
      <c r="K373" s="782" t="s">
        <v>878</v>
      </c>
      <c r="L373" s="139" t="s">
        <v>44</v>
      </c>
      <c r="M373" s="308"/>
      <c r="N373" s="284"/>
    </row>
    <row r="374" spans="1:14" s="2" customFormat="1" ht="15" customHeight="1" x14ac:dyDescent="0.3">
      <c r="A374" s="400">
        <v>45611</v>
      </c>
      <c r="B374" s="409" t="s">
        <v>111</v>
      </c>
      <c r="C374" s="409" t="s">
        <v>112</v>
      </c>
      <c r="D374" s="652" t="s">
        <v>164</v>
      </c>
      <c r="E374" s="392">
        <v>23000</v>
      </c>
      <c r="F374" s="283">
        <v>3866</v>
      </c>
      <c r="G374" s="262">
        <f t="shared" si="6"/>
        <v>5.9493016037247806</v>
      </c>
      <c r="H374" s="149" t="s">
        <v>883</v>
      </c>
      <c r="I374" s="140" t="s">
        <v>43</v>
      </c>
      <c r="J374" s="304" t="s">
        <v>400</v>
      </c>
      <c r="K374" s="782" t="s">
        <v>878</v>
      </c>
      <c r="L374" s="139" t="s">
        <v>44</v>
      </c>
      <c r="M374" s="308"/>
      <c r="N374" s="284"/>
    </row>
    <row r="375" spans="1:14" s="2" customFormat="1" ht="15" customHeight="1" x14ac:dyDescent="0.3">
      <c r="A375" s="400">
        <v>45611</v>
      </c>
      <c r="B375" s="409" t="s">
        <v>166</v>
      </c>
      <c r="C375" s="292" t="s">
        <v>166</v>
      </c>
      <c r="D375" s="652" t="s">
        <v>164</v>
      </c>
      <c r="E375" s="392">
        <v>18000</v>
      </c>
      <c r="F375" s="283">
        <v>3866</v>
      </c>
      <c r="G375" s="262">
        <f t="shared" si="6"/>
        <v>4.6559751681324366</v>
      </c>
      <c r="H375" s="149" t="s">
        <v>883</v>
      </c>
      <c r="I375" s="140" t="s">
        <v>43</v>
      </c>
      <c r="J375" s="304" t="s">
        <v>400</v>
      </c>
      <c r="K375" s="782" t="s">
        <v>878</v>
      </c>
      <c r="L375" s="139" t="s">
        <v>44</v>
      </c>
      <c r="M375" s="308"/>
      <c r="N375" s="284"/>
    </row>
    <row r="376" spans="1:14" s="2" customFormat="1" ht="15" customHeight="1" x14ac:dyDescent="0.3">
      <c r="A376" s="400">
        <v>45611</v>
      </c>
      <c r="B376" s="409" t="s">
        <v>111</v>
      </c>
      <c r="C376" s="409" t="s">
        <v>112</v>
      </c>
      <c r="D376" s="652" t="s">
        <v>164</v>
      </c>
      <c r="E376" s="392">
        <v>25000</v>
      </c>
      <c r="F376" s="283">
        <v>3866</v>
      </c>
      <c r="G376" s="262">
        <f t="shared" si="6"/>
        <v>6.466632177961718</v>
      </c>
      <c r="H376" s="149" t="s">
        <v>884</v>
      </c>
      <c r="I376" s="140" t="s">
        <v>43</v>
      </c>
      <c r="J376" s="304" t="s">
        <v>482</v>
      </c>
      <c r="K376" s="782" t="s">
        <v>878</v>
      </c>
      <c r="L376" s="139" t="s">
        <v>44</v>
      </c>
      <c r="M376" s="308"/>
      <c r="N376" s="284"/>
    </row>
    <row r="377" spans="1:14" s="2" customFormat="1" ht="15" customHeight="1" x14ac:dyDescent="0.3">
      <c r="A377" s="400">
        <v>45611</v>
      </c>
      <c r="B377" s="409" t="s">
        <v>111</v>
      </c>
      <c r="C377" s="409" t="s">
        <v>112</v>
      </c>
      <c r="D377" s="652" t="s">
        <v>164</v>
      </c>
      <c r="E377" s="392">
        <v>18000</v>
      </c>
      <c r="F377" s="283">
        <v>3866</v>
      </c>
      <c r="G377" s="262">
        <f t="shared" si="6"/>
        <v>4.6559751681324366</v>
      </c>
      <c r="H377" s="149" t="s">
        <v>884</v>
      </c>
      <c r="I377" s="140" t="s">
        <v>43</v>
      </c>
      <c r="J377" s="304" t="s">
        <v>482</v>
      </c>
      <c r="K377" s="782" t="s">
        <v>878</v>
      </c>
      <c r="L377" s="139" t="s">
        <v>44</v>
      </c>
      <c r="M377" s="308"/>
      <c r="N377" s="284"/>
    </row>
    <row r="378" spans="1:14" s="2" customFormat="1" ht="15" customHeight="1" x14ac:dyDescent="0.3">
      <c r="A378" s="400">
        <v>45611</v>
      </c>
      <c r="B378" s="409" t="s">
        <v>111</v>
      </c>
      <c r="C378" s="409" t="s">
        <v>112</v>
      </c>
      <c r="D378" s="652" t="s">
        <v>164</v>
      </c>
      <c r="E378" s="392">
        <v>8000</v>
      </c>
      <c r="F378" s="283">
        <v>3866</v>
      </c>
      <c r="G378" s="262">
        <f t="shared" si="6"/>
        <v>2.0693222969477496</v>
      </c>
      <c r="H378" s="149" t="s">
        <v>884</v>
      </c>
      <c r="I378" s="140" t="s">
        <v>43</v>
      </c>
      <c r="J378" s="304" t="s">
        <v>482</v>
      </c>
      <c r="K378" s="782" t="s">
        <v>878</v>
      </c>
      <c r="L378" s="139" t="s">
        <v>44</v>
      </c>
      <c r="M378" s="308"/>
      <c r="N378" s="284"/>
    </row>
    <row r="379" spans="1:14" s="2" customFormat="1" ht="15" customHeight="1" x14ac:dyDescent="0.3">
      <c r="A379" s="400">
        <v>45611</v>
      </c>
      <c r="B379" s="409" t="s">
        <v>111</v>
      </c>
      <c r="C379" s="409" t="s">
        <v>112</v>
      </c>
      <c r="D379" s="652" t="s">
        <v>164</v>
      </c>
      <c r="E379" s="392">
        <v>4000</v>
      </c>
      <c r="F379" s="283">
        <v>3866</v>
      </c>
      <c r="G379" s="262">
        <f t="shared" si="6"/>
        <v>1.0346611484738748</v>
      </c>
      <c r="H379" s="149" t="s">
        <v>884</v>
      </c>
      <c r="I379" s="140" t="s">
        <v>43</v>
      </c>
      <c r="J379" s="304" t="s">
        <v>482</v>
      </c>
      <c r="K379" s="782" t="s">
        <v>878</v>
      </c>
      <c r="L379" s="139" t="s">
        <v>44</v>
      </c>
      <c r="M379" s="308"/>
      <c r="N379" s="284"/>
    </row>
    <row r="380" spans="1:14" s="2" customFormat="1" ht="15" customHeight="1" x14ac:dyDescent="0.3">
      <c r="A380" s="400">
        <v>45611</v>
      </c>
      <c r="B380" s="409" t="s">
        <v>111</v>
      </c>
      <c r="C380" s="409" t="s">
        <v>112</v>
      </c>
      <c r="D380" s="652" t="s">
        <v>164</v>
      </c>
      <c r="E380" s="392">
        <v>17000</v>
      </c>
      <c r="F380" s="283">
        <v>3866</v>
      </c>
      <c r="G380" s="262">
        <f t="shared" si="6"/>
        <v>4.3973098810139684</v>
      </c>
      <c r="H380" s="149" t="s">
        <v>884</v>
      </c>
      <c r="I380" s="140" t="s">
        <v>43</v>
      </c>
      <c r="J380" s="304" t="s">
        <v>482</v>
      </c>
      <c r="K380" s="782" t="s">
        <v>878</v>
      </c>
      <c r="L380" s="139" t="s">
        <v>44</v>
      </c>
      <c r="M380" s="308"/>
      <c r="N380" s="284"/>
    </row>
    <row r="381" spans="1:14" s="2" customFormat="1" ht="15" customHeight="1" x14ac:dyDescent="0.3">
      <c r="A381" s="400">
        <v>45611</v>
      </c>
      <c r="B381" s="409" t="s">
        <v>166</v>
      </c>
      <c r="C381" s="292" t="s">
        <v>166</v>
      </c>
      <c r="D381" s="652" t="s">
        <v>164</v>
      </c>
      <c r="E381" s="392">
        <v>10000</v>
      </c>
      <c r="F381" s="283">
        <v>3866</v>
      </c>
      <c r="G381" s="262">
        <f t="shared" si="6"/>
        <v>2.586652871184687</v>
      </c>
      <c r="H381" s="149" t="s">
        <v>884</v>
      </c>
      <c r="I381" s="140" t="s">
        <v>43</v>
      </c>
      <c r="J381" s="304" t="s">
        <v>482</v>
      </c>
      <c r="K381" s="782" t="s">
        <v>878</v>
      </c>
      <c r="L381" s="139" t="s">
        <v>44</v>
      </c>
      <c r="M381" s="308"/>
      <c r="N381" s="284"/>
    </row>
    <row r="382" spans="1:14" s="2" customFormat="1" ht="15" customHeight="1" x14ac:dyDescent="0.3">
      <c r="A382" s="400">
        <v>45612</v>
      </c>
      <c r="B382" s="409" t="s">
        <v>111</v>
      </c>
      <c r="C382" s="409" t="s">
        <v>112</v>
      </c>
      <c r="D382" s="652" t="s">
        <v>110</v>
      </c>
      <c r="E382" s="392">
        <v>25000</v>
      </c>
      <c r="F382" s="283">
        <v>3866</v>
      </c>
      <c r="G382" s="262">
        <f t="shared" si="6"/>
        <v>6.466632177961718</v>
      </c>
      <c r="H382" s="149" t="s">
        <v>177</v>
      </c>
      <c r="I382" s="140" t="s">
        <v>43</v>
      </c>
      <c r="J382" s="304" t="s">
        <v>483</v>
      </c>
      <c r="K382" s="782" t="s">
        <v>878</v>
      </c>
      <c r="L382" s="139" t="s">
        <v>44</v>
      </c>
      <c r="M382" s="308"/>
      <c r="N382" s="284"/>
    </row>
    <row r="383" spans="1:14" s="2" customFormat="1" ht="15" customHeight="1" x14ac:dyDescent="0.3">
      <c r="A383" s="400">
        <v>45612</v>
      </c>
      <c r="B383" s="409" t="s">
        <v>111</v>
      </c>
      <c r="C383" s="409" t="s">
        <v>112</v>
      </c>
      <c r="D383" s="652" t="s">
        <v>110</v>
      </c>
      <c r="E383" s="392">
        <v>25000</v>
      </c>
      <c r="F383" s="283">
        <v>3866</v>
      </c>
      <c r="G383" s="262">
        <f t="shared" si="6"/>
        <v>6.466632177961718</v>
      </c>
      <c r="H383" s="149" t="s">
        <v>177</v>
      </c>
      <c r="I383" s="140" t="s">
        <v>43</v>
      </c>
      <c r="J383" s="304" t="s">
        <v>483</v>
      </c>
      <c r="K383" s="782" t="s">
        <v>878</v>
      </c>
      <c r="L383" s="139" t="s">
        <v>44</v>
      </c>
      <c r="M383" s="308"/>
      <c r="N383" s="284"/>
    </row>
    <row r="384" spans="1:14" s="2" customFormat="1" ht="15" customHeight="1" x14ac:dyDescent="0.3">
      <c r="A384" s="138">
        <v>45612</v>
      </c>
      <c r="B384" s="139" t="s">
        <v>165</v>
      </c>
      <c r="C384" s="139" t="s">
        <v>112</v>
      </c>
      <c r="D384" s="418" t="s">
        <v>164</v>
      </c>
      <c r="E384" s="143">
        <v>20000</v>
      </c>
      <c r="F384" s="283">
        <v>3866</v>
      </c>
      <c r="G384" s="262">
        <f t="shared" si="6"/>
        <v>5.173305742369374</v>
      </c>
      <c r="H384" s="149" t="s">
        <v>208</v>
      </c>
      <c r="I384" s="140" t="s">
        <v>43</v>
      </c>
      <c r="J384" s="304" t="s">
        <v>510</v>
      </c>
      <c r="K384" s="782" t="s">
        <v>878</v>
      </c>
      <c r="L384" s="139" t="s">
        <v>44</v>
      </c>
      <c r="M384" s="308"/>
      <c r="N384" s="284"/>
    </row>
    <row r="385" spans="1:14" s="2" customFormat="1" ht="15" customHeight="1" x14ac:dyDescent="0.3">
      <c r="A385" s="138">
        <v>45612</v>
      </c>
      <c r="B385" s="139" t="s">
        <v>165</v>
      </c>
      <c r="C385" s="139" t="s">
        <v>112</v>
      </c>
      <c r="D385" s="418" t="s">
        <v>164</v>
      </c>
      <c r="E385" s="143">
        <v>20000</v>
      </c>
      <c r="F385" s="283">
        <v>3866</v>
      </c>
      <c r="G385" s="262">
        <f t="shared" si="6"/>
        <v>5.173305742369374</v>
      </c>
      <c r="H385" s="149" t="s">
        <v>208</v>
      </c>
      <c r="I385" s="140" t="s">
        <v>43</v>
      </c>
      <c r="J385" s="304" t="s">
        <v>510</v>
      </c>
      <c r="K385" s="782" t="s">
        <v>878</v>
      </c>
      <c r="L385" s="139" t="s">
        <v>44</v>
      </c>
      <c r="M385" s="308"/>
      <c r="N385" s="284"/>
    </row>
    <row r="386" spans="1:14" s="2" customFormat="1" ht="15" customHeight="1" x14ac:dyDescent="0.3">
      <c r="A386" s="400">
        <v>45612</v>
      </c>
      <c r="B386" s="409" t="s">
        <v>111</v>
      </c>
      <c r="C386" s="409" t="s">
        <v>112</v>
      </c>
      <c r="D386" s="652" t="s">
        <v>110</v>
      </c>
      <c r="E386" s="392">
        <v>15000</v>
      </c>
      <c r="F386" s="283">
        <v>3866</v>
      </c>
      <c r="G386" s="262">
        <f t="shared" si="6"/>
        <v>3.8799793067770305</v>
      </c>
      <c r="H386" s="149" t="s">
        <v>156</v>
      </c>
      <c r="I386" s="140" t="s">
        <v>43</v>
      </c>
      <c r="J386" s="304" t="s">
        <v>401</v>
      </c>
      <c r="K386" s="782" t="s">
        <v>878</v>
      </c>
      <c r="L386" s="139" t="s">
        <v>44</v>
      </c>
      <c r="M386" s="308"/>
      <c r="N386" s="284"/>
    </row>
    <row r="387" spans="1:14" s="2" customFormat="1" ht="15" customHeight="1" x14ac:dyDescent="0.3">
      <c r="A387" s="400">
        <v>45612</v>
      </c>
      <c r="B387" s="409" t="s">
        <v>111</v>
      </c>
      <c r="C387" s="409" t="s">
        <v>112</v>
      </c>
      <c r="D387" s="652" t="s">
        <v>110</v>
      </c>
      <c r="E387" s="392">
        <v>15000</v>
      </c>
      <c r="F387" s="283">
        <v>3866</v>
      </c>
      <c r="G387" s="262">
        <f t="shared" si="6"/>
        <v>3.8799793067770305</v>
      </c>
      <c r="H387" s="149" t="s">
        <v>156</v>
      </c>
      <c r="I387" s="140" t="s">
        <v>43</v>
      </c>
      <c r="J387" s="304" t="s">
        <v>401</v>
      </c>
      <c r="K387" s="782" t="s">
        <v>878</v>
      </c>
      <c r="L387" s="139" t="s">
        <v>44</v>
      </c>
      <c r="M387" s="308"/>
      <c r="N387" s="284"/>
    </row>
    <row r="388" spans="1:14" s="2" customFormat="1" ht="15" customHeight="1" x14ac:dyDescent="0.3">
      <c r="A388" s="400">
        <v>45612</v>
      </c>
      <c r="B388" s="126" t="s">
        <v>111</v>
      </c>
      <c r="C388" s="126" t="s">
        <v>112</v>
      </c>
      <c r="D388" s="652" t="s">
        <v>14</v>
      </c>
      <c r="E388" s="784">
        <v>10000</v>
      </c>
      <c r="F388" s="283">
        <v>3866</v>
      </c>
      <c r="G388" s="262">
        <f t="shared" si="6"/>
        <v>2.586652871184687</v>
      </c>
      <c r="H388" s="149" t="s">
        <v>167</v>
      </c>
      <c r="I388" s="140" t="s">
        <v>43</v>
      </c>
      <c r="J388" s="304" t="s">
        <v>287</v>
      </c>
      <c r="K388" s="782" t="s">
        <v>878</v>
      </c>
      <c r="L388" s="139" t="s">
        <v>44</v>
      </c>
      <c r="M388" s="308"/>
      <c r="N388" s="284"/>
    </row>
    <row r="389" spans="1:14" s="2" customFormat="1" ht="15" customHeight="1" x14ac:dyDescent="0.3">
      <c r="A389" s="400">
        <v>45612</v>
      </c>
      <c r="B389" s="126" t="s">
        <v>111</v>
      </c>
      <c r="C389" s="126" t="s">
        <v>112</v>
      </c>
      <c r="D389" s="652" t="s">
        <v>14</v>
      </c>
      <c r="E389" s="784">
        <v>10000</v>
      </c>
      <c r="F389" s="283">
        <v>3866</v>
      </c>
      <c r="G389" s="262">
        <f t="shared" si="6"/>
        <v>2.586652871184687</v>
      </c>
      <c r="H389" s="149" t="s">
        <v>167</v>
      </c>
      <c r="I389" s="140" t="s">
        <v>43</v>
      </c>
      <c r="J389" s="304" t="s">
        <v>287</v>
      </c>
      <c r="K389" s="782" t="s">
        <v>878</v>
      </c>
      <c r="L389" s="139" t="s">
        <v>44</v>
      </c>
      <c r="M389" s="308"/>
      <c r="N389" s="284"/>
    </row>
    <row r="390" spans="1:14" s="2" customFormat="1" ht="15" customHeight="1" x14ac:dyDescent="0.3">
      <c r="A390" s="138">
        <v>45612</v>
      </c>
      <c r="B390" s="139" t="s">
        <v>165</v>
      </c>
      <c r="C390" s="139" t="s">
        <v>112</v>
      </c>
      <c r="D390" s="418" t="s">
        <v>164</v>
      </c>
      <c r="E390" s="143">
        <v>25000</v>
      </c>
      <c r="F390" s="283">
        <v>3866</v>
      </c>
      <c r="G390" s="262">
        <f t="shared" si="6"/>
        <v>6.466632177961718</v>
      </c>
      <c r="H390" s="149" t="s">
        <v>207</v>
      </c>
      <c r="I390" s="140" t="s">
        <v>43</v>
      </c>
      <c r="J390" s="304" t="s">
        <v>522</v>
      </c>
      <c r="K390" s="782" t="s">
        <v>878</v>
      </c>
      <c r="L390" s="139" t="s">
        <v>44</v>
      </c>
      <c r="M390" s="308"/>
      <c r="N390" s="284"/>
    </row>
    <row r="391" spans="1:14" s="2" customFormat="1" ht="15" customHeight="1" x14ac:dyDescent="0.3">
      <c r="A391" s="138">
        <v>45612</v>
      </c>
      <c r="B391" s="139" t="s">
        <v>165</v>
      </c>
      <c r="C391" s="139" t="s">
        <v>112</v>
      </c>
      <c r="D391" s="418" t="s">
        <v>164</v>
      </c>
      <c r="E391" s="143">
        <v>25000</v>
      </c>
      <c r="F391" s="283">
        <v>3866</v>
      </c>
      <c r="G391" s="262">
        <f t="shared" si="6"/>
        <v>6.466632177961718</v>
      </c>
      <c r="H391" s="149" t="s">
        <v>207</v>
      </c>
      <c r="I391" s="140" t="s">
        <v>43</v>
      </c>
      <c r="J391" s="304" t="s">
        <v>522</v>
      </c>
      <c r="K391" s="782" t="s">
        <v>878</v>
      </c>
      <c r="L391" s="139" t="s">
        <v>44</v>
      </c>
      <c r="M391" s="308"/>
      <c r="N391" s="284"/>
    </row>
    <row r="392" spans="1:14" s="2" customFormat="1" ht="15" customHeight="1" x14ac:dyDescent="0.3">
      <c r="A392" s="138">
        <v>45612</v>
      </c>
      <c r="B392" s="139" t="s">
        <v>165</v>
      </c>
      <c r="C392" s="139" t="s">
        <v>112</v>
      </c>
      <c r="D392" s="418" t="s">
        <v>164</v>
      </c>
      <c r="E392" s="143">
        <v>18000</v>
      </c>
      <c r="F392" s="283">
        <v>3866</v>
      </c>
      <c r="G392" s="262">
        <f t="shared" si="6"/>
        <v>4.6559751681324366</v>
      </c>
      <c r="H392" s="149" t="s">
        <v>207</v>
      </c>
      <c r="I392" s="140" t="s">
        <v>43</v>
      </c>
      <c r="J392" s="304" t="s">
        <v>522</v>
      </c>
      <c r="K392" s="782" t="s">
        <v>878</v>
      </c>
      <c r="L392" s="139" t="s">
        <v>44</v>
      </c>
      <c r="M392" s="308"/>
      <c r="N392" s="284"/>
    </row>
    <row r="393" spans="1:14" s="2" customFormat="1" ht="15" customHeight="1" x14ac:dyDescent="0.3">
      <c r="A393" s="138">
        <v>45612</v>
      </c>
      <c r="B393" s="139" t="s">
        <v>165</v>
      </c>
      <c r="C393" s="139" t="s">
        <v>112</v>
      </c>
      <c r="D393" s="418" t="s">
        <v>164</v>
      </c>
      <c r="E393" s="143">
        <v>18000</v>
      </c>
      <c r="F393" s="283">
        <v>3866</v>
      </c>
      <c r="G393" s="262">
        <f t="shared" si="6"/>
        <v>4.6559751681324366</v>
      </c>
      <c r="H393" s="149" t="s">
        <v>207</v>
      </c>
      <c r="I393" s="140" t="s">
        <v>43</v>
      </c>
      <c r="J393" s="304" t="s">
        <v>522</v>
      </c>
      <c r="K393" s="782" t="s">
        <v>878</v>
      </c>
      <c r="L393" s="139" t="s">
        <v>44</v>
      </c>
      <c r="M393" s="308"/>
      <c r="N393" s="284"/>
    </row>
    <row r="394" spans="1:14" s="2" customFormat="1" ht="15" customHeight="1" x14ac:dyDescent="0.3">
      <c r="A394" s="138">
        <v>45612</v>
      </c>
      <c r="B394" s="139" t="s">
        <v>166</v>
      </c>
      <c r="C394" s="292" t="s">
        <v>166</v>
      </c>
      <c r="D394" s="418" t="s">
        <v>164</v>
      </c>
      <c r="E394" s="143">
        <v>40000</v>
      </c>
      <c r="F394" s="283">
        <v>3866</v>
      </c>
      <c r="G394" s="262">
        <f t="shared" si="6"/>
        <v>10.346611484738748</v>
      </c>
      <c r="H394" s="149" t="s">
        <v>207</v>
      </c>
      <c r="I394" s="140" t="s">
        <v>43</v>
      </c>
      <c r="J394" s="304" t="s">
        <v>522</v>
      </c>
      <c r="K394" s="782" t="s">
        <v>878</v>
      </c>
      <c r="L394" s="139" t="s">
        <v>44</v>
      </c>
      <c r="M394" s="308"/>
      <c r="N394" s="284"/>
    </row>
    <row r="395" spans="1:14" s="2" customFormat="1" ht="15" customHeight="1" x14ac:dyDescent="0.3">
      <c r="A395" s="138">
        <v>45612</v>
      </c>
      <c r="B395" s="139" t="s">
        <v>166</v>
      </c>
      <c r="C395" s="292" t="s">
        <v>166</v>
      </c>
      <c r="D395" s="418" t="s">
        <v>164</v>
      </c>
      <c r="E395" s="143">
        <v>10000</v>
      </c>
      <c r="F395" s="283">
        <v>3866</v>
      </c>
      <c r="G395" s="262">
        <f t="shared" ref="G395:G399" si="7">E395/F395</f>
        <v>2.586652871184687</v>
      </c>
      <c r="H395" s="149" t="s">
        <v>207</v>
      </c>
      <c r="I395" s="140" t="s">
        <v>43</v>
      </c>
      <c r="J395" s="304" t="s">
        <v>522</v>
      </c>
      <c r="K395" s="782" t="s">
        <v>878</v>
      </c>
      <c r="L395" s="139" t="s">
        <v>44</v>
      </c>
      <c r="M395" s="308"/>
      <c r="N395" s="284"/>
    </row>
    <row r="396" spans="1:14" s="2" customFormat="1" ht="15" customHeight="1" x14ac:dyDescent="0.3">
      <c r="A396" s="400">
        <v>45614</v>
      </c>
      <c r="B396" s="409" t="s">
        <v>111</v>
      </c>
      <c r="C396" s="409" t="s">
        <v>112</v>
      </c>
      <c r="D396" s="652" t="s">
        <v>164</v>
      </c>
      <c r="E396" s="392">
        <v>25000</v>
      </c>
      <c r="F396" s="283">
        <v>3866</v>
      </c>
      <c r="G396" s="262">
        <f t="shared" si="7"/>
        <v>6.466632177961718</v>
      </c>
      <c r="H396" s="149" t="s">
        <v>884</v>
      </c>
      <c r="I396" s="140" t="s">
        <v>43</v>
      </c>
      <c r="J396" s="304" t="s">
        <v>523</v>
      </c>
      <c r="K396" s="782" t="s">
        <v>878</v>
      </c>
      <c r="L396" s="139" t="s">
        <v>44</v>
      </c>
      <c r="M396" s="308"/>
      <c r="N396" s="284"/>
    </row>
    <row r="397" spans="1:14" s="2" customFormat="1" ht="15" customHeight="1" x14ac:dyDescent="0.3">
      <c r="A397" s="400">
        <v>45614</v>
      </c>
      <c r="B397" s="409" t="s">
        <v>111</v>
      </c>
      <c r="C397" s="409" t="s">
        <v>112</v>
      </c>
      <c r="D397" s="652" t="s">
        <v>164</v>
      </c>
      <c r="E397" s="392">
        <v>8000</v>
      </c>
      <c r="F397" s="283">
        <v>3866</v>
      </c>
      <c r="G397" s="262">
        <f t="shared" si="7"/>
        <v>2.0693222969477496</v>
      </c>
      <c r="H397" s="149" t="s">
        <v>884</v>
      </c>
      <c r="I397" s="140" t="s">
        <v>43</v>
      </c>
      <c r="J397" s="304" t="s">
        <v>523</v>
      </c>
      <c r="K397" s="782" t="s">
        <v>878</v>
      </c>
      <c r="L397" s="139" t="s">
        <v>44</v>
      </c>
      <c r="M397" s="308"/>
      <c r="N397" s="284"/>
    </row>
    <row r="398" spans="1:14" s="2" customFormat="1" ht="15" customHeight="1" x14ac:dyDescent="0.3">
      <c r="A398" s="400">
        <v>45614</v>
      </c>
      <c r="B398" s="409" t="s">
        <v>111</v>
      </c>
      <c r="C398" s="409" t="s">
        <v>112</v>
      </c>
      <c r="D398" s="652" t="s">
        <v>164</v>
      </c>
      <c r="E398" s="392">
        <v>16000</v>
      </c>
      <c r="F398" s="283">
        <v>3866</v>
      </c>
      <c r="G398" s="262">
        <f t="shared" si="7"/>
        <v>4.1386445938954992</v>
      </c>
      <c r="H398" s="149" t="s">
        <v>884</v>
      </c>
      <c r="I398" s="140" t="s">
        <v>43</v>
      </c>
      <c r="J398" s="304" t="s">
        <v>523</v>
      </c>
      <c r="K398" s="782" t="s">
        <v>878</v>
      </c>
      <c r="L398" s="139" t="s">
        <v>44</v>
      </c>
      <c r="M398" s="308"/>
      <c r="N398" s="284"/>
    </row>
    <row r="399" spans="1:14" s="2" customFormat="1" ht="15" customHeight="1" x14ac:dyDescent="0.3">
      <c r="A399" s="400">
        <v>45614</v>
      </c>
      <c r="B399" s="409" t="s">
        <v>111</v>
      </c>
      <c r="C399" s="409" t="s">
        <v>112</v>
      </c>
      <c r="D399" s="652" t="s">
        <v>164</v>
      </c>
      <c r="E399" s="392">
        <v>5000</v>
      </c>
      <c r="F399" s="283">
        <v>3866</v>
      </c>
      <c r="G399" s="262">
        <f t="shared" si="7"/>
        <v>1.2933264355923435</v>
      </c>
      <c r="H399" s="149" t="s">
        <v>884</v>
      </c>
      <c r="I399" s="140" t="s">
        <v>43</v>
      </c>
      <c r="J399" s="304" t="s">
        <v>523</v>
      </c>
      <c r="K399" s="782" t="s">
        <v>878</v>
      </c>
      <c r="L399" s="139" t="s">
        <v>44</v>
      </c>
      <c r="M399" s="308"/>
      <c r="N399" s="284"/>
    </row>
    <row r="400" spans="1:14" s="2" customFormat="1" ht="15" customHeight="1" x14ac:dyDescent="0.3">
      <c r="A400" s="400">
        <v>45614</v>
      </c>
      <c r="B400" s="409" t="s">
        <v>111</v>
      </c>
      <c r="C400" s="409" t="s">
        <v>112</v>
      </c>
      <c r="D400" s="652" t="s">
        <v>164</v>
      </c>
      <c r="E400" s="392">
        <v>27000</v>
      </c>
      <c r="F400" s="283">
        <v>3866</v>
      </c>
      <c r="G400" s="262">
        <f t="shared" ref="G400:G495" si="8">E400/F400</f>
        <v>6.9839627521986554</v>
      </c>
      <c r="H400" s="149" t="s">
        <v>884</v>
      </c>
      <c r="I400" s="140" t="s">
        <v>43</v>
      </c>
      <c r="J400" s="304" t="s">
        <v>523</v>
      </c>
      <c r="K400" s="782" t="s">
        <v>878</v>
      </c>
      <c r="L400" s="139" t="s">
        <v>44</v>
      </c>
      <c r="M400" s="308"/>
      <c r="N400" s="284"/>
    </row>
    <row r="401" spans="1:14" s="2" customFormat="1" ht="15" customHeight="1" x14ac:dyDescent="0.3">
      <c r="A401" s="400">
        <v>45614</v>
      </c>
      <c r="B401" s="409" t="s">
        <v>166</v>
      </c>
      <c r="C401" s="292" t="s">
        <v>166</v>
      </c>
      <c r="D401" s="652" t="s">
        <v>164</v>
      </c>
      <c r="E401" s="392">
        <v>15000</v>
      </c>
      <c r="F401" s="283">
        <v>3866</v>
      </c>
      <c r="G401" s="262">
        <f t="shared" si="8"/>
        <v>3.8799793067770305</v>
      </c>
      <c r="H401" s="149" t="s">
        <v>884</v>
      </c>
      <c r="I401" s="140" t="s">
        <v>43</v>
      </c>
      <c r="J401" s="304" t="s">
        <v>523</v>
      </c>
      <c r="K401" s="782" t="s">
        <v>878</v>
      </c>
      <c r="L401" s="139" t="s">
        <v>44</v>
      </c>
      <c r="M401" s="308"/>
      <c r="N401" s="284"/>
    </row>
    <row r="402" spans="1:14" s="2" customFormat="1" ht="15" customHeight="1" x14ac:dyDescent="0.3">
      <c r="A402" s="400">
        <v>45614</v>
      </c>
      <c r="B402" s="409" t="s">
        <v>111</v>
      </c>
      <c r="C402" s="409" t="s">
        <v>112</v>
      </c>
      <c r="D402" s="652" t="s">
        <v>110</v>
      </c>
      <c r="E402" s="392">
        <v>15000</v>
      </c>
      <c r="F402" s="283">
        <v>3866</v>
      </c>
      <c r="G402" s="262">
        <f t="shared" si="8"/>
        <v>3.8799793067770305</v>
      </c>
      <c r="H402" s="149" t="s">
        <v>156</v>
      </c>
      <c r="I402" s="140" t="s">
        <v>43</v>
      </c>
      <c r="J402" s="304" t="s">
        <v>402</v>
      </c>
      <c r="K402" s="782" t="s">
        <v>878</v>
      </c>
      <c r="L402" s="139" t="s">
        <v>44</v>
      </c>
      <c r="M402" s="308"/>
      <c r="N402" s="284"/>
    </row>
    <row r="403" spans="1:14" s="2" customFormat="1" ht="15" customHeight="1" x14ac:dyDescent="0.3">
      <c r="A403" s="400">
        <v>45614</v>
      </c>
      <c r="B403" s="409" t="s">
        <v>111</v>
      </c>
      <c r="C403" s="409" t="s">
        <v>112</v>
      </c>
      <c r="D403" s="652" t="s">
        <v>110</v>
      </c>
      <c r="E403" s="392">
        <v>9000</v>
      </c>
      <c r="F403" s="283">
        <v>3866</v>
      </c>
      <c r="G403" s="262">
        <f t="shared" si="8"/>
        <v>2.3279875840662183</v>
      </c>
      <c r="H403" s="149" t="s">
        <v>156</v>
      </c>
      <c r="I403" s="140" t="s">
        <v>43</v>
      </c>
      <c r="J403" s="304" t="s">
        <v>402</v>
      </c>
      <c r="K403" s="782" t="s">
        <v>878</v>
      </c>
      <c r="L403" s="139" t="s">
        <v>44</v>
      </c>
      <c r="M403" s="308"/>
      <c r="N403" s="284"/>
    </row>
    <row r="404" spans="1:14" s="2" customFormat="1" ht="15" customHeight="1" x14ac:dyDescent="0.3">
      <c r="A404" s="400">
        <v>45614</v>
      </c>
      <c r="B404" s="409" t="s">
        <v>111</v>
      </c>
      <c r="C404" s="409" t="s">
        <v>112</v>
      </c>
      <c r="D404" s="652" t="s">
        <v>110</v>
      </c>
      <c r="E404" s="392">
        <v>10000</v>
      </c>
      <c r="F404" s="283">
        <v>3866</v>
      </c>
      <c r="G404" s="262">
        <f t="shared" si="8"/>
        <v>2.586652871184687</v>
      </c>
      <c r="H404" s="149" t="s">
        <v>156</v>
      </c>
      <c r="I404" s="140" t="s">
        <v>43</v>
      </c>
      <c r="J404" s="304" t="s">
        <v>402</v>
      </c>
      <c r="K404" s="782" t="s">
        <v>878</v>
      </c>
      <c r="L404" s="139" t="s">
        <v>44</v>
      </c>
      <c r="M404" s="308"/>
      <c r="N404" s="284"/>
    </row>
    <row r="405" spans="1:14" s="2" customFormat="1" ht="15" customHeight="1" x14ac:dyDescent="0.3">
      <c r="A405" s="400">
        <v>45614</v>
      </c>
      <c r="B405" s="409" t="s">
        <v>111</v>
      </c>
      <c r="C405" s="409" t="s">
        <v>112</v>
      </c>
      <c r="D405" s="652" t="s">
        <v>110</v>
      </c>
      <c r="E405" s="392">
        <v>15000</v>
      </c>
      <c r="F405" s="283">
        <v>3866</v>
      </c>
      <c r="G405" s="262">
        <f t="shared" si="8"/>
        <v>3.8799793067770305</v>
      </c>
      <c r="H405" s="149" t="s">
        <v>156</v>
      </c>
      <c r="I405" s="140" t="s">
        <v>43</v>
      </c>
      <c r="J405" s="304" t="s">
        <v>402</v>
      </c>
      <c r="K405" s="782" t="s">
        <v>878</v>
      </c>
      <c r="L405" s="139" t="s">
        <v>44</v>
      </c>
      <c r="M405" s="308"/>
      <c r="N405" s="284"/>
    </row>
    <row r="406" spans="1:14" s="2" customFormat="1" ht="15" customHeight="1" x14ac:dyDescent="0.3">
      <c r="A406" s="138">
        <v>45614</v>
      </c>
      <c r="B406" s="139" t="s">
        <v>165</v>
      </c>
      <c r="C406" s="139" t="s">
        <v>112</v>
      </c>
      <c r="D406" s="418" t="s">
        <v>164</v>
      </c>
      <c r="E406" s="143">
        <v>25000</v>
      </c>
      <c r="F406" s="283">
        <v>3866</v>
      </c>
      <c r="G406" s="262">
        <f t="shared" si="8"/>
        <v>6.466632177961718</v>
      </c>
      <c r="H406" s="149" t="s">
        <v>207</v>
      </c>
      <c r="I406" s="140" t="s">
        <v>43</v>
      </c>
      <c r="J406" s="304" t="s">
        <v>528</v>
      </c>
      <c r="K406" s="782" t="s">
        <v>878</v>
      </c>
      <c r="L406" s="139" t="s">
        <v>44</v>
      </c>
      <c r="M406" s="308"/>
      <c r="N406" s="284"/>
    </row>
    <row r="407" spans="1:14" s="2" customFormat="1" ht="15" customHeight="1" x14ac:dyDescent="0.3">
      <c r="A407" s="138">
        <v>45614</v>
      </c>
      <c r="B407" s="139" t="s">
        <v>165</v>
      </c>
      <c r="C407" s="139" t="s">
        <v>112</v>
      </c>
      <c r="D407" s="418" t="s">
        <v>164</v>
      </c>
      <c r="E407" s="143">
        <v>12000</v>
      </c>
      <c r="F407" s="283">
        <v>3866</v>
      </c>
      <c r="G407" s="262">
        <f t="shared" si="8"/>
        <v>3.1039834454216244</v>
      </c>
      <c r="H407" s="149" t="s">
        <v>207</v>
      </c>
      <c r="I407" s="140" t="s">
        <v>43</v>
      </c>
      <c r="J407" s="304" t="s">
        <v>528</v>
      </c>
      <c r="K407" s="782" t="s">
        <v>878</v>
      </c>
      <c r="L407" s="139" t="s">
        <v>44</v>
      </c>
      <c r="M407" s="308"/>
      <c r="N407" s="284"/>
    </row>
    <row r="408" spans="1:14" s="2" customFormat="1" ht="15" customHeight="1" x14ac:dyDescent="0.3">
      <c r="A408" s="138">
        <v>45614</v>
      </c>
      <c r="B408" s="139" t="s">
        <v>165</v>
      </c>
      <c r="C408" s="139" t="s">
        <v>112</v>
      </c>
      <c r="D408" s="418" t="s">
        <v>164</v>
      </c>
      <c r="E408" s="143">
        <v>5000</v>
      </c>
      <c r="F408" s="283">
        <v>3866</v>
      </c>
      <c r="G408" s="262">
        <f t="shared" si="8"/>
        <v>1.2933264355923435</v>
      </c>
      <c r="H408" s="149" t="s">
        <v>207</v>
      </c>
      <c r="I408" s="140" t="s">
        <v>43</v>
      </c>
      <c r="J408" s="304" t="s">
        <v>528</v>
      </c>
      <c r="K408" s="782" t="s">
        <v>878</v>
      </c>
      <c r="L408" s="139" t="s">
        <v>44</v>
      </c>
      <c r="M408" s="308"/>
      <c r="N408" s="284"/>
    </row>
    <row r="409" spans="1:14" s="2" customFormat="1" ht="15" customHeight="1" x14ac:dyDescent="0.3">
      <c r="A409" s="138">
        <v>45614</v>
      </c>
      <c r="B409" s="139" t="s">
        <v>165</v>
      </c>
      <c r="C409" s="139" t="s">
        <v>112</v>
      </c>
      <c r="D409" s="418" t="s">
        <v>164</v>
      </c>
      <c r="E409" s="143">
        <v>15000</v>
      </c>
      <c r="F409" s="283">
        <v>3866</v>
      </c>
      <c r="G409" s="262">
        <f t="shared" si="8"/>
        <v>3.8799793067770305</v>
      </c>
      <c r="H409" s="149" t="s">
        <v>207</v>
      </c>
      <c r="I409" s="140" t="s">
        <v>43</v>
      </c>
      <c r="J409" s="304" t="s">
        <v>528</v>
      </c>
      <c r="K409" s="782" t="s">
        <v>878</v>
      </c>
      <c r="L409" s="139" t="s">
        <v>44</v>
      </c>
      <c r="M409" s="308"/>
      <c r="N409" s="284"/>
    </row>
    <row r="410" spans="1:14" s="2" customFormat="1" ht="15" customHeight="1" x14ac:dyDescent="0.3">
      <c r="A410" s="138">
        <v>45614</v>
      </c>
      <c r="B410" s="139" t="s">
        <v>165</v>
      </c>
      <c r="C410" s="139" t="s">
        <v>112</v>
      </c>
      <c r="D410" s="418" t="s">
        <v>164</v>
      </c>
      <c r="E410" s="143">
        <v>25000</v>
      </c>
      <c r="F410" s="283">
        <v>3866</v>
      </c>
      <c r="G410" s="262">
        <f t="shared" si="8"/>
        <v>6.466632177961718</v>
      </c>
      <c r="H410" s="149" t="s">
        <v>207</v>
      </c>
      <c r="I410" s="140" t="s">
        <v>43</v>
      </c>
      <c r="J410" s="304" t="s">
        <v>528</v>
      </c>
      <c r="K410" s="782" t="s">
        <v>878</v>
      </c>
      <c r="L410" s="139" t="s">
        <v>44</v>
      </c>
      <c r="M410" s="308"/>
      <c r="N410" s="284"/>
    </row>
    <row r="411" spans="1:14" s="2" customFormat="1" ht="15" customHeight="1" x14ac:dyDescent="0.3">
      <c r="A411" s="138">
        <v>45614</v>
      </c>
      <c r="B411" s="139" t="s">
        <v>166</v>
      </c>
      <c r="C411" s="292" t="s">
        <v>166</v>
      </c>
      <c r="D411" s="418" t="s">
        <v>164</v>
      </c>
      <c r="E411" s="143">
        <v>20000</v>
      </c>
      <c r="F411" s="283">
        <v>3866</v>
      </c>
      <c r="G411" s="262">
        <f t="shared" si="8"/>
        <v>5.173305742369374</v>
      </c>
      <c r="H411" s="149" t="s">
        <v>207</v>
      </c>
      <c r="I411" s="140" t="s">
        <v>43</v>
      </c>
      <c r="J411" s="304" t="s">
        <v>528</v>
      </c>
      <c r="K411" s="782" t="s">
        <v>878</v>
      </c>
      <c r="L411" s="139" t="s">
        <v>44</v>
      </c>
      <c r="M411" s="308"/>
      <c r="N411" s="284"/>
    </row>
    <row r="412" spans="1:14" s="2" customFormat="1" ht="15" customHeight="1" x14ac:dyDescent="0.3">
      <c r="A412" s="138">
        <v>45614</v>
      </c>
      <c r="B412" s="139" t="s">
        <v>165</v>
      </c>
      <c r="C412" s="139" t="s">
        <v>112</v>
      </c>
      <c r="D412" s="418" t="s">
        <v>164</v>
      </c>
      <c r="E412" s="143">
        <v>20000</v>
      </c>
      <c r="F412" s="283">
        <v>3866</v>
      </c>
      <c r="G412" s="262">
        <f t="shared" si="8"/>
        <v>5.173305742369374</v>
      </c>
      <c r="H412" s="149" t="s">
        <v>208</v>
      </c>
      <c r="I412" s="140" t="s">
        <v>43</v>
      </c>
      <c r="J412" s="304" t="s">
        <v>529</v>
      </c>
      <c r="K412" s="782" t="s">
        <v>878</v>
      </c>
      <c r="L412" s="139" t="s">
        <v>44</v>
      </c>
      <c r="M412" s="308"/>
      <c r="N412" s="284"/>
    </row>
    <row r="413" spans="1:14" s="2" customFormat="1" ht="15" customHeight="1" x14ac:dyDescent="0.3">
      <c r="A413" s="138">
        <v>45614</v>
      </c>
      <c r="B413" s="139" t="s">
        <v>165</v>
      </c>
      <c r="C413" s="139" t="s">
        <v>112</v>
      </c>
      <c r="D413" s="418" t="s">
        <v>164</v>
      </c>
      <c r="E413" s="143">
        <v>12000</v>
      </c>
      <c r="F413" s="283">
        <v>3866</v>
      </c>
      <c r="G413" s="262">
        <f t="shared" si="8"/>
        <v>3.1039834454216244</v>
      </c>
      <c r="H413" s="149" t="s">
        <v>208</v>
      </c>
      <c r="I413" s="140" t="s">
        <v>43</v>
      </c>
      <c r="J413" s="304" t="s">
        <v>529</v>
      </c>
      <c r="K413" s="782" t="s">
        <v>878</v>
      </c>
      <c r="L413" s="139" t="s">
        <v>44</v>
      </c>
      <c r="M413" s="308"/>
      <c r="N413" s="284"/>
    </row>
    <row r="414" spans="1:14" s="2" customFormat="1" ht="15" customHeight="1" x14ac:dyDescent="0.3">
      <c r="A414" s="138">
        <v>45614</v>
      </c>
      <c r="B414" s="139" t="s">
        <v>165</v>
      </c>
      <c r="C414" s="139" t="s">
        <v>112</v>
      </c>
      <c r="D414" s="418" t="s">
        <v>164</v>
      </c>
      <c r="E414" s="143">
        <v>7000</v>
      </c>
      <c r="F414" s="283">
        <v>3866</v>
      </c>
      <c r="G414" s="262">
        <f t="shared" si="8"/>
        <v>1.8106570098292809</v>
      </c>
      <c r="H414" s="149" t="s">
        <v>208</v>
      </c>
      <c r="I414" s="140" t="s">
        <v>43</v>
      </c>
      <c r="J414" s="304" t="s">
        <v>529</v>
      </c>
      <c r="K414" s="782" t="s">
        <v>878</v>
      </c>
      <c r="L414" s="139" t="s">
        <v>44</v>
      </c>
      <c r="M414" s="308"/>
      <c r="N414" s="284"/>
    </row>
    <row r="415" spans="1:14" s="2" customFormat="1" ht="15" customHeight="1" x14ac:dyDescent="0.3">
      <c r="A415" s="138">
        <v>45614</v>
      </c>
      <c r="B415" s="139" t="s">
        <v>165</v>
      </c>
      <c r="C415" s="139" t="s">
        <v>112</v>
      </c>
      <c r="D415" s="418" t="s">
        <v>164</v>
      </c>
      <c r="E415" s="143">
        <v>5000</v>
      </c>
      <c r="F415" s="283">
        <v>3866</v>
      </c>
      <c r="G415" s="262">
        <f t="shared" si="8"/>
        <v>1.2933264355923435</v>
      </c>
      <c r="H415" s="149" t="s">
        <v>208</v>
      </c>
      <c r="I415" s="140" t="s">
        <v>43</v>
      </c>
      <c r="J415" s="304" t="s">
        <v>529</v>
      </c>
      <c r="K415" s="782" t="s">
        <v>878</v>
      </c>
      <c r="L415" s="139" t="s">
        <v>44</v>
      </c>
      <c r="M415" s="308"/>
      <c r="N415" s="284"/>
    </row>
    <row r="416" spans="1:14" s="2" customFormat="1" ht="15" customHeight="1" x14ac:dyDescent="0.3">
      <c r="A416" s="138">
        <v>45614</v>
      </c>
      <c r="B416" s="139" t="s">
        <v>165</v>
      </c>
      <c r="C416" s="139" t="s">
        <v>112</v>
      </c>
      <c r="D416" s="418" t="s">
        <v>164</v>
      </c>
      <c r="E416" s="143">
        <v>7000</v>
      </c>
      <c r="F416" s="283">
        <v>3866</v>
      </c>
      <c r="G416" s="262">
        <f t="shared" si="8"/>
        <v>1.8106570098292809</v>
      </c>
      <c r="H416" s="149" t="s">
        <v>208</v>
      </c>
      <c r="I416" s="140" t="s">
        <v>43</v>
      </c>
      <c r="J416" s="304" t="s">
        <v>529</v>
      </c>
      <c r="K416" s="782" t="s">
        <v>878</v>
      </c>
      <c r="L416" s="139" t="s">
        <v>44</v>
      </c>
      <c r="M416" s="308"/>
      <c r="N416" s="284"/>
    </row>
    <row r="417" spans="1:14" s="2" customFormat="1" ht="15" customHeight="1" x14ac:dyDescent="0.3">
      <c r="A417" s="138">
        <v>45614</v>
      </c>
      <c r="B417" s="139" t="s">
        <v>165</v>
      </c>
      <c r="C417" s="139" t="s">
        <v>112</v>
      </c>
      <c r="D417" s="418" t="s">
        <v>164</v>
      </c>
      <c r="E417" s="143">
        <v>14000</v>
      </c>
      <c r="F417" s="283">
        <v>3866</v>
      </c>
      <c r="G417" s="262">
        <f t="shared" si="8"/>
        <v>3.6213140196585618</v>
      </c>
      <c r="H417" s="149" t="s">
        <v>208</v>
      </c>
      <c r="I417" s="140" t="s">
        <v>43</v>
      </c>
      <c r="J417" s="304" t="s">
        <v>529</v>
      </c>
      <c r="K417" s="782" t="s">
        <v>878</v>
      </c>
      <c r="L417" s="139" t="s">
        <v>44</v>
      </c>
      <c r="M417" s="308"/>
      <c r="N417" s="284"/>
    </row>
    <row r="418" spans="1:14" s="2" customFormat="1" ht="15" customHeight="1" x14ac:dyDescent="0.3">
      <c r="A418" s="138">
        <v>45614</v>
      </c>
      <c r="B418" s="139" t="s">
        <v>166</v>
      </c>
      <c r="C418" s="292" t="s">
        <v>166</v>
      </c>
      <c r="D418" s="418" t="s">
        <v>164</v>
      </c>
      <c r="E418" s="143">
        <v>8000</v>
      </c>
      <c r="F418" s="283">
        <v>3866</v>
      </c>
      <c r="G418" s="262">
        <f t="shared" si="8"/>
        <v>2.0693222969477496</v>
      </c>
      <c r="H418" s="149" t="s">
        <v>208</v>
      </c>
      <c r="I418" s="140" t="s">
        <v>43</v>
      </c>
      <c r="J418" s="304" t="s">
        <v>529</v>
      </c>
      <c r="K418" s="782" t="s">
        <v>878</v>
      </c>
      <c r="L418" s="139" t="s">
        <v>44</v>
      </c>
      <c r="M418" s="308"/>
      <c r="N418" s="284"/>
    </row>
    <row r="419" spans="1:14" s="2" customFormat="1" ht="15" customHeight="1" x14ac:dyDescent="0.3">
      <c r="A419" s="400">
        <v>45614</v>
      </c>
      <c r="B419" s="126" t="s">
        <v>111</v>
      </c>
      <c r="C419" s="126" t="s">
        <v>112</v>
      </c>
      <c r="D419" s="652" t="s">
        <v>14</v>
      </c>
      <c r="E419" s="784">
        <v>10000</v>
      </c>
      <c r="F419" s="283">
        <v>3866</v>
      </c>
      <c r="G419" s="262">
        <f t="shared" si="8"/>
        <v>2.586652871184687</v>
      </c>
      <c r="H419" s="149" t="s">
        <v>167</v>
      </c>
      <c r="I419" s="140" t="s">
        <v>43</v>
      </c>
      <c r="J419" s="304" t="s">
        <v>436</v>
      </c>
      <c r="K419" s="782" t="s">
        <v>878</v>
      </c>
      <c r="L419" s="139" t="s">
        <v>44</v>
      </c>
      <c r="M419" s="308"/>
      <c r="N419" s="284"/>
    </row>
    <row r="420" spans="1:14" s="2" customFormat="1" ht="15" customHeight="1" x14ac:dyDescent="0.3">
      <c r="A420" s="138">
        <v>45614</v>
      </c>
      <c r="B420" s="292" t="s">
        <v>845</v>
      </c>
      <c r="C420" s="292" t="s">
        <v>834</v>
      </c>
      <c r="D420" s="418" t="s">
        <v>79</v>
      </c>
      <c r="E420" s="870">
        <v>30000</v>
      </c>
      <c r="F420" s="283">
        <v>3866</v>
      </c>
      <c r="G420" s="262">
        <f t="shared" si="8"/>
        <v>7.759958613554061</v>
      </c>
      <c r="H420" s="149" t="s">
        <v>149</v>
      </c>
      <c r="I420" s="140" t="s">
        <v>43</v>
      </c>
      <c r="J420" s="304" t="s">
        <v>846</v>
      </c>
      <c r="K420" s="782" t="s">
        <v>878</v>
      </c>
      <c r="L420" s="139" t="s">
        <v>44</v>
      </c>
      <c r="M420" s="308"/>
      <c r="N420" s="284"/>
    </row>
    <row r="421" spans="1:14" s="2" customFormat="1" ht="15" customHeight="1" x14ac:dyDescent="0.3">
      <c r="A421" s="138">
        <v>45614</v>
      </c>
      <c r="B421" s="139" t="s">
        <v>848</v>
      </c>
      <c r="C421" s="636" t="s">
        <v>124</v>
      </c>
      <c r="D421" s="652" t="s">
        <v>14</v>
      </c>
      <c r="E421" s="143">
        <v>1050000</v>
      </c>
      <c r="F421" s="283">
        <v>3866</v>
      </c>
      <c r="G421" s="262">
        <f t="shared" si="8"/>
        <v>271.59855147439214</v>
      </c>
      <c r="H421" s="149" t="s">
        <v>149</v>
      </c>
      <c r="I421" s="140" t="s">
        <v>43</v>
      </c>
      <c r="J421" s="304" t="s">
        <v>847</v>
      </c>
      <c r="K421" s="782" t="s">
        <v>878</v>
      </c>
      <c r="L421" s="139" t="s">
        <v>44</v>
      </c>
      <c r="M421" s="308"/>
      <c r="N421" s="284"/>
    </row>
    <row r="422" spans="1:14" s="2" customFormat="1" ht="15" customHeight="1" x14ac:dyDescent="0.3">
      <c r="A422" s="138">
        <v>45614</v>
      </c>
      <c r="B422" s="139" t="s">
        <v>849</v>
      </c>
      <c r="C422" s="636" t="s">
        <v>124</v>
      </c>
      <c r="D422" s="652" t="s">
        <v>14</v>
      </c>
      <c r="E422" s="143">
        <v>2002000</v>
      </c>
      <c r="F422" s="283">
        <v>3866</v>
      </c>
      <c r="G422" s="262">
        <f t="shared" si="8"/>
        <v>517.84790481117432</v>
      </c>
      <c r="H422" s="149" t="s">
        <v>149</v>
      </c>
      <c r="I422" s="140" t="s">
        <v>43</v>
      </c>
      <c r="J422" s="304" t="s">
        <v>847</v>
      </c>
      <c r="K422" s="782" t="s">
        <v>878</v>
      </c>
      <c r="L422" s="139" t="s">
        <v>44</v>
      </c>
      <c r="M422" s="308"/>
      <c r="N422" s="284"/>
    </row>
    <row r="423" spans="1:14" s="2" customFormat="1" ht="15" customHeight="1" x14ac:dyDescent="0.3">
      <c r="A423" s="400">
        <v>45614</v>
      </c>
      <c r="B423" s="126" t="s">
        <v>111</v>
      </c>
      <c r="C423" s="126" t="s">
        <v>112</v>
      </c>
      <c r="D423" s="652" t="s">
        <v>14</v>
      </c>
      <c r="E423" s="784">
        <v>10000</v>
      </c>
      <c r="F423" s="283">
        <v>3866</v>
      </c>
      <c r="G423" s="262">
        <f t="shared" si="8"/>
        <v>2.586652871184687</v>
      </c>
      <c r="H423" s="149" t="s">
        <v>167</v>
      </c>
      <c r="I423" s="140" t="s">
        <v>43</v>
      </c>
      <c r="J423" s="304" t="s">
        <v>436</v>
      </c>
      <c r="K423" s="782" t="s">
        <v>878</v>
      </c>
      <c r="L423" s="139" t="s">
        <v>44</v>
      </c>
      <c r="M423" s="308"/>
      <c r="N423" s="284"/>
    </row>
    <row r="424" spans="1:14" s="2" customFormat="1" ht="15" customHeight="1" x14ac:dyDescent="0.3">
      <c r="A424" s="138">
        <v>45614</v>
      </c>
      <c r="B424" s="292" t="s">
        <v>165</v>
      </c>
      <c r="C424" s="292" t="s">
        <v>112</v>
      </c>
      <c r="D424" s="418" t="s">
        <v>14</v>
      </c>
      <c r="E424" s="124">
        <v>5000</v>
      </c>
      <c r="F424" s="283">
        <v>3866</v>
      </c>
      <c r="G424" s="262">
        <f t="shared" si="8"/>
        <v>1.2933264355923435</v>
      </c>
      <c r="H424" s="149" t="s">
        <v>562</v>
      </c>
      <c r="I424" s="140" t="s">
        <v>43</v>
      </c>
      <c r="J424" s="685" t="s">
        <v>416</v>
      </c>
      <c r="K424" s="782" t="s">
        <v>878</v>
      </c>
      <c r="L424" s="139" t="s">
        <v>44</v>
      </c>
      <c r="M424" s="308"/>
      <c r="N424" s="284"/>
    </row>
    <row r="425" spans="1:14" s="2" customFormat="1" ht="15" customHeight="1" x14ac:dyDescent="0.3">
      <c r="A425" s="138">
        <v>45614</v>
      </c>
      <c r="B425" s="292" t="s">
        <v>165</v>
      </c>
      <c r="C425" s="292" t="s">
        <v>112</v>
      </c>
      <c r="D425" s="418" t="s">
        <v>14</v>
      </c>
      <c r="E425" s="124">
        <v>4000</v>
      </c>
      <c r="F425" s="283">
        <v>3866</v>
      </c>
      <c r="G425" s="262">
        <f t="shared" si="8"/>
        <v>1.0346611484738748</v>
      </c>
      <c r="H425" s="149" t="s">
        <v>562</v>
      </c>
      <c r="I425" s="140" t="s">
        <v>43</v>
      </c>
      <c r="J425" s="685" t="s">
        <v>416</v>
      </c>
      <c r="K425" s="782" t="s">
        <v>878</v>
      </c>
      <c r="L425" s="139" t="s">
        <v>44</v>
      </c>
      <c r="M425" s="308"/>
      <c r="N425" s="284"/>
    </row>
    <row r="426" spans="1:14" s="2" customFormat="1" ht="15" customHeight="1" x14ac:dyDescent="0.3">
      <c r="A426" s="138">
        <v>45614</v>
      </c>
      <c r="B426" s="292" t="s">
        <v>165</v>
      </c>
      <c r="C426" s="292" t="s">
        <v>112</v>
      </c>
      <c r="D426" s="418" t="s">
        <v>14</v>
      </c>
      <c r="E426" s="124">
        <v>7000</v>
      </c>
      <c r="F426" s="283">
        <v>3866</v>
      </c>
      <c r="G426" s="262">
        <f t="shared" si="8"/>
        <v>1.8106570098292809</v>
      </c>
      <c r="H426" s="149" t="s">
        <v>562</v>
      </c>
      <c r="I426" s="140" t="s">
        <v>43</v>
      </c>
      <c r="J426" s="685" t="s">
        <v>416</v>
      </c>
      <c r="K426" s="782" t="s">
        <v>878</v>
      </c>
      <c r="L426" s="139" t="s">
        <v>44</v>
      </c>
      <c r="M426" s="308"/>
      <c r="N426" s="284"/>
    </row>
    <row r="427" spans="1:14" s="2" customFormat="1" ht="15" customHeight="1" x14ac:dyDescent="0.3">
      <c r="A427" s="138">
        <v>45614</v>
      </c>
      <c r="B427" s="292" t="s">
        <v>165</v>
      </c>
      <c r="C427" s="292" t="s">
        <v>112</v>
      </c>
      <c r="D427" s="418" t="s">
        <v>14</v>
      </c>
      <c r="E427" s="124">
        <v>8000</v>
      </c>
      <c r="F427" s="283">
        <v>3866</v>
      </c>
      <c r="G427" s="262">
        <f t="shared" si="8"/>
        <v>2.0693222969477496</v>
      </c>
      <c r="H427" s="149" t="s">
        <v>562</v>
      </c>
      <c r="I427" s="140" t="s">
        <v>43</v>
      </c>
      <c r="J427" s="685" t="s">
        <v>416</v>
      </c>
      <c r="K427" s="782" t="s">
        <v>878</v>
      </c>
      <c r="L427" s="139" t="s">
        <v>44</v>
      </c>
      <c r="M427" s="308"/>
      <c r="N427" s="284"/>
    </row>
    <row r="428" spans="1:14" s="2" customFormat="1" ht="15" customHeight="1" x14ac:dyDescent="0.3">
      <c r="A428" s="138">
        <v>45615</v>
      </c>
      <c r="B428" s="292" t="s">
        <v>699</v>
      </c>
      <c r="C428" s="292" t="s">
        <v>700</v>
      </c>
      <c r="D428" s="418" t="s">
        <v>701</v>
      </c>
      <c r="E428" s="135">
        <v>400000</v>
      </c>
      <c r="F428" s="283">
        <v>3866</v>
      </c>
      <c r="G428" s="262">
        <f t="shared" si="8"/>
        <v>103.46611484738749</v>
      </c>
      <c r="H428" s="149" t="s">
        <v>562</v>
      </c>
      <c r="I428" s="140" t="s">
        <v>43</v>
      </c>
      <c r="J428" s="304" t="s">
        <v>561</v>
      </c>
      <c r="K428" s="782" t="s">
        <v>878</v>
      </c>
      <c r="L428" s="139" t="s">
        <v>44</v>
      </c>
      <c r="M428" s="308"/>
      <c r="N428" s="284"/>
    </row>
    <row r="429" spans="1:14" s="2" customFormat="1" ht="15" customHeight="1" x14ac:dyDescent="0.3">
      <c r="A429" s="138">
        <v>45615</v>
      </c>
      <c r="B429" s="139" t="s">
        <v>165</v>
      </c>
      <c r="C429" s="139" t="s">
        <v>112</v>
      </c>
      <c r="D429" s="418" t="s">
        <v>164</v>
      </c>
      <c r="E429" s="143">
        <v>25000</v>
      </c>
      <c r="F429" s="283">
        <v>3866</v>
      </c>
      <c r="G429" s="262">
        <f t="shared" si="8"/>
        <v>6.466632177961718</v>
      </c>
      <c r="H429" s="149" t="s">
        <v>207</v>
      </c>
      <c r="I429" s="140" t="s">
        <v>43</v>
      </c>
      <c r="J429" s="304" t="s">
        <v>547</v>
      </c>
      <c r="K429" s="782" t="s">
        <v>878</v>
      </c>
      <c r="L429" s="139" t="s">
        <v>44</v>
      </c>
      <c r="M429" s="308"/>
      <c r="N429" s="284"/>
    </row>
    <row r="430" spans="1:14" s="2" customFormat="1" ht="15" customHeight="1" x14ac:dyDescent="0.3">
      <c r="A430" s="138">
        <v>45615</v>
      </c>
      <c r="B430" s="139" t="s">
        <v>165</v>
      </c>
      <c r="C430" s="139" t="s">
        <v>112</v>
      </c>
      <c r="D430" s="418" t="s">
        <v>164</v>
      </c>
      <c r="E430" s="143">
        <v>10000</v>
      </c>
      <c r="F430" s="283">
        <v>3866</v>
      </c>
      <c r="G430" s="262">
        <f t="shared" si="8"/>
        <v>2.586652871184687</v>
      </c>
      <c r="H430" s="149" t="s">
        <v>207</v>
      </c>
      <c r="I430" s="140" t="s">
        <v>43</v>
      </c>
      <c r="J430" s="304" t="s">
        <v>547</v>
      </c>
      <c r="K430" s="782" t="s">
        <v>878</v>
      </c>
      <c r="L430" s="139" t="s">
        <v>44</v>
      </c>
      <c r="M430" s="308"/>
      <c r="N430" s="284"/>
    </row>
    <row r="431" spans="1:14" s="2" customFormat="1" ht="15" customHeight="1" x14ac:dyDescent="0.3">
      <c r="A431" s="138">
        <v>45615</v>
      </c>
      <c r="B431" s="139" t="s">
        <v>165</v>
      </c>
      <c r="C431" s="139" t="s">
        <v>112</v>
      </c>
      <c r="D431" s="418" t="s">
        <v>164</v>
      </c>
      <c r="E431" s="143">
        <v>20000</v>
      </c>
      <c r="F431" s="283">
        <v>3866</v>
      </c>
      <c r="G431" s="262">
        <f t="shared" si="8"/>
        <v>5.173305742369374</v>
      </c>
      <c r="H431" s="149" t="s">
        <v>207</v>
      </c>
      <c r="I431" s="140" t="s">
        <v>43</v>
      </c>
      <c r="J431" s="304" t="s">
        <v>547</v>
      </c>
      <c r="K431" s="782" t="s">
        <v>878</v>
      </c>
      <c r="L431" s="139" t="s">
        <v>44</v>
      </c>
      <c r="M431" s="308"/>
      <c r="N431" s="284"/>
    </row>
    <row r="432" spans="1:14" s="2" customFormat="1" ht="15" customHeight="1" x14ac:dyDescent="0.3">
      <c r="A432" s="138">
        <v>45615</v>
      </c>
      <c r="B432" s="139" t="s">
        <v>165</v>
      </c>
      <c r="C432" s="139" t="s">
        <v>112</v>
      </c>
      <c r="D432" s="418" t="s">
        <v>164</v>
      </c>
      <c r="E432" s="143">
        <v>15000</v>
      </c>
      <c r="F432" s="283">
        <v>3866</v>
      </c>
      <c r="G432" s="262">
        <f t="shared" si="8"/>
        <v>3.8799793067770305</v>
      </c>
      <c r="H432" s="149" t="s">
        <v>207</v>
      </c>
      <c r="I432" s="140" t="s">
        <v>43</v>
      </c>
      <c r="J432" s="304" t="s">
        <v>547</v>
      </c>
      <c r="K432" s="782" t="s">
        <v>878</v>
      </c>
      <c r="L432" s="139" t="s">
        <v>44</v>
      </c>
      <c r="M432" s="308"/>
      <c r="N432" s="284"/>
    </row>
    <row r="433" spans="1:14" s="2" customFormat="1" ht="15" customHeight="1" x14ac:dyDescent="0.3">
      <c r="A433" s="138">
        <v>45615</v>
      </c>
      <c r="B433" s="139" t="s">
        <v>165</v>
      </c>
      <c r="C433" s="139" t="s">
        <v>112</v>
      </c>
      <c r="D433" s="418" t="s">
        <v>164</v>
      </c>
      <c r="E433" s="143">
        <v>25000</v>
      </c>
      <c r="F433" s="283">
        <v>3866</v>
      </c>
      <c r="G433" s="262">
        <f t="shared" si="8"/>
        <v>6.466632177961718</v>
      </c>
      <c r="H433" s="149" t="s">
        <v>207</v>
      </c>
      <c r="I433" s="140" t="s">
        <v>43</v>
      </c>
      <c r="J433" s="304" t="s">
        <v>547</v>
      </c>
      <c r="K433" s="782" t="s">
        <v>878</v>
      </c>
      <c r="L433" s="139" t="s">
        <v>44</v>
      </c>
      <c r="M433" s="308"/>
      <c r="N433" s="284"/>
    </row>
    <row r="434" spans="1:14" s="2" customFormat="1" ht="15" customHeight="1" x14ac:dyDescent="0.3">
      <c r="A434" s="138">
        <v>45615</v>
      </c>
      <c r="B434" s="139" t="s">
        <v>166</v>
      </c>
      <c r="C434" s="292" t="s">
        <v>166</v>
      </c>
      <c r="D434" s="418" t="s">
        <v>164</v>
      </c>
      <c r="E434" s="143">
        <v>17000</v>
      </c>
      <c r="F434" s="283">
        <v>3866</v>
      </c>
      <c r="G434" s="262">
        <f t="shared" si="8"/>
        <v>4.3973098810139684</v>
      </c>
      <c r="H434" s="149" t="s">
        <v>207</v>
      </c>
      <c r="I434" s="140" t="s">
        <v>43</v>
      </c>
      <c r="J434" s="304" t="s">
        <v>547</v>
      </c>
      <c r="K434" s="782" t="s">
        <v>878</v>
      </c>
      <c r="L434" s="139" t="s">
        <v>44</v>
      </c>
      <c r="M434" s="308"/>
      <c r="N434" s="284"/>
    </row>
    <row r="435" spans="1:14" s="2" customFormat="1" ht="15" customHeight="1" x14ac:dyDescent="0.3">
      <c r="A435" s="689">
        <v>45615</v>
      </c>
      <c r="B435" s="636" t="s">
        <v>165</v>
      </c>
      <c r="C435" s="636" t="s">
        <v>112</v>
      </c>
      <c r="D435" s="418" t="s">
        <v>164</v>
      </c>
      <c r="E435" s="143">
        <v>20000</v>
      </c>
      <c r="F435" s="283">
        <v>3866</v>
      </c>
      <c r="G435" s="262">
        <f t="shared" si="8"/>
        <v>5.173305742369374</v>
      </c>
      <c r="H435" s="149" t="s">
        <v>208</v>
      </c>
      <c r="I435" s="140" t="s">
        <v>43</v>
      </c>
      <c r="J435" s="304" t="s">
        <v>548</v>
      </c>
      <c r="K435" s="782" t="s">
        <v>878</v>
      </c>
      <c r="L435" s="139" t="s">
        <v>44</v>
      </c>
      <c r="M435" s="308"/>
      <c r="N435" s="284"/>
    </row>
    <row r="436" spans="1:14" s="2" customFormat="1" ht="15" customHeight="1" x14ac:dyDescent="0.3">
      <c r="A436" s="689">
        <v>45615</v>
      </c>
      <c r="B436" s="636" t="s">
        <v>165</v>
      </c>
      <c r="C436" s="636" t="s">
        <v>112</v>
      </c>
      <c r="D436" s="418" t="s">
        <v>164</v>
      </c>
      <c r="E436" s="143">
        <v>15000</v>
      </c>
      <c r="F436" s="283">
        <v>3866</v>
      </c>
      <c r="G436" s="262">
        <f t="shared" si="8"/>
        <v>3.8799793067770305</v>
      </c>
      <c r="H436" s="149" t="s">
        <v>208</v>
      </c>
      <c r="I436" s="140" t="s">
        <v>43</v>
      </c>
      <c r="J436" s="304" t="s">
        <v>548</v>
      </c>
      <c r="K436" s="782" t="s">
        <v>878</v>
      </c>
      <c r="L436" s="139" t="s">
        <v>44</v>
      </c>
      <c r="M436" s="308"/>
      <c r="N436" s="284"/>
    </row>
    <row r="437" spans="1:14" s="2" customFormat="1" ht="15" customHeight="1" x14ac:dyDescent="0.3">
      <c r="A437" s="689">
        <v>45615</v>
      </c>
      <c r="B437" s="636" t="s">
        <v>165</v>
      </c>
      <c r="C437" s="636" t="s">
        <v>112</v>
      </c>
      <c r="D437" s="418" t="s">
        <v>164</v>
      </c>
      <c r="E437" s="143">
        <v>5000</v>
      </c>
      <c r="F437" s="283">
        <v>3866</v>
      </c>
      <c r="G437" s="262">
        <f t="shared" si="8"/>
        <v>1.2933264355923435</v>
      </c>
      <c r="H437" s="149" t="s">
        <v>208</v>
      </c>
      <c r="I437" s="140" t="s">
        <v>43</v>
      </c>
      <c r="J437" s="304" t="s">
        <v>548</v>
      </c>
      <c r="K437" s="782" t="s">
        <v>878</v>
      </c>
      <c r="L437" s="139" t="s">
        <v>44</v>
      </c>
      <c r="M437" s="308"/>
      <c r="N437" s="284"/>
    </row>
    <row r="438" spans="1:14" s="2" customFormat="1" ht="15" customHeight="1" x14ac:dyDescent="0.3">
      <c r="A438" s="689">
        <v>45615</v>
      </c>
      <c r="B438" s="636" t="s">
        <v>165</v>
      </c>
      <c r="C438" s="636" t="s">
        <v>112</v>
      </c>
      <c r="D438" s="418" t="s">
        <v>164</v>
      </c>
      <c r="E438" s="143">
        <v>6000</v>
      </c>
      <c r="F438" s="283">
        <v>3866</v>
      </c>
      <c r="G438" s="262">
        <f t="shared" si="8"/>
        <v>1.5519917227108122</v>
      </c>
      <c r="H438" s="149" t="s">
        <v>208</v>
      </c>
      <c r="I438" s="140" t="s">
        <v>43</v>
      </c>
      <c r="J438" s="304" t="s">
        <v>548</v>
      </c>
      <c r="K438" s="782" t="s">
        <v>878</v>
      </c>
      <c r="L438" s="139" t="s">
        <v>44</v>
      </c>
      <c r="M438" s="308"/>
      <c r="N438" s="284"/>
    </row>
    <row r="439" spans="1:14" s="2" customFormat="1" ht="15" customHeight="1" x14ac:dyDescent="0.3">
      <c r="A439" s="689">
        <v>45615</v>
      </c>
      <c r="B439" s="636" t="s">
        <v>165</v>
      </c>
      <c r="C439" s="636" t="s">
        <v>112</v>
      </c>
      <c r="D439" s="418" t="s">
        <v>164</v>
      </c>
      <c r="E439" s="143">
        <v>16000</v>
      </c>
      <c r="F439" s="283">
        <v>3866</v>
      </c>
      <c r="G439" s="262">
        <f t="shared" si="8"/>
        <v>4.1386445938954992</v>
      </c>
      <c r="H439" s="149" t="s">
        <v>208</v>
      </c>
      <c r="I439" s="140" t="s">
        <v>43</v>
      </c>
      <c r="J439" s="304" t="s">
        <v>548</v>
      </c>
      <c r="K439" s="782" t="s">
        <v>878</v>
      </c>
      <c r="L439" s="139" t="s">
        <v>44</v>
      </c>
      <c r="M439" s="308"/>
      <c r="N439" s="284"/>
    </row>
    <row r="440" spans="1:14" s="2" customFormat="1" ht="15" customHeight="1" x14ac:dyDescent="0.3">
      <c r="A440" s="689">
        <v>45615</v>
      </c>
      <c r="B440" s="636" t="s">
        <v>166</v>
      </c>
      <c r="C440" s="292" t="s">
        <v>166</v>
      </c>
      <c r="D440" s="418" t="s">
        <v>164</v>
      </c>
      <c r="E440" s="143">
        <v>15000</v>
      </c>
      <c r="F440" s="283">
        <v>3866</v>
      </c>
      <c r="G440" s="262">
        <f t="shared" si="8"/>
        <v>3.8799793067770305</v>
      </c>
      <c r="H440" s="149" t="s">
        <v>208</v>
      </c>
      <c r="I440" s="140" t="s">
        <v>43</v>
      </c>
      <c r="J440" s="304" t="s">
        <v>548</v>
      </c>
      <c r="K440" s="782" t="s">
        <v>878</v>
      </c>
      <c r="L440" s="139" t="s">
        <v>44</v>
      </c>
      <c r="M440" s="308"/>
      <c r="N440" s="284"/>
    </row>
    <row r="441" spans="1:14" s="2" customFormat="1" ht="15" customHeight="1" x14ac:dyDescent="0.3">
      <c r="A441" s="400">
        <v>45615</v>
      </c>
      <c r="B441" s="409" t="s">
        <v>111</v>
      </c>
      <c r="C441" s="409" t="s">
        <v>112</v>
      </c>
      <c r="D441" s="652" t="s">
        <v>164</v>
      </c>
      <c r="E441" s="392">
        <v>25000</v>
      </c>
      <c r="F441" s="283">
        <v>3866</v>
      </c>
      <c r="G441" s="262">
        <f t="shared" si="8"/>
        <v>6.466632177961718</v>
      </c>
      <c r="H441" s="149" t="s">
        <v>884</v>
      </c>
      <c r="I441" s="140" t="s">
        <v>43</v>
      </c>
      <c r="J441" s="304" t="s">
        <v>524</v>
      </c>
      <c r="K441" s="782" t="s">
        <v>878</v>
      </c>
      <c r="L441" s="139" t="s">
        <v>44</v>
      </c>
      <c r="M441" s="308"/>
      <c r="N441" s="284"/>
    </row>
    <row r="442" spans="1:14" s="2" customFormat="1" ht="15" customHeight="1" x14ac:dyDescent="0.3">
      <c r="A442" s="400">
        <v>45615</v>
      </c>
      <c r="B442" s="409" t="s">
        <v>111</v>
      </c>
      <c r="C442" s="409" t="s">
        <v>112</v>
      </c>
      <c r="D442" s="652" t="s">
        <v>164</v>
      </c>
      <c r="E442" s="392">
        <v>12000</v>
      </c>
      <c r="F442" s="283">
        <v>3866</v>
      </c>
      <c r="G442" s="262">
        <f t="shared" si="8"/>
        <v>3.1039834454216244</v>
      </c>
      <c r="H442" s="149" t="s">
        <v>884</v>
      </c>
      <c r="I442" s="140" t="s">
        <v>43</v>
      </c>
      <c r="J442" s="304" t="s">
        <v>524</v>
      </c>
      <c r="K442" s="782" t="s">
        <v>878</v>
      </c>
      <c r="L442" s="139" t="s">
        <v>44</v>
      </c>
      <c r="M442" s="308"/>
      <c r="N442" s="284"/>
    </row>
    <row r="443" spans="1:14" s="2" customFormat="1" ht="15" customHeight="1" x14ac:dyDescent="0.3">
      <c r="A443" s="400">
        <v>45615</v>
      </c>
      <c r="B443" s="409" t="s">
        <v>111</v>
      </c>
      <c r="C443" s="409" t="s">
        <v>112</v>
      </c>
      <c r="D443" s="652" t="s">
        <v>164</v>
      </c>
      <c r="E443" s="392">
        <v>10000</v>
      </c>
      <c r="F443" s="283">
        <v>3866</v>
      </c>
      <c r="G443" s="262">
        <f t="shared" si="8"/>
        <v>2.586652871184687</v>
      </c>
      <c r="H443" s="149" t="s">
        <v>884</v>
      </c>
      <c r="I443" s="140" t="s">
        <v>43</v>
      </c>
      <c r="J443" s="304" t="s">
        <v>524</v>
      </c>
      <c r="K443" s="782" t="s">
        <v>878</v>
      </c>
      <c r="L443" s="139" t="s">
        <v>44</v>
      </c>
      <c r="M443" s="308"/>
      <c r="N443" s="284"/>
    </row>
    <row r="444" spans="1:14" s="2" customFormat="1" ht="15" customHeight="1" x14ac:dyDescent="0.3">
      <c r="A444" s="400">
        <v>45615</v>
      </c>
      <c r="B444" s="409" t="s">
        <v>111</v>
      </c>
      <c r="C444" s="409" t="s">
        <v>112</v>
      </c>
      <c r="D444" s="652" t="s">
        <v>164</v>
      </c>
      <c r="E444" s="392">
        <v>7000</v>
      </c>
      <c r="F444" s="283">
        <v>3866</v>
      </c>
      <c r="G444" s="262">
        <f t="shared" si="8"/>
        <v>1.8106570098292809</v>
      </c>
      <c r="H444" s="149" t="s">
        <v>884</v>
      </c>
      <c r="I444" s="140" t="s">
        <v>43</v>
      </c>
      <c r="J444" s="304" t="s">
        <v>524</v>
      </c>
      <c r="K444" s="782" t="s">
        <v>878</v>
      </c>
      <c r="L444" s="139" t="s">
        <v>44</v>
      </c>
      <c r="M444" s="308"/>
      <c r="N444" s="284"/>
    </row>
    <row r="445" spans="1:14" s="2" customFormat="1" ht="15" customHeight="1" x14ac:dyDescent="0.3">
      <c r="A445" s="400">
        <v>45615</v>
      </c>
      <c r="B445" s="409" t="s">
        <v>111</v>
      </c>
      <c r="C445" s="409" t="s">
        <v>112</v>
      </c>
      <c r="D445" s="652" t="s">
        <v>164</v>
      </c>
      <c r="E445" s="392">
        <v>25000</v>
      </c>
      <c r="F445" s="283">
        <v>3866</v>
      </c>
      <c r="G445" s="262">
        <f t="shared" si="8"/>
        <v>6.466632177961718</v>
      </c>
      <c r="H445" s="149" t="s">
        <v>884</v>
      </c>
      <c r="I445" s="140" t="s">
        <v>43</v>
      </c>
      <c r="J445" s="304" t="s">
        <v>524</v>
      </c>
      <c r="K445" s="782" t="s">
        <v>878</v>
      </c>
      <c r="L445" s="139" t="s">
        <v>44</v>
      </c>
      <c r="M445" s="308"/>
      <c r="N445" s="284"/>
    </row>
    <row r="446" spans="1:14" s="2" customFormat="1" ht="15" customHeight="1" x14ac:dyDescent="0.3">
      <c r="A446" s="400">
        <v>45615</v>
      </c>
      <c r="B446" s="409" t="s">
        <v>166</v>
      </c>
      <c r="C446" s="292" t="s">
        <v>166</v>
      </c>
      <c r="D446" s="652" t="s">
        <v>164</v>
      </c>
      <c r="E446" s="392">
        <v>18000</v>
      </c>
      <c r="F446" s="283">
        <v>3866</v>
      </c>
      <c r="G446" s="262">
        <f t="shared" si="8"/>
        <v>4.6559751681324366</v>
      </c>
      <c r="H446" s="149" t="s">
        <v>884</v>
      </c>
      <c r="I446" s="140" t="s">
        <v>43</v>
      </c>
      <c r="J446" s="304" t="s">
        <v>524</v>
      </c>
      <c r="K446" s="782" t="s">
        <v>878</v>
      </c>
      <c r="L446" s="139" t="s">
        <v>44</v>
      </c>
      <c r="M446" s="308"/>
      <c r="N446" s="284"/>
    </row>
    <row r="447" spans="1:14" s="2" customFormat="1" ht="15" customHeight="1" x14ac:dyDescent="0.3">
      <c r="A447" s="400">
        <v>45615</v>
      </c>
      <c r="B447" s="126" t="s">
        <v>111</v>
      </c>
      <c r="C447" s="126" t="s">
        <v>112</v>
      </c>
      <c r="D447" s="652" t="s">
        <v>14</v>
      </c>
      <c r="E447" s="784">
        <v>10000</v>
      </c>
      <c r="F447" s="283">
        <v>3866</v>
      </c>
      <c r="G447" s="262">
        <f t="shared" si="8"/>
        <v>2.586652871184687</v>
      </c>
      <c r="H447" s="149" t="s">
        <v>167</v>
      </c>
      <c r="I447" s="140" t="s">
        <v>43</v>
      </c>
      <c r="J447" s="304" t="s">
        <v>437</v>
      </c>
      <c r="K447" s="782" t="s">
        <v>878</v>
      </c>
      <c r="L447" s="139" t="s">
        <v>44</v>
      </c>
      <c r="M447" s="308"/>
      <c r="N447" s="284"/>
    </row>
    <row r="448" spans="1:14" s="2" customFormat="1" ht="15" customHeight="1" x14ac:dyDescent="0.3">
      <c r="A448" s="400">
        <v>45615</v>
      </c>
      <c r="B448" s="126" t="s">
        <v>111</v>
      </c>
      <c r="C448" s="126" t="s">
        <v>112</v>
      </c>
      <c r="D448" s="652" t="s">
        <v>14</v>
      </c>
      <c r="E448" s="784">
        <v>10000</v>
      </c>
      <c r="F448" s="283">
        <v>3866</v>
      </c>
      <c r="G448" s="262">
        <f t="shared" si="8"/>
        <v>2.586652871184687</v>
      </c>
      <c r="H448" s="149" t="s">
        <v>167</v>
      </c>
      <c r="I448" s="140" t="s">
        <v>43</v>
      </c>
      <c r="J448" s="304" t="s">
        <v>437</v>
      </c>
      <c r="K448" s="782" t="s">
        <v>878</v>
      </c>
      <c r="L448" s="139" t="s">
        <v>44</v>
      </c>
      <c r="M448" s="308"/>
      <c r="N448" s="284"/>
    </row>
    <row r="449" spans="1:14" s="2" customFormat="1" ht="15" customHeight="1" x14ac:dyDescent="0.3">
      <c r="A449" s="138">
        <v>45615</v>
      </c>
      <c r="B449" s="81" t="s">
        <v>155</v>
      </c>
      <c r="C449" s="81" t="s">
        <v>113</v>
      </c>
      <c r="D449" s="652" t="s">
        <v>14</v>
      </c>
      <c r="E449" s="130">
        <v>50000</v>
      </c>
      <c r="F449" s="283">
        <v>3866</v>
      </c>
      <c r="G449" s="262">
        <f t="shared" si="8"/>
        <v>12.933264355923436</v>
      </c>
      <c r="H449" s="149" t="s">
        <v>562</v>
      </c>
      <c r="I449" s="140" t="s">
        <v>43</v>
      </c>
      <c r="J449" s="304" t="s">
        <v>561</v>
      </c>
      <c r="K449" s="782" t="s">
        <v>878</v>
      </c>
      <c r="L449" s="139" t="s">
        <v>44</v>
      </c>
      <c r="M449" s="308"/>
      <c r="N449" s="284"/>
    </row>
    <row r="450" spans="1:14" s="2" customFormat="1" ht="15" customHeight="1" x14ac:dyDescent="0.3">
      <c r="A450" s="138">
        <v>45615</v>
      </c>
      <c r="B450" s="81" t="s">
        <v>192</v>
      </c>
      <c r="C450" s="81" t="s">
        <v>113</v>
      </c>
      <c r="D450" s="652" t="s">
        <v>14</v>
      </c>
      <c r="E450" s="130">
        <v>30000</v>
      </c>
      <c r="F450" s="283">
        <v>3866</v>
      </c>
      <c r="G450" s="262">
        <f t="shared" si="8"/>
        <v>7.759958613554061</v>
      </c>
      <c r="H450" s="149" t="s">
        <v>167</v>
      </c>
      <c r="I450" s="140" t="s">
        <v>43</v>
      </c>
      <c r="J450" s="304" t="s">
        <v>561</v>
      </c>
      <c r="K450" s="782" t="s">
        <v>878</v>
      </c>
      <c r="L450" s="139" t="s">
        <v>44</v>
      </c>
      <c r="M450" s="308"/>
      <c r="N450" s="284"/>
    </row>
    <row r="451" spans="1:14" s="2" customFormat="1" ht="15" customHeight="1" x14ac:dyDescent="0.3">
      <c r="A451" s="138">
        <v>45615</v>
      </c>
      <c r="B451" s="81" t="s">
        <v>184</v>
      </c>
      <c r="C451" s="81" t="s">
        <v>113</v>
      </c>
      <c r="D451" s="652" t="s">
        <v>110</v>
      </c>
      <c r="E451" s="130">
        <v>20000</v>
      </c>
      <c r="F451" s="283">
        <v>3866</v>
      </c>
      <c r="G451" s="262">
        <f t="shared" si="8"/>
        <v>5.173305742369374</v>
      </c>
      <c r="H451" s="149" t="s">
        <v>156</v>
      </c>
      <c r="I451" s="140" t="s">
        <v>43</v>
      </c>
      <c r="J451" s="304" t="s">
        <v>561</v>
      </c>
      <c r="K451" s="782" t="s">
        <v>878</v>
      </c>
      <c r="L451" s="139" t="s">
        <v>44</v>
      </c>
      <c r="M451" s="308"/>
      <c r="N451" s="284"/>
    </row>
    <row r="452" spans="1:14" s="2" customFormat="1" ht="15" customHeight="1" x14ac:dyDescent="0.3">
      <c r="A452" s="138">
        <v>45615</v>
      </c>
      <c r="B452" s="81" t="s">
        <v>185</v>
      </c>
      <c r="C452" s="81" t="s">
        <v>113</v>
      </c>
      <c r="D452" s="652" t="s">
        <v>110</v>
      </c>
      <c r="E452" s="130">
        <v>20000</v>
      </c>
      <c r="F452" s="283">
        <v>3866</v>
      </c>
      <c r="G452" s="262">
        <f t="shared" si="8"/>
        <v>5.173305742369374</v>
      </c>
      <c r="H452" s="149" t="s">
        <v>177</v>
      </c>
      <c r="I452" s="140" t="s">
        <v>43</v>
      </c>
      <c r="J452" s="304" t="s">
        <v>561</v>
      </c>
      <c r="K452" s="782" t="s">
        <v>878</v>
      </c>
      <c r="L452" s="139" t="s">
        <v>44</v>
      </c>
      <c r="M452" s="308"/>
      <c r="N452" s="284"/>
    </row>
    <row r="453" spans="1:14" s="2" customFormat="1" ht="15" customHeight="1" x14ac:dyDescent="0.3">
      <c r="A453" s="138">
        <v>45615</v>
      </c>
      <c r="B453" s="81" t="s">
        <v>209</v>
      </c>
      <c r="C453" s="81" t="s">
        <v>113</v>
      </c>
      <c r="D453" s="418" t="s">
        <v>164</v>
      </c>
      <c r="E453" s="130">
        <v>25000</v>
      </c>
      <c r="F453" s="283">
        <v>3866</v>
      </c>
      <c r="G453" s="262">
        <f t="shared" si="8"/>
        <v>6.466632177961718</v>
      </c>
      <c r="H453" s="149" t="s">
        <v>208</v>
      </c>
      <c r="I453" s="140" t="s">
        <v>43</v>
      </c>
      <c r="J453" s="304" t="s">
        <v>561</v>
      </c>
      <c r="K453" s="782" t="s">
        <v>878</v>
      </c>
      <c r="L453" s="139" t="s">
        <v>44</v>
      </c>
      <c r="M453" s="308"/>
      <c r="N453" s="284"/>
    </row>
    <row r="454" spans="1:14" s="2" customFormat="1" ht="15" customHeight="1" x14ac:dyDescent="0.3">
      <c r="A454" s="138">
        <v>45615</v>
      </c>
      <c r="B454" s="81" t="s">
        <v>210</v>
      </c>
      <c r="C454" s="81" t="s">
        <v>113</v>
      </c>
      <c r="D454" s="418" t="s">
        <v>164</v>
      </c>
      <c r="E454" s="130">
        <v>25000</v>
      </c>
      <c r="F454" s="283">
        <v>3866</v>
      </c>
      <c r="G454" s="262">
        <f t="shared" si="8"/>
        <v>6.466632177961718</v>
      </c>
      <c r="H454" s="149" t="s">
        <v>207</v>
      </c>
      <c r="I454" s="140" t="s">
        <v>43</v>
      </c>
      <c r="J454" s="304" t="s">
        <v>561</v>
      </c>
      <c r="K454" s="782" t="s">
        <v>878</v>
      </c>
      <c r="L454" s="139" t="s">
        <v>44</v>
      </c>
      <c r="M454" s="308"/>
      <c r="N454" s="284"/>
    </row>
    <row r="455" spans="1:14" s="2" customFormat="1" ht="15" customHeight="1" x14ac:dyDescent="0.3">
      <c r="A455" s="400">
        <v>45615</v>
      </c>
      <c r="B455" s="409" t="s">
        <v>111</v>
      </c>
      <c r="C455" s="409" t="s">
        <v>112</v>
      </c>
      <c r="D455" s="652" t="s">
        <v>110</v>
      </c>
      <c r="E455" s="392">
        <v>15000</v>
      </c>
      <c r="F455" s="283">
        <v>3866</v>
      </c>
      <c r="G455" s="262">
        <f t="shared" si="8"/>
        <v>3.8799793067770305</v>
      </c>
      <c r="H455" s="149" t="s">
        <v>156</v>
      </c>
      <c r="I455" s="140" t="s">
        <v>43</v>
      </c>
      <c r="J455" s="304" t="s">
        <v>549</v>
      </c>
      <c r="K455" s="782" t="s">
        <v>878</v>
      </c>
      <c r="L455" s="139" t="s">
        <v>44</v>
      </c>
      <c r="M455" s="308"/>
      <c r="N455" s="284"/>
    </row>
    <row r="456" spans="1:14" s="2" customFormat="1" ht="24" customHeight="1" x14ac:dyDescent="0.3">
      <c r="A456" s="400">
        <v>45615</v>
      </c>
      <c r="B456" s="409" t="s">
        <v>111</v>
      </c>
      <c r="C456" s="409" t="s">
        <v>112</v>
      </c>
      <c r="D456" s="652" t="s">
        <v>110</v>
      </c>
      <c r="E456" s="392">
        <v>15000</v>
      </c>
      <c r="F456" s="283">
        <v>3866</v>
      </c>
      <c r="G456" s="262">
        <f t="shared" si="8"/>
        <v>3.8799793067770305</v>
      </c>
      <c r="H456" s="149" t="s">
        <v>156</v>
      </c>
      <c r="I456" s="637" t="s">
        <v>43</v>
      </c>
      <c r="J456" s="304" t="s">
        <v>549</v>
      </c>
      <c r="K456" s="782" t="s">
        <v>878</v>
      </c>
      <c r="L456" s="636" t="s">
        <v>44</v>
      </c>
      <c r="M456" s="308"/>
      <c r="N456" s="284"/>
    </row>
    <row r="457" spans="1:14" s="2" customFormat="1" ht="24" customHeight="1" x14ac:dyDescent="0.3">
      <c r="A457" s="138">
        <v>45615</v>
      </c>
      <c r="B457" s="292" t="s">
        <v>165</v>
      </c>
      <c r="C457" s="292" t="s">
        <v>112</v>
      </c>
      <c r="D457" s="652" t="s">
        <v>14</v>
      </c>
      <c r="E457" s="124">
        <v>6000</v>
      </c>
      <c r="F457" s="283">
        <v>3866</v>
      </c>
      <c r="G457" s="262">
        <f t="shared" si="8"/>
        <v>1.5519917227108122</v>
      </c>
      <c r="H457" s="149" t="s">
        <v>562</v>
      </c>
      <c r="I457" s="637" t="s">
        <v>43</v>
      </c>
      <c r="J457" s="685" t="s">
        <v>530</v>
      </c>
      <c r="K457" s="782" t="s">
        <v>878</v>
      </c>
      <c r="L457" s="636" t="s">
        <v>44</v>
      </c>
      <c r="M457" s="308"/>
      <c r="N457" s="284"/>
    </row>
    <row r="458" spans="1:14" s="2" customFormat="1" ht="24" customHeight="1" x14ac:dyDescent="0.3">
      <c r="A458" s="138">
        <v>45615</v>
      </c>
      <c r="B458" s="292" t="s">
        <v>165</v>
      </c>
      <c r="C458" s="292" t="s">
        <v>112</v>
      </c>
      <c r="D458" s="652" t="s">
        <v>14</v>
      </c>
      <c r="E458" s="124">
        <v>6000</v>
      </c>
      <c r="F458" s="283">
        <v>3866</v>
      </c>
      <c r="G458" s="262">
        <f t="shared" si="8"/>
        <v>1.5519917227108122</v>
      </c>
      <c r="H458" s="149" t="s">
        <v>562</v>
      </c>
      <c r="I458" s="637" t="s">
        <v>43</v>
      </c>
      <c r="J458" s="685" t="s">
        <v>530</v>
      </c>
      <c r="K458" s="782" t="s">
        <v>878</v>
      </c>
      <c r="L458" s="636" t="s">
        <v>44</v>
      </c>
      <c r="M458" s="308"/>
      <c r="N458" s="284"/>
    </row>
    <row r="459" spans="1:14" s="2" customFormat="1" ht="24" customHeight="1" x14ac:dyDescent="0.3">
      <c r="A459" s="138">
        <v>45615</v>
      </c>
      <c r="B459" s="292" t="s">
        <v>702</v>
      </c>
      <c r="C459" s="292" t="s">
        <v>424</v>
      </c>
      <c r="D459" s="418" t="s">
        <v>79</v>
      </c>
      <c r="E459" s="124">
        <v>154000</v>
      </c>
      <c r="F459" s="283">
        <v>3866</v>
      </c>
      <c r="G459" s="262">
        <f t="shared" si="8"/>
        <v>39.834454216244183</v>
      </c>
      <c r="H459" s="149" t="s">
        <v>562</v>
      </c>
      <c r="I459" s="637" t="s">
        <v>43</v>
      </c>
      <c r="J459" s="685" t="s">
        <v>551</v>
      </c>
      <c r="K459" s="782" t="s">
        <v>878</v>
      </c>
      <c r="L459" s="636" t="s">
        <v>44</v>
      </c>
      <c r="M459" s="308"/>
      <c r="N459" s="284"/>
    </row>
    <row r="460" spans="1:14" s="2" customFormat="1" ht="24" customHeight="1" x14ac:dyDescent="0.3">
      <c r="A460" s="138">
        <v>45615</v>
      </c>
      <c r="B460" s="292" t="s">
        <v>704</v>
      </c>
      <c r="C460" s="292" t="s">
        <v>703</v>
      </c>
      <c r="D460" s="418" t="s">
        <v>79</v>
      </c>
      <c r="E460" s="124">
        <v>1000</v>
      </c>
      <c r="F460" s="283">
        <v>3866</v>
      </c>
      <c r="G460" s="262">
        <f t="shared" si="8"/>
        <v>0.2586652871184687</v>
      </c>
      <c r="H460" s="149" t="s">
        <v>562</v>
      </c>
      <c r="I460" s="637" t="s">
        <v>43</v>
      </c>
      <c r="J460" s="685" t="s">
        <v>551</v>
      </c>
      <c r="K460" s="782" t="s">
        <v>878</v>
      </c>
      <c r="L460" s="636" t="s">
        <v>44</v>
      </c>
      <c r="M460" s="308"/>
      <c r="N460" s="284"/>
    </row>
    <row r="461" spans="1:14" s="2" customFormat="1" ht="24" customHeight="1" x14ac:dyDescent="0.3">
      <c r="A461" s="138">
        <v>45616</v>
      </c>
      <c r="B461" s="292" t="s">
        <v>860</v>
      </c>
      <c r="C461" s="292" t="s">
        <v>115</v>
      </c>
      <c r="D461" s="652" t="s">
        <v>79</v>
      </c>
      <c r="E461" s="124">
        <v>50000</v>
      </c>
      <c r="F461" s="283">
        <v>3866</v>
      </c>
      <c r="G461" s="262">
        <f t="shared" si="8"/>
        <v>12.933264355923436</v>
      </c>
      <c r="H461" s="149" t="s">
        <v>562</v>
      </c>
      <c r="I461" s="637" t="s">
        <v>43</v>
      </c>
      <c r="J461" s="685" t="s">
        <v>552</v>
      </c>
      <c r="K461" s="782" t="s">
        <v>878</v>
      </c>
      <c r="L461" s="636" t="s">
        <v>44</v>
      </c>
      <c r="M461" s="308"/>
      <c r="N461" s="284"/>
    </row>
    <row r="462" spans="1:14" s="2" customFormat="1" ht="24" customHeight="1" x14ac:dyDescent="0.3">
      <c r="A462" s="138">
        <v>45616</v>
      </c>
      <c r="B462" s="292" t="s">
        <v>706</v>
      </c>
      <c r="C462" s="292" t="s">
        <v>691</v>
      </c>
      <c r="D462" s="652" t="s">
        <v>14</v>
      </c>
      <c r="E462" s="124">
        <v>20000</v>
      </c>
      <c r="F462" s="283">
        <v>3866</v>
      </c>
      <c r="G462" s="262">
        <f t="shared" si="8"/>
        <v>5.173305742369374</v>
      </c>
      <c r="H462" s="149" t="s">
        <v>562</v>
      </c>
      <c r="I462" s="637" t="s">
        <v>43</v>
      </c>
      <c r="J462" s="685" t="s">
        <v>552</v>
      </c>
      <c r="K462" s="782" t="s">
        <v>878</v>
      </c>
      <c r="L462" s="636" t="s">
        <v>44</v>
      </c>
      <c r="M462" s="308"/>
      <c r="N462" s="284"/>
    </row>
    <row r="463" spans="1:14" s="2" customFormat="1" ht="15" customHeight="1" x14ac:dyDescent="0.3">
      <c r="A463" s="689">
        <v>45616</v>
      </c>
      <c r="B463" s="636" t="s">
        <v>165</v>
      </c>
      <c r="C463" s="636" t="s">
        <v>112</v>
      </c>
      <c r="D463" s="418" t="s">
        <v>164</v>
      </c>
      <c r="E463" s="143">
        <v>20000</v>
      </c>
      <c r="F463" s="283">
        <v>3866</v>
      </c>
      <c r="G463" s="262">
        <f t="shared" si="8"/>
        <v>5.173305742369374</v>
      </c>
      <c r="H463" s="149" t="s">
        <v>208</v>
      </c>
      <c r="I463" s="140" t="s">
        <v>43</v>
      </c>
      <c r="J463" s="304" t="s">
        <v>563</v>
      </c>
      <c r="K463" s="782" t="s">
        <v>878</v>
      </c>
      <c r="L463" s="139" t="s">
        <v>44</v>
      </c>
      <c r="M463" s="308"/>
      <c r="N463" s="284"/>
    </row>
    <row r="464" spans="1:14" s="2" customFormat="1" ht="15" customHeight="1" x14ac:dyDescent="0.3">
      <c r="A464" s="689">
        <v>45616</v>
      </c>
      <c r="B464" s="636" t="s">
        <v>165</v>
      </c>
      <c r="C464" s="636" t="s">
        <v>112</v>
      </c>
      <c r="D464" s="418" t="s">
        <v>164</v>
      </c>
      <c r="E464" s="143">
        <v>12000</v>
      </c>
      <c r="F464" s="283">
        <v>3866</v>
      </c>
      <c r="G464" s="262">
        <f t="shared" si="8"/>
        <v>3.1039834454216244</v>
      </c>
      <c r="H464" s="149" t="s">
        <v>208</v>
      </c>
      <c r="I464" s="140" t="s">
        <v>43</v>
      </c>
      <c r="J464" s="304" t="s">
        <v>563</v>
      </c>
      <c r="K464" s="782" t="s">
        <v>878</v>
      </c>
      <c r="L464" s="139" t="s">
        <v>44</v>
      </c>
      <c r="M464" s="308"/>
      <c r="N464" s="284"/>
    </row>
    <row r="465" spans="1:14" s="2" customFormat="1" ht="15" customHeight="1" x14ac:dyDescent="0.3">
      <c r="A465" s="689">
        <v>45616</v>
      </c>
      <c r="B465" s="636" t="s">
        <v>165</v>
      </c>
      <c r="C465" s="636" t="s">
        <v>112</v>
      </c>
      <c r="D465" s="418" t="s">
        <v>164</v>
      </c>
      <c r="E465" s="143">
        <v>15000</v>
      </c>
      <c r="F465" s="283">
        <v>3866</v>
      </c>
      <c r="G465" s="262">
        <f t="shared" si="8"/>
        <v>3.8799793067770305</v>
      </c>
      <c r="H465" s="149" t="s">
        <v>208</v>
      </c>
      <c r="I465" s="140" t="s">
        <v>43</v>
      </c>
      <c r="J465" s="304" t="s">
        <v>563</v>
      </c>
      <c r="K465" s="782" t="s">
        <v>878</v>
      </c>
      <c r="L465" s="139" t="s">
        <v>44</v>
      </c>
      <c r="M465" s="308"/>
      <c r="N465" s="284"/>
    </row>
    <row r="466" spans="1:14" s="2" customFormat="1" ht="15" customHeight="1" x14ac:dyDescent="0.3">
      <c r="A466" s="689">
        <v>45616</v>
      </c>
      <c r="B466" s="636" t="s">
        <v>165</v>
      </c>
      <c r="C466" s="636" t="s">
        <v>112</v>
      </c>
      <c r="D466" s="418" t="s">
        <v>164</v>
      </c>
      <c r="E466" s="143">
        <v>5000</v>
      </c>
      <c r="F466" s="283">
        <v>3866</v>
      </c>
      <c r="G466" s="262">
        <f t="shared" si="8"/>
        <v>1.2933264355923435</v>
      </c>
      <c r="H466" s="149" t="s">
        <v>208</v>
      </c>
      <c r="I466" s="140" t="s">
        <v>43</v>
      </c>
      <c r="J466" s="304" t="s">
        <v>563</v>
      </c>
      <c r="K466" s="782" t="s">
        <v>878</v>
      </c>
      <c r="L466" s="139" t="s">
        <v>44</v>
      </c>
      <c r="M466" s="308"/>
      <c r="N466" s="284"/>
    </row>
    <row r="467" spans="1:14" s="2" customFormat="1" ht="15" customHeight="1" x14ac:dyDescent="0.3">
      <c r="A467" s="689">
        <v>45616</v>
      </c>
      <c r="B467" s="636" t="s">
        <v>165</v>
      </c>
      <c r="C467" s="636" t="s">
        <v>112</v>
      </c>
      <c r="D467" s="418" t="s">
        <v>164</v>
      </c>
      <c r="E467" s="143">
        <v>16000</v>
      </c>
      <c r="F467" s="283">
        <v>3866</v>
      </c>
      <c r="G467" s="262">
        <f t="shared" si="8"/>
        <v>4.1386445938954992</v>
      </c>
      <c r="H467" s="149" t="s">
        <v>208</v>
      </c>
      <c r="I467" s="140" t="s">
        <v>43</v>
      </c>
      <c r="J467" s="304" t="s">
        <v>563</v>
      </c>
      <c r="K467" s="782" t="s">
        <v>878</v>
      </c>
      <c r="L467" s="139" t="s">
        <v>44</v>
      </c>
      <c r="M467" s="308"/>
      <c r="N467" s="284"/>
    </row>
    <row r="468" spans="1:14" s="2" customFormat="1" ht="15" customHeight="1" x14ac:dyDescent="0.3">
      <c r="A468" s="138">
        <v>45616</v>
      </c>
      <c r="B468" s="636" t="s">
        <v>166</v>
      </c>
      <c r="C468" s="292" t="s">
        <v>166</v>
      </c>
      <c r="D468" s="418" t="s">
        <v>164</v>
      </c>
      <c r="E468" s="143">
        <v>17000</v>
      </c>
      <c r="F468" s="283">
        <v>3866</v>
      </c>
      <c r="G468" s="262">
        <f t="shared" si="8"/>
        <v>4.3973098810139684</v>
      </c>
      <c r="H468" s="149" t="s">
        <v>208</v>
      </c>
      <c r="I468" s="140" t="s">
        <v>43</v>
      </c>
      <c r="J468" s="304" t="s">
        <v>563</v>
      </c>
      <c r="K468" s="782" t="s">
        <v>878</v>
      </c>
      <c r="L468" s="139" t="s">
        <v>44</v>
      </c>
      <c r="M468" s="308"/>
      <c r="N468" s="284"/>
    </row>
    <row r="469" spans="1:14" s="2" customFormat="1" ht="15" customHeight="1" x14ac:dyDescent="0.3">
      <c r="A469" s="689">
        <v>45616</v>
      </c>
      <c r="B469" s="636" t="s">
        <v>165</v>
      </c>
      <c r="C469" s="636" t="s">
        <v>112</v>
      </c>
      <c r="D469" s="418" t="s">
        <v>164</v>
      </c>
      <c r="E469" s="143">
        <v>25000</v>
      </c>
      <c r="F469" s="283">
        <v>3866</v>
      </c>
      <c r="G469" s="262">
        <f t="shared" si="8"/>
        <v>6.466632177961718</v>
      </c>
      <c r="H469" s="149" t="s">
        <v>207</v>
      </c>
      <c r="I469" s="140" t="s">
        <v>43</v>
      </c>
      <c r="J469" s="304" t="s">
        <v>547</v>
      </c>
      <c r="K469" s="782" t="s">
        <v>878</v>
      </c>
      <c r="L469" s="139" t="s">
        <v>44</v>
      </c>
      <c r="M469" s="308"/>
      <c r="N469" s="284"/>
    </row>
    <row r="470" spans="1:14" s="2" customFormat="1" ht="15" customHeight="1" x14ac:dyDescent="0.3">
      <c r="A470" s="689">
        <v>45616</v>
      </c>
      <c r="B470" s="636" t="s">
        <v>165</v>
      </c>
      <c r="C470" s="636" t="s">
        <v>112</v>
      </c>
      <c r="D470" s="418" t="s">
        <v>164</v>
      </c>
      <c r="E470" s="143">
        <v>15000</v>
      </c>
      <c r="F470" s="283">
        <v>3866</v>
      </c>
      <c r="G470" s="262">
        <f t="shared" si="8"/>
        <v>3.8799793067770305</v>
      </c>
      <c r="H470" s="149" t="s">
        <v>207</v>
      </c>
      <c r="I470" s="140" t="s">
        <v>43</v>
      </c>
      <c r="J470" s="304" t="s">
        <v>564</v>
      </c>
      <c r="K470" s="782" t="s">
        <v>878</v>
      </c>
      <c r="L470" s="139" t="s">
        <v>44</v>
      </c>
      <c r="M470" s="308"/>
      <c r="N470" s="284"/>
    </row>
    <row r="471" spans="1:14" s="2" customFormat="1" ht="15" customHeight="1" x14ac:dyDescent="0.3">
      <c r="A471" s="689">
        <v>45616</v>
      </c>
      <c r="B471" s="636" t="s">
        <v>165</v>
      </c>
      <c r="C471" s="636" t="s">
        <v>112</v>
      </c>
      <c r="D471" s="418" t="s">
        <v>164</v>
      </c>
      <c r="E471" s="143">
        <v>7000</v>
      </c>
      <c r="F471" s="283">
        <v>3866</v>
      </c>
      <c r="G471" s="262">
        <f t="shared" si="8"/>
        <v>1.8106570098292809</v>
      </c>
      <c r="H471" s="149" t="s">
        <v>207</v>
      </c>
      <c r="I471" s="140" t="s">
        <v>43</v>
      </c>
      <c r="J471" s="304" t="s">
        <v>564</v>
      </c>
      <c r="K471" s="782" t="s">
        <v>878</v>
      </c>
      <c r="L471" s="139" t="s">
        <v>44</v>
      </c>
      <c r="M471" s="308"/>
      <c r="N471" s="284"/>
    </row>
    <row r="472" spans="1:14" s="2" customFormat="1" ht="15" customHeight="1" x14ac:dyDescent="0.3">
      <c r="A472" s="689">
        <v>45616</v>
      </c>
      <c r="B472" s="636" t="s">
        <v>165</v>
      </c>
      <c r="C472" s="636" t="s">
        <v>112</v>
      </c>
      <c r="D472" s="418" t="s">
        <v>164</v>
      </c>
      <c r="E472" s="143">
        <v>3000</v>
      </c>
      <c r="F472" s="283">
        <v>3866</v>
      </c>
      <c r="G472" s="262">
        <f t="shared" si="8"/>
        <v>0.7759958613554061</v>
      </c>
      <c r="H472" s="149" t="s">
        <v>207</v>
      </c>
      <c r="I472" s="140" t="s">
        <v>43</v>
      </c>
      <c r="J472" s="304" t="s">
        <v>564</v>
      </c>
      <c r="K472" s="782" t="s">
        <v>878</v>
      </c>
      <c r="L472" s="139" t="s">
        <v>44</v>
      </c>
      <c r="M472" s="308"/>
      <c r="N472" s="284"/>
    </row>
    <row r="473" spans="1:14" s="2" customFormat="1" ht="15" customHeight="1" x14ac:dyDescent="0.3">
      <c r="A473" s="689">
        <v>45616</v>
      </c>
      <c r="B473" s="636" t="s">
        <v>165</v>
      </c>
      <c r="C473" s="636" t="s">
        <v>112</v>
      </c>
      <c r="D473" s="418" t="s">
        <v>164</v>
      </c>
      <c r="E473" s="143">
        <v>25000</v>
      </c>
      <c r="F473" s="283">
        <v>3866</v>
      </c>
      <c r="G473" s="262">
        <f t="shared" si="8"/>
        <v>6.466632177961718</v>
      </c>
      <c r="H473" s="149" t="s">
        <v>207</v>
      </c>
      <c r="I473" s="140" t="s">
        <v>43</v>
      </c>
      <c r="J473" s="304" t="s">
        <v>564</v>
      </c>
      <c r="K473" s="782" t="s">
        <v>878</v>
      </c>
      <c r="L473" s="139" t="s">
        <v>44</v>
      </c>
      <c r="M473" s="308"/>
      <c r="N473" s="284"/>
    </row>
    <row r="474" spans="1:14" s="2" customFormat="1" ht="15" customHeight="1" x14ac:dyDescent="0.3">
      <c r="A474" s="689">
        <v>45616</v>
      </c>
      <c r="B474" s="636" t="s">
        <v>166</v>
      </c>
      <c r="C474" s="292" t="s">
        <v>166</v>
      </c>
      <c r="D474" s="418" t="s">
        <v>164</v>
      </c>
      <c r="E474" s="143">
        <v>20000</v>
      </c>
      <c r="F474" s="283">
        <v>3866</v>
      </c>
      <c r="G474" s="262">
        <f t="shared" si="8"/>
        <v>5.173305742369374</v>
      </c>
      <c r="H474" s="149" t="s">
        <v>207</v>
      </c>
      <c r="I474" s="140" t="s">
        <v>43</v>
      </c>
      <c r="J474" s="304" t="s">
        <v>564</v>
      </c>
      <c r="K474" s="782" t="s">
        <v>878</v>
      </c>
      <c r="L474" s="139" t="s">
        <v>44</v>
      </c>
      <c r="M474" s="308"/>
      <c r="N474" s="284"/>
    </row>
    <row r="475" spans="1:14" s="2" customFormat="1" ht="15" customHeight="1" x14ac:dyDescent="0.3">
      <c r="A475" s="400">
        <v>45616</v>
      </c>
      <c r="B475" s="409" t="s">
        <v>111</v>
      </c>
      <c r="C475" s="409" t="s">
        <v>112</v>
      </c>
      <c r="D475" s="652" t="s">
        <v>110</v>
      </c>
      <c r="E475" s="392">
        <v>25000</v>
      </c>
      <c r="F475" s="283">
        <v>3866</v>
      </c>
      <c r="G475" s="262">
        <f t="shared" si="8"/>
        <v>6.466632177961718</v>
      </c>
      <c r="H475" s="149" t="s">
        <v>177</v>
      </c>
      <c r="I475" s="140" t="s">
        <v>43</v>
      </c>
      <c r="J475" s="304" t="s">
        <v>565</v>
      </c>
      <c r="K475" s="782" t="s">
        <v>878</v>
      </c>
      <c r="L475" s="139" t="s">
        <v>44</v>
      </c>
      <c r="M475" s="308"/>
      <c r="N475" s="284"/>
    </row>
    <row r="476" spans="1:14" s="2" customFormat="1" ht="15" customHeight="1" x14ac:dyDescent="0.3">
      <c r="A476" s="400">
        <v>45616</v>
      </c>
      <c r="B476" s="409" t="s">
        <v>111</v>
      </c>
      <c r="C476" s="409" t="s">
        <v>112</v>
      </c>
      <c r="D476" s="652" t="s">
        <v>110</v>
      </c>
      <c r="E476" s="392">
        <v>8000</v>
      </c>
      <c r="F476" s="283">
        <v>3866</v>
      </c>
      <c r="G476" s="262">
        <f t="shared" si="8"/>
        <v>2.0693222969477496</v>
      </c>
      <c r="H476" s="149" t="s">
        <v>177</v>
      </c>
      <c r="I476" s="140" t="s">
        <v>43</v>
      </c>
      <c r="J476" s="304" t="s">
        <v>565</v>
      </c>
      <c r="K476" s="782" t="s">
        <v>878</v>
      </c>
      <c r="L476" s="139" t="s">
        <v>44</v>
      </c>
      <c r="M476" s="308"/>
      <c r="N476" s="284"/>
    </row>
    <row r="477" spans="1:14" s="2" customFormat="1" ht="15" customHeight="1" x14ac:dyDescent="0.3">
      <c r="A477" s="400">
        <v>45616</v>
      </c>
      <c r="B477" s="409" t="s">
        <v>111</v>
      </c>
      <c r="C477" s="409" t="s">
        <v>112</v>
      </c>
      <c r="D477" s="652" t="s">
        <v>110</v>
      </c>
      <c r="E477" s="392">
        <v>15000</v>
      </c>
      <c r="F477" s="283">
        <v>3866</v>
      </c>
      <c r="G477" s="262">
        <f t="shared" si="8"/>
        <v>3.8799793067770305</v>
      </c>
      <c r="H477" s="149" t="s">
        <v>177</v>
      </c>
      <c r="I477" s="140" t="s">
        <v>43</v>
      </c>
      <c r="J477" s="304" t="s">
        <v>565</v>
      </c>
      <c r="K477" s="782" t="s">
        <v>878</v>
      </c>
      <c r="L477" s="139" t="s">
        <v>44</v>
      </c>
      <c r="M477" s="308"/>
      <c r="N477" s="284"/>
    </row>
    <row r="478" spans="1:14" s="2" customFormat="1" ht="15" customHeight="1" x14ac:dyDescent="0.3">
      <c r="A478" s="400">
        <v>45616</v>
      </c>
      <c r="B478" s="409" t="s">
        <v>111</v>
      </c>
      <c r="C478" s="409" t="s">
        <v>112</v>
      </c>
      <c r="D478" s="652" t="s">
        <v>110</v>
      </c>
      <c r="E478" s="392">
        <v>25000</v>
      </c>
      <c r="F478" s="283">
        <v>3866</v>
      </c>
      <c r="G478" s="262">
        <f t="shared" si="8"/>
        <v>6.466632177961718</v>
      </c>
      <c r="H478" s="149" t="s">
        <v>177</v>
      </c>
      <c r="I478" s="140" t="s">
        <v>43</v>
      </c>
      <c r="J478" s="304" t="s">
        <v>565</v>
      </c>
      <c r="K478" s="782" t="s">
        <v>878</v>
      </c>
      <c r="L478" s="139" t="s">
        <v>44</v>
      </c>
      <c r="M478" s="308"/>
      <c r="N478" s="284"/>
    </row>
    <row r="479" spans="1:14" s="2" customFormat="1" ht="15" customHeight="1" x14ac:dyDescent="0.3">
      <c r="A479" s="400">
        <v>45616</v>
      </c>
      <c r="B479" s="409" t="s">
        <v>111</v>
      </c>
      <c r="C479" s="409" t="s">
        <v>112</v>
      </c>
      <c r="D479" s="652" t="s">
        <v>110</v>
      </c>
      <c r="E479" s="392">
        <v>15000</v>
      </c>
      <c r="F479" s="283">
        <v>3866</v>
      </c>
      <c r="G479" s="262">
        <f t="shared" si="8"/>
        <v>3.8799793067770305</v>
      </c>
      <c r="H479" s="149" t="s">
        <v>156</v>
      </c>
      <c r="I479" s="140" t="s">
        <v>43</v>
      </c>
      <c r="J479" s="304" t="s">
        <v>566</v>
      </c>
      <c r="K479" s="782" t="s">
        <v>878</v>
      </c>
      <c r="L479" s="139" t="s">
        <v>44</v>
      </c>
      <c r="M479" s="308"/>
      <c r="N479" s="284"/>
    </row>
    <row r="480" spans="1:14" s="2" customFormat="1" ht="15" customHeight="1" x14ac:dyDescent="0.3">
      <c r="A480" s="400">
        <v>45616</v>
      </c>
      <c r="B480" s="409" t="s">
        <v>111</v>
      </c>
      <c r="C480" s="409" t="s">
        <v>112</v>
      </c>
      <c r="D480" s="652" t="s">
        <v>110</v>
      </c>
      <c r="E480" s="392">
        <v>15000</v>
      </c>
      <c r="F480" s="283">
        <v>3866</v>
      </c>
      <c r="G480" s="262">
        <f t="shared" si="8"/>
        <v>3.8799793067770305</v>
      </c>
      <c r="H480" s="149" t="s">
        <v>156</v>
      </c>
      <c r="I480" s="140" t="s">
        <v>43</v>
      </c>
      <c r="J480" s="304" t="s">
        <v>566</v>
      </c>
      <c r="K480" s="782" t="s">
        <v>878</v>
      </c>
      <c r="L480" s="139" t="s">
        <v>44</v>
      </c>
      <c r="M480" s="308"/>
      <c r="N480" s="284"/>
    </row>
    <row r="481" spans="1:16" s="2" customFormat="1" ht="15" customHeight="1" x14ac:dyDescent="0.3">
      <c r="A481" s="400">
        <v>45616</v>
      </c>
      <c r="B481" s="126" t="s">
        <v>111</v>
      </c>
      <c r="C481" s="126" t="s">
        <v>112</v>
      </c>
      <c r="D481" s="652" t="s">
        <v>14</v>
      </c>
      <c r="E481" s="784">
        <v>10000</v>
      </c>
      <c r="F481" s="283">
        <v>3866</v>
      </c>
      <c r="G481" s="262">
        <f t="shared" si="8"/>
        <v>2.586652871184687</v>
      </c>
      <c r="H481" s="149" t="s">
        <v>167</v>
      </c>
      <c r="I481" s="140" t="s">
        <v>43</v>
      </c>
      <c r="J481" s="304" t="s">
        <v>567</v>
      </c>
      <c r="K481" s="782" t="s">
        <v>878</v>
      </c>
      <c r="L481" s="139" t="s">
        <v>44</v>
      </c>
      <c r="M481" s="308"/>
      <c r="N481" s="284"/>
    </row>
    <row r="482" spans="1:16" s="2" customFormat="1" ht="15" customHeight="1" x14ac:dyDescent="0.3">
      <c r="A482" s="400">
        <v>45616</v>
      </c>
      <c r="B482" s="126" t="s">
        <v>111</v>
      </c>
      <c r="C482" s="126" t="s">
        <v>112</v>
      </c>
      <c r="D482" s="652" t="s">
        <v>14</v>
      </c>
      <c r="E482" s="784">
        <v>10000</v>
      </c>
      <c r="F482" s="283">
        <v>3866</v>
      </c>
      <c r="G482" s="262">
        <f t="shared" si="8"/>
        <v>2.586652871184687</v>
      </c>
      <c r="H482" s="149" t="s">
        <v>167</v>
      </c>
      <c r="I482" s="140" t="s">
        <v>43</v>
      </c>
      <c r="J482" s="304" t="s">
        <v>567</v>
      </c>
      <c r="K482" s="782" t="s">
        <v>878</v>
      </c>
      <c r="L482" s="139" t="s">
        <v>44</v>
      </c>
      <c r="M482" s="308"/>
      <c r="N482" s="284"/>
    </row>
    <row r="483" spans="1:16" s="2" customFormat="1" ht="15" customHeight="1" x14ac:dyDescent="0.3">
      <c r="A483" s="400">
        <v>45617</v>
      </c>
      <c r="B483" s="409" t="s">
        <v>714</v>
      </c>
      <c r="C483" s="409" t="s">
        <v>424</v>
      </c>
      <c r="D483" s="652" t="s">
        <v>79</v>
      </c>
      <c r="E483" s="392">
        <v>100000</v>
      </c>
      <c r="F483" s="283">
        <v>3866</v>
      </c>
      <c r="G483" s="262">
        <f t="shared" si="8"/>
        <v>25.866528711846872</v>
      </c>
      <c r="H483" s="149" t="s">
        <v>145</v>
      </c>
      <c r="I483" s="140" t="s">
        <v>43</v>
      </c>
      <c r="J483" s="686" t="s">
        <v>716</v>
      </c>
      <c r="K483" s="782" t="s">
        <v>878</v>
      </c>
      <c r="L483" s="139" t="s">
        <v>44</v>
      </c>
      <c r="M483" s="308"/>
      <c r="N483" s="284"/>
    </row>
    <row r="484" spans="1:16" s="2" customFormat="1" ht="15" customHeight="1" x14ac:dyDescent="0.3">
      <c r="A484" s="400">
        <v>45617</v>
      </c>
      <c r="B484" s="409" t="s">
        <v>715</v>
      </c>
      <c r="C484" s="409" t="s">
        <v>703</v>
      </c>
      <c r="D484" s="652" t="s">
        <v>79</v>
      </c>
      <c r="E484" s="392">
        <v>1000</v>
      </c>
      <c r="F484" s="283">
        <v>3866</v>
      </c>
      <c r="G484" s="262">
        <f t="shared" si="8"/>
        <v>0.2586652871184687</v>
      </c>
      <c r="H484" s="149" t="s">
        <v>145</v>
      </c>
      <c r="I484" s="140" t="s">
        <v>43</v>
      </c>
      <c r="J484" s="685" t="s">
        <v>583</v>
      </c>
      <c r="K484" s="782" t="s">
        <v>878</v>
      </c>
      <c r="L484" s="139" t="s">
        <v>44</v>
      </c>
      <c r="M484" s="308"/>
      <c r="N484" s="284"/>
    </row>
    <row r="485" spans="1:16" s="2" customFormat="1" ht="15" customHeight="1" x14ac:dyDescent="0.3">
      <c r="A485" s="689">
        <v>45617</v>
      </c>
      <c r="B485" s="636" t="s">
        <v>165</v>
      </c>
      <c r="C485" s="636" t="s">
        <v>112</v>
      </c>
      <c r="D485" s="418" t="s">
        <v>164</v>
      </c>
      <c r="E485" s="143">
        <v>25000</v>
      </c>
      <c r="F485" s="283">
        <v>3866</v>
      </c>
      <c r="G485" s="262">
        <f t="shared" si="8"/>
        <v>6.466632177961718</v>
      </c>
      <c r="H485" s="149" t="s">
        <v>207</v>
      </c>
      <c r="I485" s="140" t="s">
        <v>43</v>
      </c>
      <c r="J485" s="304" t="s">
        <v>576</v>
      </c>
      <c r="K485" s="782" t="s">
        <v>878</v>
      </c>
      <c r="L485" s="139" t="s">
        <v>44</v>
      </c>
      <c r="M485" s="308"/>
      <c r="N485" s="284"/>
    </row>
    <row r="486" spans="1:16" s="2" customFormat="1" ht="15" customHeight="1" x14ac:dyDescent="0.3">
      <c r="A486" s="689">
        <v>45617</v>
      </c>
      <c r="B486" s="636" t="s">
        <v>165</v>
      </c>
      <c r="C486" s="636" t="s">
        <v>112</v>
      </c>
      <c r="D486" s="418" t="s">
        <v>164</v>
      </c>
      <c r="E486" s="143">
        <v>15000</v>
      </c>
      <c r="F486" s="283">
        <v>3866</v>
      </c>
      <c r="G486" s="262">
        <f t="shared" si="8"/>
        <v>3.8799793067770305</v>
      </c>
      <c r="H486" s="149" t="s">
        <v>207</v>
      </c>
      <c r="I486" s="140" t="s">
        <v>43</v>
      </c>
      <c r="J486" s="304" t="s">
        <v>576</v>
      </c>
      <c r="K486" s="782" t="s">
        <v>878</v>
      </c>
      <c r="L486" s="139" t="s">
        <v>44</v>
      </c>
      <c r="M486" s="308"/>
      <c r="N486" s="284"/>
    </row>
    <row r="487" spans="1:16" s="2" customFormat="1" ht="15" customHeight="1" x14ac:dyDescent="0.3">
      <c r="A487" s="689">
        <v>45617</v>
      </c>
      <c r="B487" s="636" t="s">
        <v>165</v>
      </c>
      <c r="C487" s="636" t="s">
        <v>112</v>
      </c>
      <c r="D487" s="418" t="s">
        <v>164</v>
      </c>
      <c r="E487" s="143">
        <v>7000</v>
      </c>
      <c r="F487" s="283">
        <v>3866</v>
      </c>
      <c r="G487" s="262">
        <f t="shared" si="8"/>
        <v>1.8106570098292809</v>
      </c>
      <c r="H487" s="149" t="s">
        <v>207</v>
      </c>
      <c r="I487" s="140" t="s">
        <v>43</v>
      </c>
      <c r="J487" s="304" t="s">
        <v>576</v>
      </c>
      <c r="K487" s="782" t="s">
        <v>878</v>
      </c>
      <c r="L487" s="139" t="s">
        <v>44</v>
      </c>
      <c r="M487" s="308"/>
      <c r="N487" s="284"/>
    </row>
    <row r="488" spans="1:16" s="2" customFormat="1" ht="15" customHeight="1" x14ac:dyDescent="0.3">
      <c r="A488" s="689">
        <v>45617</v>
      </c>
      <c r="B488" s="636" t="s">
        <v>165</v>
      </c>
      <c r="C488" s="636" t="s">
        <v>112</v>
      </c>
      <c r="D488" s="418" t="s">
        <v>164</v>
      </c>
      <c r="E488" s="143">
        <v>5000</v>
      </c>
      <c r="F488" s="283">
        <v>3866</v>
      </c>
      <c r="G488" s="262">
        <f t="shared" si="8"/>
        <v>1.2933264355923435</v>
      </c>
      <c r="H488" s="149" t="s">
        <v>207</v>
      </c>
      <c r="I488" s="140" t="s">
        <v>43</v>
      </c>
      <c r="J488" s="304" t="s">
        <v>576</v>
      </c>
      <c r="K488" s="782" t="s">
        <v>878</v>
      </c>
      <c r="L488" s="139" t="s">
        <v>44</v>
      </c>
      <c r="M488" s="308"/>
      <c r="N488" s="284"/>
    </row>
    <row r="489" spans="1:16" s="2" customFormat="1" ht="15" customHeight="1" x14ac:dyDescent="0.3">
      <c r="A489" s="689">
        <v>45617</v>
      </c>
      <c r="B489" s="636" t="s">
        <v>165</v>
      </c>
      <c r="C489" s="636" t="s">
        <v>112</v>
      </c>
      <c r="D489" s="418" t="s">
        <v>164</v>
      </c>
      <c r="E489" s="143">
        <v>25000</v>
      </c>
      <c r="F489" s="283">
        <v>3866</v>
      </c>
      <c r="G489" s="262">
        <f t="shared" si="8"/>
        <v>6.466632177961718</v>
      </c>
      <c r="H489" s="149" t="s">
        <v>207</v>
      </c>
      <c r="I489" s="140" t="s">
        <v>43</v>
      </c>
      <c r="J489" s="304" t="s">
        <v>576</v>
      </c>
      <c r="K489" s="782" t="s">
        <v>878</v>
      </c>
      <c r="L489" s="139" t="s">
        <v>44</v>
      </c>
      <c r="M489" s="308"/>
      <c r="N489" s="284"/>
    </row>
    <row r="490" spans="1:16" s="2" customFormat="1" ht="15" customHeight="1" x14ac:dyDescent="0.3">
      <c r="A490" s="138">
        <v>45617</v>
      </c>
      <c r="B490" s="292" t="s">
        <v>166</v>
      </c>
      <c r="C490" s="292" t="s">
        <v>166</v>
      </c>
      <c r="D490" s="418" t="s">
        <v>164</v>
      </c>
      <c r="E490" s="143">
        <v>20000</v>
      </c>
      <c r="F490" s="283">
        <v>3866</v>
      </c>
      <c r="G490" s="262">
        <f t="shared" si="8"/>
        <v>5.173305742369374</v>
      </c>
      <c r="H490" s="149" t="s">
        <v>207</v>
      </c>
      <c r="I490" s="140" t="s">
        <v>43</v>
      </c>
      <c r="J490" s="304" t="s">
        <v>576</v>
      </c>
      <c r="K490" s="782" t="s">
        <v>878</v>
      </c>
      <c r="L490" s="139" t="s">
        <v>44</v>
      </c>
      <c r="M490" s="308"/>
      <c r="N490" s="284"/>
    </row>
    <row r="491" spans="1:16" s="2" customFormat="1" ht="15" customHeight="1" x14ac:dyDescent="0.3">
      <c r="A491" s="138">
        <v>45617</v>
      </c>
      <c r="B491" s="139" t="s">
        <v>165</v>
      </c>
      <c r="C491" s="139" t="s">
        <v>112</v>
      </c>
      <c r="D491" s="418" t="s">
        <v>164</v>
      </c>
      <c r="E491" s="143">
        <v>20000</v>
      </c>
      <c r="F491" s="283">
        <v>3866</v>
      </c>
      <c r="G491" s="262">
        <f t="shared" si="8"/>
        <v>5.173305742369374</v>
      </c>
      <c r="H491" s="149" t="s">
        <v>208</v>
      </c>
      <c r="I491" s="140" t="s">
        <v>43</v>
      </c>
      <c r="J491" s="304" t="s">
        <v>578</v>
      </c>
      <c r="K491" s="782" t="s">
        <v>878</v>
      </c>
      <c r="L491" s="139" t="s">
        <v>44</v>
      </c>
      <c r="M491" s="308"/>
      <c r="N491" s="284"/>
    </row>
    <row r="492" spans="1:16" s="2" customFormat="1" ht="15" customHeight="1" x14ac:dyDescent="0.3">
      <c r="A492" s="138">
        <v>45617</v>
      </c>
      <c r="B492" s="139" t="s">
        <v>165</v>
      </c>
      <c r="C492" s="139" t="s">
        <v>112</v>
      </c>
      <c r="D492" s="418" t="s">
        <v>164</v>
      </c>
      <c r="E492" s="143">
        <v>6000</v>
      </c>
      <c r="F492" s="283">
        <v>3866</v>
      </c>
      <c r="G492" s="262">
        <f t="shared" si="8"/>
        <v>1.5519917227108122</v>
      </c>
      <c r="H492" s="149" t="s">
        <v>208</v>
      </c>
      <c r="I492" s="140" t="s">
        <v>43</v>
      </c>
      <c r="J492" s="304" t="s">
        <v>578</v>
      </c>
      <c r="K492" s="782" t="s">
        <v>878</v>
      </c>
      <c r="L492" s="139" t="s">
        <v>44</v>
      </c>
      <c r="M492" s="308"/>
      <c r="N492" s="284"/>
    </row>
    <row r="493" spans="1:16" s="2" customFormat="1" ht="15" customHeight="1" x14ac:dyDescent="0.3">
      <c r="A493" s="138">
        <v>45617</v>
      </c>
      <c r="B493" s="139" t="s">
        <v>165</v>
      </c>
      <c r="C493" s="139" t="s">
        <v>112</v>
      </c>
      <c r="D493" s="418" t="s">
        <v>164</v>
      </c>
      <c r="E493" s="143">
        <v>4000</v>
      </c>
      <c r="F493" s="283">
        <v>3866</v>
      </c>
      <c r="G493" s="262">
        <f t="shared" si="8"/>
        <v>1.0346611484738748</v>
      </c>
      <c r="H493" s="149" t="s">
        <v>208</v>
      </c>
      <c r="I493" s="140" t="s">
        <v>43</v>
      </c>
      <c r="J493" s="304" t="s">
        <v>578</v>
      </c>
      <c r="K493" s="782" t="s">
        <v>878</v>
      </c>
      <c r="L493" s="139" t="s">
        <v>44</v>
      </c>
      <c r="M493" s="308"/>
      <c r="N493" s="284"/>
    </row>
    <row r="494" spans="1:16" s="2" customFormat="1" ht="15" customHeight="1" x14ac:dyDescent="0.3">
      <c r="A494" s="138">
        <v>45617</v>
      </c>
      <c r="B494" s="139" t="s">
        <v>165</v>
      </c>
      <c r="C494" s="139" t="s">
        <v>112</v>
      </c>
      <c r="D494" s="418" t="s">
        <v>164</v>
      </c>
      <c r="E494" s="143">
        <v>4000</v>
      </c>
      <c r="F494" s="283">
        <v>3866</v>
      </c>
      <c r="G494" s="262">
        <f t="shared" si="8"/>
        <v>1.0346611484738748</v>
      </c>
      <c r="H494" s="149" t="s">
        <v>208</v>
      </c>
      <c r="I494" s="140" t="s">
        <v>43</v>
      </c>
      <c r="J494" s="304" t="s">
        <v>578</v>
      </c>
      <c r="K494" s="782" t="s">
        <v>878</v>
      </c>
      <c r="L494" s="139" t="s">
        <v>44</v>
      </c>
      <c r="M494" s="308"/>
      <c r="N494" s="284"/>
    </row>
    <row r="495" spans="1:16" s="2" customFormat="1" ht="14.25" customHeight="1" x14ac:dyDescent="0.3">
      <c r="A495" s="138">
        <v>45617</v>
      </c>
      <c r="B495" s="139" t="s">
        <v>165</v>
      </c>
      <c r="C495" s="139" t="s">
        <v>112</v>
      </c>
      <c r="D495" s="418" t="s">
        <v>164</v>
      </c>
      <c r="E495" s="143">
        <v>4000</v>
      </c>
      <c r="F495" s="283">
        <v>3866</v>
      </c>
      <c r="G495" s="262">
        <f t="shared" si="8"/>
        <v>1.0346611484738748</v>
      </c>
      <c r="H495" s="149" t="s">
        <v>208</v>
      </c>
      <c r="I495" s="140" t="s">
        <v>43</v>
      </c>
      <c r="J495" s="304" t="s">
        <v>578</v>
      </c>
      <c r="K495" s="782" t="s">
        <v>878</v>
      </c>
      <c r="L495" s="139" t="s">
        <v>44</v>
      </c>
      <c r="M495" s="308"/>
      <c r="N495" s="284"/>
    </row>
    <row r="496" spans="1:16" x14ac:dyDescent="0.3">
      <c r="A496" s="138">
        <v>45617</v>
      </c>
      <c r="B496" s="139" t="s">
        <v>165</v>
      </c>
      <c r="C496" s="139" t="s">
        <v>112</v>
      </c>
      <c r="D496" s="418" t="s">
        <v>164</v>
      </c>
      <c r="E496" s="143">
        <v>18000</v>
      </c>
      <c r="F496" s="283">
        <v>3866</v>
      </c>
      <c r="G496" s="262">
        <f t="shared" ref="G496:G595" si="9">E496/F496</f>
        <v>4.6559751681324366</v>
      </c>
      <c r="H496" s="149" t="s">
        <v>208</v>
      </c>
      <c r="I496" s="140" t="s">
        <v>43</v>
      </c>
      <c r="J496" s="304" t="s">
        <v>578</v>
      </c>
      <c r="K496" s="782" t="s">
        <v>878</v>
      </c>
      <c r="L496" s="139" t="s">
        <v>44</v>
      </c>
      <c r="M496" s="390"/>
      <c r="N496" s="391"/>
      <c r="O496" s="401"/>
      <c r="P496" s="401"/>
    </row>
    <row r="497" spans="1:16" x14ac:dyDescent="0.3">
      <c r="A497" s="138">
        <v>45617</v>
      </c>
      <c r="B497" s="139" t="s">
        <v>166</v>
      </c>
      <c r="C497" s="292" t="s">
        <v>166</v>
      </c>
      <c r="D497" s="418" t="s">
        <v>164</v>
      </c>
      <c r="E497" s="143">
        <v>15000</v>
      </c>
      <c r="F497" s="283">
        <v>3866</v>
      </c>
      <c r="G497" s="262">
        <f t="shared" si="9"/>
        <v>3.8799793067770305</v>
      </c>
      <c r="H497" s="149" t="s">
        <v>208</v>
      </c>
      <c r="I497" s="140" t="s">
        <v>43</v>
      </c>
      <c r="J497" s="304" t="s">
        <v>578</v>
      </c>
      <c r="K497" s="782" t="s">
        <v>878</v>
      </c>
      <c r="L497" s="139" t="s">
        <v>44</v>
      </c>
      <c r="M497" s="390"/>
      <c r="N497" s="391"/>
      <c r="O497" s="401"/>
      <c r="P497" s="401"/>
    </row>
    <row r="498" spans="1:16" x14ac:dyDescent="0.3">
      <c r="A498" s="400">
        <v>45617</v>
      </c>
      <c r="B498" s="409" t="s">
        <v>111</v>
      </c>
      <c r="C498" s="409" t="s">
        <v>112</v>
      </c>
      <c r="D498" s="652" t="s">
        <v>164</v>
      </c>
      <c r="E498" s="392">
        <v>25000</v>
      </c>
      <c r="F498" s="283">
        <v>3866</v>
      </c>
      <c r="G498" s="262">
        <f t="shared" si="9"/>
        <v>6.466632177961718</v>
      </c>
      <c r="H498" s="623" t="s">
        <v>884</v>
      </c>
      <c r="I498" s="140" t="s">
        <v>43</v>
      </c>
      <c r="J498" s="304" t="s">
        <v>577</v>
      </c>
      <c r="K498" s="782" t="s">
        <v>878</v>
      </c>
      <c r="L498" s="139" t="s">
        <v>44</v>
      </c>
      <c r="M498" s="390"/>
      <c r="N498" s="391"/>
      <c r="O498" s="401"/>
      <c r="P498" s="401"/>
    </row>
    <row r="499" spans="1:16" x14ac:dyDescent="0.3">
      <c r="A499" s="400">
        <v>45617</v>
      </c>
      <c r="B499" s="409" t="s">
        <v>111</v>
      </c>
      <c r="C499" s="409" t="s">
        <v>112</v>
      </c>
      <c r="D499" s="652" t="s">
        <v>164</v>
      </c>
      <c r="E499" s="392">
        <v>5000</v>
      </c>
      <c r="F499" s="283">
        <v>3866</v>
      </c>
      <c r="G499" s="262">
        <f t="shared" si="9"/>
        <v>1.2933264355923435</v>
      </c>
      <c r="H499" s="623" t="s">
        <v>884</v>
      </c>
      <c r="I499" s="140" t="s">
        <v>43</v>
      </c>
      <c r="J499" s="304" t="s">
        <v>577</v>
      </c>
      <c r="K499" s="782" t="s">
        <v>878</v>
      </c>
      <c r="L499" s="139" t="s">
        <v>44</v>
      </c>
      <c r="M499" s="390"/>
      <c r="N499" s="391"/>
      <c r="O499" s="401"/>
      <c r="P499" s="401"/>
    </row>
    <row r="500" spans="1:16" x14ac:dyDescent="0.3">
      <c r="A500" s="400">
        <v>45617</v>
      </c>
      <c r="B500" s="409" t="s">
        <v>111</v>
      </c>
      <c r="C500" s="409" t="s">
        <v>112</v>
      </c>
      <c r="D500" s="652" t="s">
        <v>164</v>
      </c>
      <c r="E500" s="392">
        <v>16000</v>
      </c>
      <c r="F500" s="283">
        <v>3866</v>
      </c>
      <c r="G500" s="262">
        <f t="shared" si="9"/>
        <v>4.1386445938954992</v>
      </c>
      <c r="H500" s="623" t="s">
        <v>884</v>
      </c>
      <c r="I500" s="140" t="s">
        <v>43</v>
      </c>
      <c r="J500" s="304" t="s">
        <v>577</v>
      </c>
      <c r="K500" s="782" t="s">
        <v>878</v>
      </c>
      <c r="L500" s="139" t="s">
        <v>44</v>
      </c>
      <c r="M500" s="390"/>
      <c r="N500" s="391"/>
      <c r="O500" s="401"/>
      <c r="P500" s="401"/>
    </row>
    <row r="501" spans="1:16" x14ac:dyDescent="0.3">
      <c r="A501" s="400">
        <v>45617</v>
      </c>
      <c r="B501" s="409" t="s">
        <v>111</v>
      </c>
      <c r="C501" s="409" t="s">
        <v>112</v>
      </c>
      <c r="D501" s="652" t="s">
        <v>164</v>
      </c>
      <c r="E501" s="392">
        <v>5000</v>
      </c>
      <c r="F501" s="283">
        <v>3866</v>
      </c>
      <c r="G501" s="262">
        <f t="shared" si="9"/>
        <v>1.2933264355923435</v>
      </c>
      <c r="H501" s="623" t="s">
        <v>884</v>
      </c>
      <c r="I501" s="140" t="s">
        <v>43</v>
      </c>
      <c r="J501" s="304" t="s">
        <v>577</v>
      </c>
      <c r="K501" s="782" t="s">
        <v>878</v>
      </c>
      <c r="L501" s="139" t="s">
        <v>44</v>
      </c>
      <c r="M501" s="390"/>
      <c r="N501" s="391"/>
      <c r="O501" s="401"/>
      <c r="P501" s="401"/>
    </row>
    <row r="502" spans="1:16" x14ac:dyDescent="0.3">
      <c r="A502" s="400">
        <v>45617</v>
      </c>
      <c r="B502" s="409" t="s">
        <v>111</v>
      </c>
      <c r="C502" s="409" t="s">
        <v>112</v>
      </c>
      <c r="D502" s="652" t="s">
        <v>164</v>
      </c>
      <c r="E502" s="392">
        <v>25000</v>
      </c>
      <c r="F502" s="283">
        <v>3866</v>
      </c>
      <c r="G502" s="262">
        <f t="shared" si="9"/>
        <v>6.466632177961718</v>
      </c>
      <c r="H502" s="623" t="s">
        <v>884</v>
      </c>
      <c r="I502" s="140" t="s">
        <v>43</v>
      </c>
      <c r="J502" s="304" t="s">
        <v>577</v>
      </c>
      <c r="K502" s="782" t="s">
        <v>878</v>
      </c>
      <c r="L502" s="139" t="s">
        <v>44</v>
      </c>
      <c r="M502" s="390"/>
      <c r="N502" s="391"/>
      <c r="O502" s="401"/>
      <c r="P502" s="401"/>
    </row>
    <row r="503" spans="1:16" x14ac:dyDescent="0.3">
      <c r="A503" s="400">
        <v>45617</v>
      </c>
      <c r="B503" s="409" t="s">
        <v>166</v>
      </c>
      <c r="C503" s="292" t="s">
        <v>166</v>
      </c>
      <c r="D503" s="652" t="s">
        <v>164</v>
      </c>
      <c r="E503" s="392">
        <v>20000</v>
      </c>
      <c r="F503" s="283">
        <v>3866</v>
      </c>
      <c r="G503" s="262">
        <f t="shared" si="9"/>
        <v>5.173305742369374</v>
      </c>
      <c r="H503" s="623" t="s">
        <v>884</v>
      </c>
      <c r="I503" s="140" t="s">
        <v>43</v>
      </c>
      <c r="J503" s="304" t="s">
        <v>577</v>
      </c>
      <c r="K503" s="782" t="s">
        <v>878</v>
      </c>
      <c r="L503" s="139" t="s">
        <v>44</v>
      </c>
      <c r="M503" s="390"/>
      <c r="N503" s="391"/>
      <c r="O503" s="401"/>
      <c r="P503" s="401"/>
    </row>
    <row r="504" spans="1:16" x14ac:dyDescent="0.3">
      <c r="A504" s="400">
        <v>45617</v>
      </c>
      <c r="B504" s="409" t="s">
        <v>111</v>
      </c>
      <c r="C504" s="409" t="s">
        <v>112</v>
      </c>
      <c r="D504" s="652" t="s">
        <v>110</v>
      </c>
      <c r="E504" s="392">
        <v>15000</v>
      </c>
      <c r="F504" s="283">
        <v>3866</v>
      </c>
      <c r="G504" s="262">
        <f t="shared" si="9"/>
        <v>3.8799793067770305</v>
      </c>
      <c r="H504" s="149" t="s">
        <v>156</v>
      </c>
      <c r="I504" s="140" t="s">
        <v>43</v>
      </c>
      <c r="J504" s="304" t="s">
        <v>598</v>
      </c>
      <c r="K504" s="782" t="s">
        <v>878</v>
      </c>
      <c r="L504" s="139" t="s">
        <v>44</v>
      </c>
      <c r="M504" s="390"/>
      <c r="N504" s="391"/>
      <c r="O504" s="401"/>
      <c r="P504" s="401"/>
    </row>
    <row r="505" spans="1:16" x14ac:dyDescent="0.3">
      <c r="A505" s="400">
        <v>45617</v>
      </c>
      <c r="B505" s="409" t="s">
        <v>111</v>
      </c>
      <c r="C505" s="409" t="s">
        <v>112</v>
      </c>
      <c r="D505" s="652" t="s">
        <v>110</v>
      </c>
      <c r="E505" s="392">
        <v>8000</v>
      </c>
      <c r="F505" s="283">
        <v>3866</v>
      </c>
      <c r="G505" s="262">
        <f t="shared" si="9"/>
        <v>2.0693222969477496</v>
      </c>
      <c r="H505" s="149" t="s">
        <v>156</v>
      </c>
      <c r="I505" s="140" t="s">
        <v>43</v>
      </c>
      <c r="J505" s="304" t="s">
        <v>598</v>
      </c>
      <c r="K505" s="782" t="s">
        <v>878</v>
      </c>
      <c r="L505" s="139" t="s">
        <v>44</v>
      </c>
      <c r="M505" s="390"/>
      <c r="N505" s="391"/>
      <c r="O505" s="401"/>
      <c r="P505" s="401"/>
    </row>
    <row r="506" spans="1:16" x14ac:dyDescent="0.3">
      <c r="A506" s="400">
        <v>45617</v>
      </c>
      <c r="B506" s="409" t="s">
        <v>111</v>
      </c>
      <c r="C506" s="409" t="s">
        <v>112</v>
      </c>
      <c r="D506" s="652" t="s">
        <v>110</v>
      </c>
      <c r="E506" s="392">
        <v>15000</v>
      </c>
      <c r="F506" s="283">
        <v>3866</v>
      </c>
      <c r="G506" s="262">
        <f t="shared" si="9"/>
        <v>3.8799793067770305</v>
      </c>
      <c r="H506" s="149" t="s">
        <v>156</v>
      </c>
      <c r="I506" s="140" t="s">
        <v>43</v>
      </c>
      <c r="J506" s="304" t="s">
        <v>598</v>
      </c>
      <c r="K506" s="782" t="s">
        <v>878</v>
      </c>
      <c r="L506" s="139" t="s">
        <v>44</v>
      </c>
      <c r="M506" s="390"/>
      <c r="N506" s="391"/>
      <c r="O506" s="401"/>
      <c r="P506" s="401"/>
    </row>
    <row r="507" spans="1:16" x14ac:dyDescent="0.3">
      <c r="A507" s="400">
        <v>45617</v>
      </c>
      <c r="B507" s="126" t="s">
        <v>111</v>
      </c>
      <c r="C507" s="126" t="s">
        <v>112</v>
      </c>
      <c r="D507" s="652" t="s">
        <v>14</v>
      </c>
      <c r="E507" s="784">
        <v>10000</v>
      </c>
      <c r="F507" s="283">
        <v>3866</v>
      </c>
      <c r="G507" s="262">
        <f t="shared" si="9"/>
        <v>2.586652871184687</v>
      </c>
      <c r="H507" s="149" t="s">
        <v>167</v>
      </c>
      <c r="I507" s="140" t="s">
        <v>43</v>
      </c>
      <c r="J507" s="304" t="s">
        <v>579</v>
      </c>
      <c r="K507" s="782" t="s">
        <v>878</v>
      </c>
      <c r="L507" s="139" t="s">
        <v>44</v>
      </c>
      <c r="M507" s="390"/>
      <c r="N507" s="391"/>
    </row>
    <row r="508" spans="1:16" ht="17.25" customHeight="1" x14ac:dyDescent="0.3">
      <c r="A508" s="400">
        <v>45617</v>
      </c>
      <c r="B508" s="126" t="s">
        <v>111</v>
      </c>
      <c r="C508" s="126" t="s">
        <v>112</v>
      </c>
      <c r="D508" s="652" t="s">
        <v>14</v>
      </c>
      <c r="E508" s="784">
        <v>10000</v>
      </c>
      <c r="F508" s="283">
        <v>3866</v>
      </c>
      <c r="G508" s="262">
        <f t="shared" si="9"/>
        <v>2.586652871184687</v>
      </c>
      <c r="H508" s="623" t="s">
        <v>167</v>
      </c>
      <c r="I508" s="140" t="s">
        <v>43</v>
      </c>
      <c r="J508" s="304" t="s">
        <v>579</v>
      </c>
      <c r="K508" s="782" t="s">
        <v>878</v>
      </c>
      <c r="L508" s="139" t="s">
        <v>44</v>
      </c>
      <c r="M508" s="390"/>
      <c r="N508" s="391"/>
    </row>
    <row r="509" spans="1:16" ht="17.25" customHeight="1" x14ac:dyDescent="0.3">
      <c r="A509" s="400">
        <v>45617</v>
      </c>
      <c r="B509" s="126" t="s">
        <v>637</v>
      </c>
      <c r="C509" s="636" t="s">
        <v>124</v>
      </c>
      <c r="D509" s="418" t="s">
        <v>164</v>
      </c>
      <c r="E509" s="784">
        <v>193600</v>
      </c>
      <c r="F509" s="283">
        <v>3866</v>
      </c>
      <c r="G509" s="262">
        <f t="shared" si="9"/>
        <v>50.077599586135541</v>
      </c>
      <c r="H509" s="623" t="s">
        <v>121</v>
      </c>
      <c r="I509" s="140" t="s">
        <v>43</v>
      </c>
      <c r="J509" s="304" t="s">
        <v>580</v>
      </c>
      <c r="K509" s="782" t="s">
        <v>878</v>
      </c>
      <c r="L509" s="139" t="s">
        <v>44</v>
      </c>
      <c r="M509" s="390"/>
      <c r="N509" s="391"/>
    </row>
    <row r="510" spans="1:16" x14ac:dyDescent="0.3">
      <c r="A510" s="138">
        <v>45618</v>
      </c>
      <c r="B510" s="636" t="s">
        <v>165</v>
      </c>
      <c r="C510" s="636" t="s">
        <v>112</v>
      </c>
      <c r="D510" s="418" t="s">
        <v>164</v>
      </c>
      <c r="E510" s="143">
        <v>25000</v>
      </c>
      <c r="F510" s="283">
        <v>3866</v>
      </c>
      <c r="G510" s="262">
        <f t="shared" si="9"/>
        <v>6.466632177961718</v>
      </c>
      <c r="H510" s="623" t="s">
        <v>207</v>
      </c>
      <c r="I510" s="140" t="s">
        <v>43</v>
      </c>
      <c r="J510" s="304" t="s">
        <v>599</v>
      </c>
      <c r="K510" s="782" t="s">
        <v>878</v>
      </c>
      <c r="L510" s="139" t="s">
        <v>44</v>
      </c>
      <c r="M510" s="390"/>
      <c r="N510" s="391"/>
    </row>
    <row r="511" spans="1:16" x14ac:dyDescent="0.3">
      <c r="A511" s="138">
        <v>45618</v>
      </c>
      <c r="B511" s="636" t="s">
        <v>165</v>
      </c>
      <c r="C511" s="636" t="s">
        <v>112</v>
      </c>
      <c r="D511" s="418" t="s">
        <v>164</v>
      </c>
      <c r="E511" s="143">
        <v>15000</v>
      </c>
      <c r="F511" s="283">
        <v>3866</v>
      </c>
      <c r="G511" s="262">
        <f t="shared" si="9"/>
        <v>3.8799793067770305</v>
      </c>
      <c r="H511" s="623" t="s">
        <v>207</v>
      </c>
      <c r="I511" s="140" t="s">
        <v>43</v>
      </c>
      <c r="J511" s="304" t="s">
        <v>599</v>
      </c>
      <c r="K511" s="782" t="s">
        <v>878</v>
      </c>
      <c r="L511" s="139" t="s">
        <v>44</v>
      </c>
      <c r="M511" s="390"/>
      <c r="N511" s="391"/>
    </row>
    <row r="512" spans="1:16" x14ac:dyDescent="0.3">
      <c r="A512" s="138">
        <v>45618</v>
      </c>
      <c r="B512" s="636" t="s">
        <v>165</v>
      </c>
      <c r="C512" s="636" t="s">
        <v>112</v>
      </c>
      <c r="D512" s="418" t="s">
        <v>164</v>
      </c>
      <c r="E512" s="143">
        <v>7000</v>
      </c>
      <c r="F512" s="283">
        <v>3866</v>
      </c>
      <c r="G512" s="262">
        <f t="shared" si="9"/>
        <v>1.8106570098292809</v>
      </c>
      <c r="H512" s="623" t="s">
        <v>207</v>
      </c>
      <c r="I512" s="140" t="s">
        <v>43</v>
      </c>
      <c r="J512" s="304" t="s">
        <v>599</v>
      </c>
      <c r="K512" s="782" t="s">
        <v>878</v>
      </c>
      <c r="L512" s="139" t="s">
        <v>44</v>
      </c>
      <c r="M512" s="390"/>
      <c r="N512" s="391"/>
    </row>
    <row r="513" spans="1:14" x14ac:dyDescent="0.3">
      <c r="A513" s="138">
        <v>45618</v>
      </c>
      <c r="B513" s="636" t="s">
        <v>165</v>
      </c>
      <c r="C513" s="636" t="s">
        <v>112</v>
      </c>
      <c r="D513" s="418" t="s">
        <v>164</v>
      </c>
      <c r="E513" s="143">
        <v>10000</v>
      </c>
      <c r="F513" s="283">
        <v>3866</v>
      </c>
      <c r="G513" s="262">
        <f t="shared" si="9"/>
        <v>2.586652871184687</v>
      </c>
      <c r="H513" s="623" t="s">
        <v>207</v>
      </c>
      <c r="I513" s="140" t="s">
        <v>43</v>
      </c>
      <c r="J513" s="304" t="s">
        <v>599</v>
      </c>
      <c r="K513" s="782" t="s">
        <v>878</v>
      </c>
      <c r="L513" s="139" t="s">
        <v>44</v>
      </c>
      <c r="M513" s="390"/>
      <c r="N513" s="391"/>
    </row>
    <row r="514" spans="1:14" x14ac:dyDescent="0.3">
      <c r="A514" s="138">
        <v>45618</v>
      </c>
      <c r="B514" s="636" t="s">
        <v>165</v>
      </c>
      <c r="C514" s="636" t="s">
        <v>112</v>
      </c>
      <c r="D514" s="418" t="s">
        <v>164</v>
      </c>
      <c r="E514" s="143">
        <v>25000</v>
      </c>
      <c r="F514" s="283">
        <v>3866</v>
      </c>
      <c r="G514" s="262">
        <f t="shared" si="9"/>
        <v>6.466632177961718</v>
      </c>
      <c r="H514" s="623" t="s">
        <v>207</v>
      </c>
      <c r="I514" s="140" t="s">
        <v>43</v>
      </c>
      <c r="J514" s="304" t="s">
        <v>599</v>
      </c>
      <c r="K514" s="782" t="s">
        <v>878</v>
      </c>
      <c r="L514" s="139" t="s">
        <v>44</v>
      </c>
      <c r="M514" s="390"/>
      <c r="N514" s="391"/>
    </row>
    <row r="515" spans="1:14" x14ac:dyDescent="0.3">
      <c r="A515" s="138">
        <v>45618</v>
      </c>
      <c r="B515" s="636" t="s">
        <v>166</v>
      </c>
      <c r="C515" s="292" t="s">
        <v>166</v>
      </c>
      <c r="D515" s="418" t="s">
        <v>164</v>
      </c>
      <c r="E515" s="143">
        <v>20000</v>
      </c>
      <c r="F515" s="283">
        <v>3866</v>
      </c>
      <c r="G515" s="262">
        <f t="shared" si="9"/>
        <v>5.173305742369374</v>
      </c>
      <c r="H515" s="623" t="s">
        <v>207</v>
      </c>
      <c r="I515" s="140" t="s">
        <v>43</v>
      </c>
      <c r="J515" s="304" t="s">
        <v>599</v>
      </c>
      <c r="K515" s="782" t="s">
        <v>878</v>
      </c>
      <c r="L515" s="139" t="s">
        <v>44</v>
      </c>
      <c r="M515" s="390"/>
      <c r="N515" s="391"/>
    </row>
    <row r="516" spans="1:14" x14ac:dyDescent="0.3">
      <c r="A516" s="138">
        <v>45618</v>
      </c>
      <c r="B516" s="636" t="s">
        <v>165</v>
      </c>
      <c r="C516" s="636" t="s">
        <v>112</v>
      </c>
      <c r="D516" s="418" t="s">
        <v>164</v>
      </c>
      <c r="E516" s="143">
        <v>20000</v>
      </c>
      <c r="F516" s="283">
        <v>3866</v>
      </c>
      <c r="G516" s="262">
        <f t="shared" si="9"/>
        <v>5.173305742369374</v>
      </c>
      <c r="H516" s="623" t="s">
        <v>208</v>
      </c>
      <c r="I516" s="140" t="s">
        <v>43</v>
      </c>
      <c r="J516" s="304" t="s">
        <v>601</v>
      </c>
      <c r="K516" s="782" t="s">
        <v>878</v>
      </c>
      <c r="L516" s="139" t="s">
        <v>44</v>
      </c>
      <c r="M516" s="390"/>
      <c r="N516" s="391"/>
    </row>
    <row r="517" spans="1:14" x14ac:dyDescent="0.3">
      <c r="A517" s="138">
        <v>45618</v>
      </c>
      <c r="B517" s="636" t="s">
        <v>165</v>
      </c>
      <c r="C517" s="636" t="s">
        <v>112</v>
      </c>
      <c r="D517" s="418" t="s">
        <v>164</v>
      </c>
      <c r="E517" s="143">
        <v>8000</v>
      </c>
      <c r="F517" s="283">
        <v>3866</v>
      </c>
      <c r="G517" s="262">
        <f t="shared" si="9"/>
        <v>2.0693222969477496</v>
      </c>
      <c r="H517" s="623" t="s">
        <v>208</v>
      </c>
      <c r="I517" s="140" t="s">
        <v>43</v>
      </c>
      <c r="J517" s="304" t="s">
        <v>601</v>
      </c>
      <c r="K517" s="782" t="s">
        <v>878</v>
      </c>
      <c r="L517" s="139" t="s">
        <v>44</v>
      </c>
      <c r="M517" s="390"/>
      <c r="N517" s="391"/>
    </row>
    <row r="518" spans="1:14" x14ac:dyDescent="0.3">
      <c r="A518" s="138">
        <v>45618</v>
      </c>
      <c r="B518" s="636" t="s">
        <v>165</v>
      </c>
      <c r="C518" s="636" t="s">
        <v>112</v>
      </c>
      <c r="D518" s="418" t="s">
        <v>164</v>
      </c>
      <c r="E518" s="143">
        <v>5000</v>
      </c>
      <c r="F518" s="283">
        <v>3866</v>
      </c>
      <c r="G518" s="262">
        <f t="shared" si="9"/>
        <v>1.2933264355923435</v>
      </c>
      <c r="H518" s="623" t="s">
        <v>208</v>
      </c>
      <c r="I518" s="140" t="s">
        <v>43</v>
      </c>
      <c r="J518" s="304" t="s">
        <v>601</v>
      </c>
      <c r="K518" s="782" t="s">
        <v>878</v>
      </c>
      <c r="L518" s="139" t="s">
        <v>44</v>
      </c>
      <c r="M518" s="390"/>
      <c r="N518" s="391"/>
    </row>
    <row r="519" spans="1:14" x14ac:dyDescent="0.3">
      <c r="A519" s="138">
        <v>45618</v>
      </c>
      <c r="B519" s="636" t="s">
        <v>165</v>
      </c>
      <c r="C519" s="636" t="s">
        <v>112</v>
      </c>
      <c r="D519" s="418" t="s">
        <v>164</v>
      </c>
      <c r="E519" s="143">
        <v>8000</v>
      </c>
      <c r="F519" s="283">
        <v>3866</v>
      </c>
      <c r="G519" s="262">
        <f t="shared" si="9"/>
        <v>2.0693222969477496</v>
      </c>
      <c r="H519" s="623" t="s">
        <v>208</v>
      </c>
      <c r="I519" s="140" t="s">
        <v>43</v>
      </c>
      <c r="J519" s="304" t="s">
        <v>601</v>
      </c>
      <c r="K519" s="782" t="s">
        <v>878</v>
      </c>
      <c r="L519" s="139" t="s">
        <v>44</v>
      </c>
      <c r="M519" s="390"/>
      <c r="N519" s="391"/>
    </row>
    <row r="520" spans="1:14" x14ac:dyDescent="0.3">
      <c r="A520" s="138">
        <v>45618</v>
      </c>
      <c r="B520" s="636" t="s">
        <v>165</v>
      </c>
      <c r="C520" s="636" t="s">
        <v>112</v>
      </c>
      <c r="D520" s="418" t="s">
        <v>164</v>
      </c>
      <c r="E520" s="143">
        <v>22000</v>
      </c>
      <c r="F520" s="283">
        <v>3886</v>
      </c>
      <c r="G520" s="262">
        <f t="shared" si="9"/>
        <v>5.661348430262481</v>
      </c>
      <c r="H520" s="623" t="s">
        <v>208</v>
      </c>
      <c r="I520" s="140" t="s">
        <v>43</v>
      </c>
      <c r="J520" s="304" t="s">
        <v>601</v>
      </c>
      <c r="K520" s="782" t="s">
        <v>878</v>
      </c>
      <c r="L520" s="139" t="s">
        <v>44</v>
      </c>
      <c r="M520" s="390"/>
      <c r="N520" s="391"/>
    </row>
    <row r="521" spans="1:14" x14ac:dyDescent="0.3">
      <c r="A521" s="138">
        <v>45618</v>
      </c>
      <c r="B521" s="636" t="s">
        <v>166</v>
      </c>
      <c r="C521" s="292" t="s">
        <v>166</v>
      </c>
      <c r="D521" s="418" t="s">
        <v>164</v>
      </c>
      <c r="E521" s="143">
        <v>20000</v>
      </c>
      <c r="F521" s="283">
        <v>3886</v>
      </c>
      <c r="G521" s="262">
        <f t="shared" si="9"/>
        <v>5.1466803911477097</v>
      </c>
      <c r="H521" s="623" t="s">
        <v>208</v>
      </c>
      <c r="I521" s="140" t="s">
        <v>43</v>
      </c>
      <c r="J521" s="304" t="s">
        <v>601</v>
      </c>
      <c r="K521" s="782" t="s">
        <v>878</v>
      </c>
      <c r="L521" s="139" t="s">
        <v>44</v>
      </c>
      <c r="M521" s="390"/>
      <c r="N521" s="391"/>
    </row>
    <row r="522" spans="1:14" x14ac:dyDescent="0.3">
      <c r="A522" s="400">
        <v>45618</v>
      </c>
      <c r="B522" s="409" t="s">
        <v>111</v>
      </c>
      <c r="C522" s="409" t="s">
        <v>112</v>
      </c>
      <c r="D522" s="652" t="s">
        <v>110</v>
      </c>
      <c r="E522" s="392">
        <v>15000</v>
      </c>
      <c r="F522" s="283">
        <v>3866</v>
      </c>
      <c r="G522" s="262">
        <f t="shared" si="9"/>
        <v>3.8799793067770305</v>
      </c>
      <c r="H522" s="623" t="s">
        <v>156</v>
      </c>
      <c r="I522" s="140" t="s">
        <v>43</v>
      </c>
      <c r="J522" s="304" t="s">
        <v>602</v>
      </c>
      <c r="K522" s="782" t="s">
        <v>878</v>
      </c>
      <c r="L522" s="139" t="s">
        <v>44</v>
      </c>
      <c r="M522" s="140"/>
      <c r="N522" s="124"/>
    </row>
    <row r="523" spans="1:14" x14ac:dyDescent="0.3">
      <c r="A523" s="400">
        <v>45618</v>
      </c>
      <c r="B523" s="409" t="s">
        <v>111</v>
      </c>
      <c r="C523" s="409" t="s">
        <v>112</v>
      </c>
      <c r="D523" s="652" t="s">
        <v>110</v>
      </c>
      <c r="E523" s="392">
        <v>15000</v>
      </c>
      <c r="F523" s="283">
        <v>3866</v>
      </c>
      <c r="G523" s="262">
        <f t="shared" si="9"/>
        <v>3.8799793067770305</v>
      </c>
      <c r="H523" s="623" t="s">
        <v>156</v>
      </c>
      <c r="I523" s="140" t="s">
        <v>43</v>
      </c>
      <c r="J523" s="304" t="s">
        <v>602</v>
      </c>
      <c r="K523" s="782" t="s">
        <v>878</v>
      </c>
      <c r="L523" s="139" t="s">
        <v>44</v>
      </c>
      <c r="M523" s="140"/>
      <c r="N523" s="124"/>
    </row>
    <row r="524" spans="1:14" x14ac:dyDescent="0.3">
      <c r="A524" s="651">
        <v>45618</v>
      </c>
      <c r="B524" s="409" t="s">
        <v>111</v>
      </c>
      <c r="C524" s="409" t="s">
        <v>112</v>
      </c>
      <c r="D524" s="418" t="s">
        <v>164</v>
      </c>
      <c r="E524" s="124">
        <v>13000</v>
      </c>
      <c r="F524" s="283">
        <v>3866</v>
      </c>
      <c r="G524" s="262">
        <f t="shared" si="9"/>
        <v>3.3626487325400931</v>
      </c>
      <c r="H524" s="623" t="s">
        <v>603</v>
      </c>
      <c r="I524" s="140" t="s">
        <v>43</v>
      </c>
      <c r="J524" s="304" t="s">
        <v>623</v>
      </c>
      <c r="K524" s="782" t="s">
        <v>878</v>
      </c>
      <c r="L524" s="139" t="s">
        <v>44</v>
      </c>
      <c r="M524" s="140"/>
      <c r="N524" s="124"/>
    </row>
    <row r="525" spans="1:14" x14ac:dyDescent="0.3">
      <c r="A525" s="651">
        <v>45618</v>
      </c>
      <c r="B525" s="409" t="s">
        <v>111</v>
      </c>
      <c r="C525" s="409" t="s">
        <v>112</v>
      </c>
      <c r="D525" s="418" t="s">
        <v>164</v>
      </c>
      <c r="E525" s="124">
        <v>7000</v>
      </c>
      <c r="F525" s="283">
        <v>3866</v>
      </c>
      <c r="G525" s="262">
        <f t="shared" si="9"/>
        <v>1.8106570098292809</v>
      </c>
      <c r="H525" s="623" t="s">
        <v>603</v>
      </c>
      <c r="I525" s="140" t="s">
        <v>43</v>
      </c>
      <c r="J525" s="304" t="s">
        <v>623</v>
      </c>
      <c r="K525" s="782" t="s">
        <v>878</v>
      </c>
      <c r="L525" s="139" t="s">
        <v>44</v>
      </c>
      <c r="M525" s="390"/>
      <c r="N525" s="391"/>
    </row>
    <row r="526" spans="1:14" x14ac:dyDescent="0.3">
      <c r="A526" s="651">
        <v>45618</v>
      </c>
      <c r="B526" s="409" t="s">
        <v>111</v>
      </c>
      <c r="C526" s="409" t="s">
        <v>112</v>
      </c>
      <c r="D526" s="418" t="s">
        <v>164</v>
      </c>
      <c r="E526" s="124">
        <v>13000</v>
      </c>
      <c r="F526" s="283">
        <v>3866</v>
      </c>
      <c r="G526" s="262">
        <f t="shared" si="9"/>
        <v>3.3626487325400931</v>
      </c>
      <c r="H526" s="623" t="s">
        <v>603</v>
      </c>
      <c r="I526" s="140" t="s">
        <v>43</v>
      </c>
      <c r="J526" s="304" t="s">
        <v>623</v>
      </c>
      <c r="K526" s="782" t="s">
        <v>878</v>
      </c>
      <c r="L526" s="139" t="s">
        <v>44</v>
      </c>
      <c r="M526" s="390"/>
      <c r="N526" s="391"/>
    </row>
    <row r="527" spans="1:14" x14ac:dyDescent="0.3">
      <c r="A527" s="138">
        <v>45618</v>
      </c>
      <c r="B527" s="139" t="s">
        <v>165</v>
      </c>
      <c r="C527" s="292" t="s">
        <v>112</v>
      </c>
      <c r="D527" s="418" t="s">
        <v>164</v>
      </c>
      <c r="E527" s="124">
        <v>13000</v>
      </c>
      <c r="F527" s="283">
        <v>3866</v>
      </c>
      <c r="G527" s="262">
        <f t="shared" si="9"/>
        <v>3.3626487325400931</v>
      </c>
      <c r="H527" s="623" t="s">
        <v>605</v>
      </c>
      <c r="I527" s="140" t="s">
        <v>43</v>
      </c>
      <c r="J527" s="304" t="s">
        <v>620</v>
      </c>
      <c r="K527" s="782" t="s">
        <v>878</v>
      </c>
      <c r="L527" s="139" t="s">
        <v>44</v>
      </c>
      <c r="M527" s="390"/>
      <c r="N527" s="391"/>
    </row>
    <row r="528" spans="1:14" x14ac:dyDescent="0.3">
      <c r="A528" s="138">
        <v>45618</v>
      </c>
      <c r="B528" s="292" t="s">
        <v>165</v>
      </c>
      <c r="C528" s="292" t="s">
        <v>112</v>
      </c>
      <c r="D528" s="418" t="s">
        <v>164</v>
      </c>
      <c r="E528" s="124">
        <v>6000</v>
      </c>
      <c r="F528" s="283">
        <v>3866</v>
      </c>
      <c r="G528" s="262">
        <f t="shared" si="9"/>
        <v>1.5519917227108122</v>
      </c>
      <c r="H528" s="623" t="s">
        <v>605</v>
      </c>
      <c r="I528" s="140" t="s">
        <v>43</v>
      </c>
      <c r="J528" s="304" t="s">
        <v>620</v>
      </c>
      <c r="K528" s="782" t="s">
        <v>878</v>
      </c>
      <c r="L528" s="139" t="s">
        <v>44</v>
      </c>
      <c r="M528" s="390"/>
      <c r="N528" s="391"/>
    </row>
    <row r="529" spans="1:14" x14ac:dyDescent="0.3">
      <c r="A529" s="689">
        <v>45618</v>
      </c>
      <c r="B529" s="636" t="s">
        <v>165</v>
      </c>
      <c r="C529" s="150" t="s">
        <v>112</v>
      </c>
      <c r="D529" s="418" t="s">
        <v>164</v>
      </c>
      <c r="E529" s="130">
        <v>12000</v>
      </c>
      <c r="F529" s="283">
        <v>3866</v>
      </c>
      <c r="G529" s="262">
        <f t="shared" si="9"/>
        <v>3.1039834454216244</v>
      </c>
      <c r="H529" s="623" t="s">
        <v>605</v>
      </c>
      <c r="I529" s="140" t="s">
        <v>43</v>
      </c>
      <c r="J529" s="304" t="s">
        <v>620</v>
      </c>
      <c r="K529" s="782" t="s">
        <v>878</v>
      </c>
      <c r="L529" s="139" t="s">
        <v>44</v>
      </c>
      <c r="M529" s="390"/>
      <c r="N529" s="391"/>
    </row>
    <row r="530" spans="1:14" x14ac:dyDescent="0.3">
      <c r="A530" s="400">
        <v>45618</v>
      </c>
      <c r="B530" s="409" t="s">
        <v>111</v>
      </c>
      <c r="C530" s="409" t="s">
        <v>112</v>
      </c>
      <c r="D530" s="652" t="s">
        <v>164</v>
      </c>
      <c r="E530" s="392">
        <v>25000</v>
      </c>
      <c r="F530" s="283">
        <v>3866</v>
      </c>
      <c r="G530" s="262">
        <f t="shared" si="9"/>
        <v>6.466632177961718</v>
      </c>
      <c r="H530" s="623" t="s">
        <v>884</v>
      </c>
      <c r="I530" s="140" t="s">
        <v>43</v>
      </c>
      <c r="J530" s="304" t="s">
        <v>606</v>
      </c>
      <c r="K530" s="782" t="s">
        <v>878</v>
      </c>
      <c r="L530" s="139" t="s">
        <v>44</v>
      </c>
      <c r="M530" s="390"/>
      <c r="N530" s="391"/>
    </row>
    <row r="531" spans="1:14" x14ac:dyDescent="0.3">
      <c r="A531" s="400">
        <v>45618</v>
      </c>
      <c r="B531" s="409" t="s">
        <v>111</v>
      </c>
      <c r="C531" s="409" t="s">
        <v>112</v>
      </c>
      <c r="D531" s="652" t="s">
        <v>164</v>
      </c>
      <c r="E531" s="392">
        <v>17000</v>
      </c>
      <c r="F531" s="283">
        <v>3866</v>
      </c>
      <c r="G531" s="262">
        <f t="shared" si="9"/>
        <v>4.3973098810139684</v>
      </c>
      <c r="H531" s="623" t="s">
        <v>884</v>
      </c>
      <c r="I531" s="140" t="s">
        <v>43</v>
      </c>
      <c r="J531" s="304" t="s">
        <v>606</v>
      </c>
      <c r="K531" s="782" t="s">
        <v>878</v>
      </c>
      <c r="L531" s="139" t="s">
        <v>44</v>
      </c>
      <c r="M531" s="390"/>
      <c r="N531" s="391"/>
    </row>
    <row r="532" spans="1:14" x14ac:dyDescent="0.3">
      <c r="A532" s="400">
        <v>45618</v>
      </c>
      <c r="B532" s="409" t="s">
        <v>111</v>
      </c>
      <c r="C532" s="409" t="s">
        <v>112</v>
      </c>
      <c r="D532" s="652" t="s">
        <v>164</v>
      </c>
      <c r="E532" s="392">
        <v>3000</v>
      </c>
      <c r="F532" s="283">
        <v>3866</v>
      </c>
      <c r="G532" s="262">
        <f t="shared" si="9"/>
        <v>0.7759958613554061</v>
      </c>
      <c r="H532" s="623" t="s">
        <v>884</v>
      </c>
      <c r="I532" s="140" t="s">
        <v>43</v>
      </c>
      <c r="J532" s="304" t="s">
        <v>606</v>
      </c>
      <c r="K532" s="782" t="s">
        <v>878</v>
      </c>
      <c r="L532" s="139" t="s">
        <v>44</v>
      </c>
      <c r="M532" s="390"/>
      <c r="N532" s="391"/>
    </row>
    <row r="533" spans="1:14" x14ac:dyDescent="0.3">
      <c r="A533" s="400">
        <v>45618</v>
      </c>
      <c r="B533" s="409" t="s">
        <v>111</v>
      </c>
      <c r="C533" s="409" t="s">
        <v>112</v>
      </c>
      <c r="D533" s="652" t="s">
        <v>164</v>
      </c>
      <c r="E533" s="392">
        <v>7000</v>
      </c>
      <c r="F533" s="778">
        <v>3866</v>
      </c>
      <c r="G533" s="779">
        <f t="shared" si="9"/>
        <v>1.8106570098292809</v>
      </c>
      <c r="H533" s="623" t="s">
        <v>884</v>
      </c>
      <c r="I533" s="777" t="s">
        <v>43</v>
      </c>
      <c r="J533" s="304" t="s">
        <v>606</v>
      </c>
      <c r="K533" s="782" t="s">
        <v>878</v>
      </c>
      <c r="L533" s="139" t="s">
        <v>44</v>
      </c>
      <c r="M533" s="390"/>
      <c r="N533" s="391"/>
    </row>
    <row r="534" spans="1:14" x14ac:dyDescent="0.3">
      <c r="A534" s="400">
        <v>45618</v>
      </c>
      <c r="B534" s="409" t="s">
        <v>111</v>
      </c>
      <c r="C534" s="409" t="s">
        <v>112</v>
      </c>
      <c r="D534" s="652" t="s">
        <v>164</v>
      </c>
      <c r="E534" s="392">
        <v>20000</v>
      </c>
      <c r="F534" s="283">
        <v>3866</v>
      </c>
      <c r="G534" s="262">
        <f t="shared" si="9"/>
        <v>5.173305742369374</v>
      </c>
      <c r="H534" s="623" t="s">
        <v>884</v>
      </c>
      <c r="I534" s="140" t="s">
        <v>43</v>
      </c>
      <c r="J534" s="304" t="s">
        <v>606</v>
      </c>
      <c r="K534" s="782" t="s">
        <v>878</v>
      </c>
      <c r="L534" s="139" t="s">
        <v>44</v>
      </c>
      <c r="M534" s="390"/>
      <c r="N534" s="391"/>
    </row>
    <row r="535" spans="1:14" x14ac:dyDescent="0.3">
      <c r="A535" s="400">
        <v>45618</v>
      </c>
      <c r="B535" s="409" t="s">
        <v>166</v>
      </c>
      <c r="C535" s="292" t="s">
        <v>166</v>
      </c>
      <c r="D535" s="652" t="s">
        <v>164</v>
      </c>
      <c r="E535" s="392">
        <v>18000</v>
      </c>
      <c r="F535" s="283">
        <v>3866</v>
      </c>
      <c r="G535" s="262">
        <f t="shared" si="9"/>
        <v>4.6559751681324366</v>
      </c>
      <c r="H535" s="623" t="s">
        <v>884</v>
      </c>
      <c r="I535" s="140" t="s">
        <v>43</v>
      </c>
      <c r="J535" s="304" t="s">
        <v>606</v>
      </c>
      <c r="K535" s="782" t="s">
        <v>878</v>
      </c>
      <c r="L535" s="139" t="s">
        <v>44</v>
      </c>
      <c r="M535" s="390"/>
      <c r="N535" s="391"/>
    </row>
    <row r="536" spans="1:14" x14ac:dyDescent="0.3">
      <c r="A536" s="400">
        <v>45618</v>
      </c>
      <c r="B536" s="126" t="s">
        <v>111</v>
      </c>
      <c r="C536" s="126" t="s">
        <v>112</v>
      </c>
      <c r="D536" s="652" t="s">
        <v>14</v>
      </c>
      <c r="E536" s="784">
        <v>10000</v>
      </c>
      <c r="F536" s="283">
        <v>3866</v>
      </c>
      <c r="G536" s="262">
        <f t="shared" si="9"/>
        <v>2.586652871184687</v>
      </c>
      <c r="H536" s="623" t="s">
        <v>167</v>
      </c>
      <c r="I536" s="140" t="s">
        <v>43</v>
      </c>
      <c r="J536" s="304" t="s">
        <v>612</v>
      </c>
      <c r="K536" s="782" t="s">
        <v>878</v>
      </c>
      <c r="L536" s="139" t="s">
        <v>44</v>
      </c>
      <c r="M536" s="390"/>
      <c r="N536" s="391"/>
    </row>
    <row r="537" spans="1:14" x14ac:dyDescent="0.3">
      <c r="A537" s="400">
        <v>45618</v>
      </c>
      <c r="B537" s="126" t="s">
        <v>111</v>
      </c>
      <c r="C537" s="126" t="s">
        <v>112</v>
      </c>
      <c r="D537" s="652" t="s">
        <v>14</v>
      </c>
      <c r="E537" s="784">
        <v>10000</v>
      </c>
      <c r="F537" s="283">
        <v>3866</v>
      </c>
      <c r="G537" s="262">
        <f t="shared" si="9"/>
        <v>2.586652871184687</v>
      </c>
      <c r="H537" s="623" t="s">
        <v>167</v>
      </c>
      <c r="I537" s="140" t="s">
        <v>43</v>
      </c>
      <c r="J537" s="304" t="s">
        <v>612</v>
      </c>
      <c r="K537" s="782" t="s">
        <v>878</v>
      </c>
      <c r="L537" s="139" t="s">
        <v>44</v>
      </c>
      <c r="M537" s="390"/>
      <c r="N537" s="391"/>
    </row>
    <row r="538" spans="1:14" x14ac:dyDescent="0.3">
      <c r="A538" s="400">
        <v>45618</v>
      </c>
      <c r="B538" s="126" t="s">
        <v>627</v>
      </c>
      <c r="C538" s="126" t="s">
        <v>123</v>
      </c>
      <c r="D538" s="126" t="s">
        <v>79</v>
      </c>
      <c r="E538" s="784">
        <v>319000</v>
      </c>
      <c r="F538" s="283">
        <v>3866</v>
      </c>
      <c r="G538" s="262">
        <f t="shared" si="9"/>
        <v>82.514226590791509</v>
      </c>
      <c r="H538" s="623" t="s">
        <v>167</v>
      </c>
      <c r="I538" s="140" t="s">
        <v>43</v>
      </c>
      <c r="J538" s="304" t="s">
        <v>628</v>
      </c>
      <c r="K538" s="782" t="s">
        <v>878</v>
      </c>
      <c r="L538" s="139" t="s">
        <v>44</v>
      </c>
      <c r="M538" s="390"/>
      <c r="N538" s="391"/>
    </row>
    <row r="539" spans="1:14" x14ac:dyDescent="0.3">
      <c r="A539" s="138">
        <v>45619</v>
      </c>
      <c r="B539" s="636" t="s">
        <v>165</v>
      </c>
      <c r="C539" s="636" t="s">
        <v>112</v>
      </c>
      <c r="D539" s="418" t="s">
        <v>164</v>
      </c>
      <c r="E539" s="143">
        <v>25000</v>
      </c>
      <c r="F539" s="283">
        <v>3866</v>
      </c>
      <c r="G539" s="262">
        <f t="shared" si="9"/>
        <v>6.466632177961718</v>
      </c>
      <c r="H539" s="623" t="s">
        <v>207</v>
      </c>
      <c r="I539" s="140" t="s">
        <v>43</v>
      </c>
      <c r="J539" s="304" t="s">
        <v>600</v>
      </c>
      <c r="K539" s="782" t="s">
        <v>878</v>
      </c>
      <c r="L539" s="139" t="s">
        <v>44</v>
      </c>
      <c r="M539" s="390"/>
      <c r="N539" s="391"/>
    </row>
    <row r="540" spans="1:14" x14ac:dyDescent="0.3">
      <c r="A540" s="138">
        <v>45619</v>
      </c>
      <c r="B540" s="636" t="s">
        <v>165</v>
      </c>
      <c r="C540" s="636" t="s">
        <v>112</v>
      </c>
      <c r="D540" s="418" t="s">
        <v>164</v>
      </c>
      <c r="E540" s="143">
        <v>8000</v>
      </c>
      <c r="F540" s="283">
        <v>3866</v>
      </c>
      <c r="G540" s="262">
        <f t="shared" si="9"/>
        <v>2.0693222969477496</v>
      </c>
      <c r="H540" s="623" t="s">
        <v>207</v>
      </c>
      <c r="I540" s="140" t="s">
        <v>43</v>
      </c>
      <c r="J540" s="304" t="s">
        <v>600</v>
      </c>
      <c r="K540" s="782" t="s">
        <v>878</v>
      </c>
      <c r="L540" s="139" t="s">
        <v>44</v>
      </c>
      <c r="M540" s="390"/>
      <c r="N540" s="391"/>
    </row>
    <row r="541" spans="1:14" x14ac:dyDescent="0.3">
      <c r="A541" s="138">
        <v>45619</v>
      </c>
      <c r="B541" s="636" t="s">
        <v>165</v>
      </c>
      <c r="C541" s="636" t="s">
        <v>112</v>
      </c>
      <c r="D541" s="418" t="s">
        <v>164</v>
      </c>
      <c r="E541" s="143">
        <v>25000</v>
      </c>
      <c r="F541" s="283">
        <v>3866</v>
      </c>
      <c r="G541" s="262">
        <f t="shared" si="9"/>
        <v>6.466632177961718</v>
      </c>
      <c r="H541" s="623" t="s">
        <v>207</v>
      </c>
      <c r="I541" s="140" t="s">
        <v>43</v>
      </c>
      <c r="J541" s="304" t="s">
        <v>600</v>
      </c>
      <c r="K541" s="782" t="s">
        <v>878</v>
      </c>
      <c r="L541" s="139" t="s">
        <v>44</v>
      </c>
      <c r="M541" s="390"/>
      <c r="N541" s="391"/>
    </row>
    <row r="542" spans="1:14" x14ac:dyDescent="0.3">
      <c r="A542" s="138">
        <v>45619</v>
      </c>
      <c r="B542" s="636" t="s">
        <v>166</v>
      </c>
      <c r="C542" s="292" t="s">
        <v>166</v>
      </c>
      <c r="D542" s="418" t="s">
        <v>164</v>
      </c>
      <c r="E542" s="143">
        <v>50000</v>
      </c>
      <c r="F542" s="283">
        <v>3866</v>
      </c>
      <c r="G542" s="262">
        <f t="shared" si="9"/>
        <v>12.933264355923436</v>
      </c>
      <c r="H542" s="623" t="s">
        <v>207</v>
      </c>
      <c r="I542" s="140" t="s">
        <v>43</v>
      </c>
      <c r="J542" s="304" t="s">
        <v>600</v>
      </c>
      <c r="K542" s="782" t="s">
        <v>878</v>
      </c>
      <c r="L542" s="139" t="s">
        <v>44</v>
      </c>
      <c r="M542" s="390"/>
      <c r="N542" s="391"/>
    </row>
    <row r="543" spans="1:14" x14ac:dyDescent="0.3">
      <c r="A543" s="400">
        <v>45619</v>
      </c>
      <c r="B543" s="409" t="s">
        <v>111</v>
      </c>
      <c r="C543" s="409" t="s">
        <v>112</v>
      </c>
      <c r="D543" s="652" t="s">
        <v>164</v>
      </c>
      <c r="E543" s="392">
        <v>25000</v>
      </c>
      <c r="F543" s="283">
        <v>3866</v>
      </c>
      <c r="G543" s="262">
        <f t="shared" si="9"/>
        <v>6.466632177961718</v>
      </c>
      <c r="H543" s="623" t="s">
        <v>884</v>
      </c>
      <c r="I543" s="140" t="s">
        <v>43</v>
      </c>
      <c r="J543" s="304" t="s">
        <v>607</v>
      </c>
      <c r="K543" s="782" t="s">
        <v>878</v>
      </c>
      <c r="L543" s="139" t="s">
        <v>44</v>
      </c>
      <c r="M543" s="390"/>
      <c r="N543" s="391"/>
    </row>
    <row r="544" spans="1:14" x14ac:dyDescent="0.3">
      <c r="A544" s="400">
        <v>45619</v>
      </c>
      <c r="B544" s="409" t="s">
        <v>111</v>
      </c>
      <c r="C544" s="409" t="s">
        <v>112</v>
      </c>
      <c r="D544" s="652" t="s">
        <v>164</v>
      </c>
      <c r="E544" s="392">
        <v>6000</v>
      </c>
      <c r="F544" s="283">
        <v>3866</v>
      </c>
      <c r="G544" s="262">
        <f t="shared" si="9"/>
        <v>1.5519917227108122</v>
      </c>
      <c r="H544" s="623" t="s">
        <v>884</v>
      </c>
      <c r="I544" s="140" t="s">
        <v>43</v>
      </c>
      <c r="J544" s="304" t="s">
        <v>607</v>
      </c>
      <c r="K544" s="782" t="s">
        <v>878</v>
      </c>
      <c r="L544" s="139" t="s">
        <v>44</v>
      </c>
      <c r="M544" s="390"/>
      <c r="N544" s="391"/>
    </row>
    <row r="545" spans="1:14" x14ac:dyDescent="0.3">
      <c r="A545" s="400">
        <v>45619</v>
      </c>
      <c r="B545" s="409" t="s">
        <v>111</v>
      </c>
      <c r="C545" s="409" t="s">
        <v>112</v>
      </c>
      <c r="D545" s="652" t="s">
        <v>164</v>
      </c>
      <c r="E545" s="392">
        <v>8000</v>
      </c>
      <c r="F545" s="283">
        <v>3866</v>
      </c>
      <c r="G545" s="262">
        <f t="shared" si="9"/>
        <v>2.0693222969477496</v>
      </c>
      <c r="H545" s="623" t="s">
        <v>884</v>
      </c>
      <c r="I545" s="140" t="s">
        <v>43</v>
      </c>
      <c r="J545" s="304" t="s">
        <v>607</v>
      </c>
      <c r="K545" s="782" t="s">
        <v>878</v>
      </c>
      <c r="L545" s="139" t="s">
        <v>44</v>
      </c>
      <c r="M545" s="390"/>
      <c r="N545" s="391"/>
    </row>
    <row r="546" spans="1:14" x14ac:dyDescent="0.3">
      <c r="A546" s="400">
        <v>45619</v>
      </c>
      <c r="B546" s="409" t="s">
        <v>111</v>
      </c>
      <c r="C546" s="409" t="s">
        <v>112</v>
      </c>
      <c r="D546" s="652" t="s">
        <v>164</v>
      </c>
      <c r="E546" s="392">
        <v>23000</v>
      </c>
      <c r="F546" s="283">
        <v>3866</v>
      </c>
      <c r="G546" s="262">
        <f t="shared" si="9"/>
        <v>5.9493016037247806</v>
      </c>
      <c r="H546" s="623" t="s">
        <v>884</v>
      </c>
      <c r="I546" s="140" t="s">
        <v>43</v>
      </c>
      <c r="J546" s="304" t="s">
        <v>607</v>
      </c>
      <c r="K546" s="782" t="s">
        <v>878</v>
      </c>
      <c r="L546" s="139" t="s">
        <v>44</v>
      </c>
      <c r="M546" s="390"/>
      <c r="N546" s="391"/>
    </row>
    <row r="547" spans="1:14" x14ac:dyDescent="0.3">
      <c r="A547" s="400">
        <v>45619</v>
      </c>
      <c r="B547" s="409" t="s">
        <v>166</v>
      </c>
      <c r="C547" s="292" t="s">
        <v>166</v>
      </c>
      <c r="D547" s="652" t="s">
        <v>164</v>
      </c>
      <c r="E547" s="392">
        <v>80000</v>
      </c>
      <c r="F547" s="283">
        <v>3866</v>
      </c>
      <c r="G547" s="262">
        <f t="shared" si="9"/>
        <v>20.693222969477496</v>
      </c>
      <c r="H547" s="623" t="s">
        <v>884</v>
      </c>
      <c r="I547" s="140" t="s">
        <v>43</v>
      </c>
      <c r="J547" s="304" t="s">
        <v>652</v>
      </c>
      <c r="K547" s="782" t="s">
        <v>878</v>
      </c>
      <c r="L547" s="139" t="s">
        <v>44</v>
      </c>
      <c r="M547" s="390"/>
      <c r="N547" s="391"/>
    </row>
    <row r="548" spans="1:14" x14ac:dyDescent="0.3">
      <c r="A548" s="400">
        <v>45619</v>
      </c>
      <c r="B548" s="409" t="s">
        <v>166</v>
      </c>
      <c r="C548" s="292" t="s">
        <v>166</v>
      </c>
      <c r="D548" s="652" t="s">
        <v>164</v>
      </c>
      <c r="E548" s="392">
        <v>14000</v>
      </c>
      <c r="F548" s="283">
        <v>3866</v>
      </c>
      <c r="G548" s="262">
        <f t="shared" si="9"/>
        <v>3.6213140196585618</v>
      </c>
      <c r="H548" s="623" t="s">
        <v>884</v>
      </c>
      <c r="I548" s="140" t="s">
        <v>43</v>
      </c>
      <c r="J548" s="304" t="s">
        <v>607</v>
      </c>
      <c r="K548" s="782" t="s">
        <v>878</v>
      </c>
      <c r="L548" s="139" t="s">
        <v>44</v>
      </c>
      <c r="M548" s="390"/>
      <c r="N548" s="391"/>
    </row>
    <row r="549" spans="1:14" x14ac:dyDescent="0.3">
      <c r="A549" s="138">
        <v>45621</v>
      </c>
      <c r="B549" s="636" t="s">
        <v>165</v>
      </c>
      <c r="C549" s="636" t="s">
        <v>112</v>
      </c>
      <c r="D549" s="418" t="s">
        <v>164</v>
      </c>
      <c r="E549" s="135">
        <v>20000</v>
      </c>
      <c r="F549" s="283">
        <v>3866</v>
      </c>
      <c r="G549" s="262">
        <f t="shared" si="9"/>
        <v>5.173305742369374</v>
      </c>
      <c r="H549" s="623" t="s">
        <v>208</v>
      </c>
      <c r="I549" s="140" t="s">
        <v>43</v>
      </c>
      <c r="J549" s="304" t="s">
        <v>633</v>
      </c>
      <c r="K549" s="782" t="s">
        <v>878</v>
      </c>
      <c r="L549" s="139" t="s">
        <v>44</v>
      </c>
      <c r="M549" s="390"/>
      <c r="N549" s="391"/>
    </row>
    <row r="550" spans="1:14" x14ac:dyDescent="0.3">
      <c r="A550" s="138">
        <v>45621</v>
      </c>
      <c r="B550" s="636" t="s">
        <v>165</v>
      </c>
      <c r="C550" s="636" t="s">
        <v>112</v>
      </c>
      <c r="D550" s="418" t="s">
        <v>164</v>
      </c>
      <c r="E550" s="135">
        <v>15000</v>
      </c>
      <c r="F550" s="283">
        <v>3866</v>
      </c>
      <c r="G550" s="262">
        <f t="shared" si="9"/>
        <v>3.8799793067770305</v>
      </c>
      <c r="H550" s="623" t="s">
        <v>208</v>
      </c>
      <c r="I550" s="140" t="s">
        <v>43</v>
      </c>
      <c r="J550" s="304" t="s">
        <v>633</v>
      </c>
      <c r="K550" s="782" t="s">
        <v>878</v>
      </c>
      <c r="L550" s="139" t="s">
        <v>44</v>
      </c>
      <c r="M550" s="390"/>
      <c r="N550" s="391"/>
    </row>
    <row r="551" spans="1:14" x14ac:dyDescent="0.3">
      <c r="A551" s="138">
        <v>45621</v>
      </c>
      <c r="B551" s="636" t="s">
        <v>165</v>
      </c>
      <c r="C551" s="636" t="s">
        <v>112</v>
      </c>
      <c r="D551" s="418" t="s">
        <v>164</v>
      </c>
      <c r="E551" s="135">
        <v>4000</v>
      </c>
      <c r="F551" s="283">
        <v>3866</v>
      </c>
      <c r="G551" s="262">
        <f t="shared" si="9"/>
        <v>1.0346611484738748</v>
      </c>
      <c r="H551" s="623" t="s">
        <v>208</v>
      </c>
      <c r="I551" s="140" t="s">
        <v>43</v>
      </c>
      <c r="J551" s="304" t="s">
        <v>633</v>
      </c>
      <c r="K551" s="782" t="s">
        <v>878</v>
      </c>
      <c r="L551" s="139" t="s">
        <v>44</v>
      </c>
      <c r="M551" s="390"/>
      <c r="N551" s="391"/>
    </row>
    <row r="552" spans="1:14" x14ac:dyDescent="0.3">
      <c r="A552" s="138">
        <v>45621</v>
      </c>
      <c r="B552" s="636" t="s">
        <v>165</v>
      </c>
      <c r="C552" s="636" t="s">
        <v>112</v>
      </c>
      <c r="D552" s="418" t="s">
        <v>164</v>
      </c>
      <c r="E552" s="135">
        <v>4000</v>
      </c>
      <c r="F552" s="283">
        <v>3866</v>
      </c>
      <c r="G552" s="262">
        <f t="shared" si="9"/>
        <v>1.0346611484738748</v>
      </c>
      <c r="H552" s="623" t="s">
        <v>208</v>
      </c>
      <c r="I552" s="140" t="s">
        <v>43</v>
      </c>
      <c r="J552" s="304" t="s">
        <v>633</v>
      </c>
      <c r="K552" s="782" t="s">
        <v>878</v>
      </c>
      <c r="L552" s="139" t="s">
        <v>44</v>
      </c>
      <c r="M552" s="390"/>
      <c r="N552" s="391"/>
    </row>
    <row r="553" spans="1:14" x14ac:dyDescent="0.3">
      <c r="A553" s="138">
        <v>45621</v>
      </c>
      <c r="B553" s="636" t="s">
        <v>165</v>
      </c>
      <c r="C553" s="636" t="s">
        <v>112</v>
      </c>
      <c r="D553" s="418" t="s">
        <v>164</v>
      </c>
      <c r="E553" s="135">
        <v>20000</v>
      </c>
      <c r="F553" s="283">
        <v>3866</v>
      </c>
      <c r="G553" s="262">
        <f t="shared" si="9"/>
        <v>5.173305742369374</v>
      </c>
      <c r="H553" s="623" t="s">
        <v>208</v>
      </c>
      <c r="I553" s="140" t="s">
        <v>43</v>
      </c>
      <c r="J553" s="304" t="s">
        <v>633</v>
      </c>
      <c r="K553" s="782" t="s">
        <v>878</v>
      </c>
      <c r="L553" s="139" t="s">
        <v>44</v>
      </c>
      <c r="M553" s="390"/>
      <c r="N553" s="391"/>
    </row>
    <row r="554" spans="1:14" x14ac:dyDescent="0.3">
      <c r="A554" s="138">
        <v>45621</v>
      </c>
      <c r="B554" s="81" t="s">
        <v>166</v>
      </c>
      <c r="C554" s="292" t="s">
        <v>166</v>
      </c>
      <c r="D554" s="418" t="s">
        <v>164</v>
      </c>
      <c r="E554" s="135">
        <v>10000</v>
      </c>
      <c r="F554" s="283">
        <v>3866</v>
      </c>
      <c r="G554" s="262">
        <f t="shared" si="9"/>
        <v>2.586652871184687</v>
      </c>
      <c r="H554" s="623" t="s">
        <v>208</v>
      </c>
      <c r="I554" s="140" t="s">
        <v>43</v>
      </c>
      <c r="J554" s="304" t="s">
        <v>633</v>
      </c>
      <c r="K554" s="782" t="s">
        <v>878</v>
      </c>
      <c r="L554" s="139" t="s">
        <v>44</v>
      </c>
      <c r="M554" s="390"/>
      <c r="N554" s="391"/>
    </row>
    <row r="555" spans="1:14" x14ac:dyDescent="0.3">
      <c r="A555" s="138">
        <v>45621</v>
      </c>
      <c r="B555" s="636" t="s">
        <v>165</v>
      </c>
      <c r="C555" s="636" t="s">
        <v>112</v>
      </c>
      <c r="D555" s="418" t="s">
        <v>164</v>
      </c>
      <c r="E555" s="143">
        <v>25000</v>
      </c>
      <c r="F555" s="283">
        <v>3866</v>
      </c>
      <c r="G555" s="262">
        <f t="shared" si="9"/>
        <v>6.466632177961718</v>
      </c>
      <c r="H555" s="623" t="s">
        <v>207</v>
      </c>
      <c r="I555" s="140" t="s">
        <v>43</v>
      </c>
      <c r="J555" s="304" t="s">
        <v>631</v>
      </c>
      <c r="K555" s="782" t="s">
        <v>878</v>
      </c>
      <c r="L555" s="139" t="s">
        <v>44</v>
      </c>
      <c r="M555" s="390"/>
      <c r="N555" s="391"/>
    </row>
    <row r="556" spans="1:14" x14ac:dyDescent="0.3">
      <c r="A556" s="138">
        <v>45621</v>
      </c>
      <c r="B556" s="636" t="s">
        <v>165</v>
      </c>
      <c r="C556" s="636" t="s">
        <v>112</v>
      </c>
      <c r="D556" s="418" t="s">
        <v>164</v>
      </c>
      <c r="E556" s="143">
        <v>8000</v>
      </c>
      <c r="F556" s="283">
        <v>3866</v>
      </c>
      <c r="G556" s="262">
        <f t="shared" si="9"/>
        <v>2.0693222969477496</v>
      </c>
      <c r="H556" s="623" t="s">
        <v>207</v>
      </c>
      <c r="I556" s="140" t="s">
        <v>43</v>
      </c>
      <c r="J556" s="304" t="s">
        <v>631</v>
      </c>
      <c r="K556" s="782" t="s">
        <v>878</v>
      </c>
      <c r="L556" s="139" t="s">
        <v>44</v>
      </c>
      <c r="M556" s="390"/>
      <c r="N556" s="391"/>
    </row>
    <row r="557" spans="1:14" x14ac:dyDescent="0.3">
      <c r="A557" s="138">
        <v>45621</v>
      </c>
      <c r="B557" s="636" t="s">
        <v>165</v>
      </c>
      <c r="C557" s="636" t="s">
        <v>112</v>
      </c>
      <c r="D557" s="418" t="s">
        <v>164</v>
      </c>
      <c r="E557" s="135">
        <v>8000</v>
      </c>
      <c r="F557" s="283">
        <v>3866</v>
      </c>
      <c r="G557" s="262">
        <f t="shared" si="9"/>
        <v>2.0693222969477496</v>
      </c>
      <c r="H557" s="623" t="s">
        <v>207</v>
      </c>
      <c r="I557" s="140" t="s">
        <v>43</v>
      </c>
      <c r="J557" s="304" t="s">
        <v>631</v>
      </c>
      <c r="K557" s="782" t="s">
        <v>878</v>
      </c>
      <c r="L557" s="139" t="s">
        <v>44</v>
      </c>
      <c r="M557" s="390"/>
      <c r="N557" s="391"/>
    </row>
    <row r="558" spans="1:14" x14ac:dyDescent="0.3">
      <c r="A558" s="138">
        <v>45621</v>
      </c>
      <c r="B558" s="636" t="s">
        <v>165</v>
      </c>
      <c r="C558" s="636" t="s">
        <v>112</v>
      </c>
      <c r="D558" s="418" t="s">
        <v>164</v>
      </c>
      <c r="E558" s="135">
        <v>7000</v>
      </c>
      <c r="F558" s="283">
        <v>3866</v>
      </c>
      <c r="G558" s="262">
        <f t="shared" si="9"/>
        <v>1.8106570098292809</v>
      </c>
      <c r="H558" s="623" t="s">
        <v>207</v>
      </c>
      <c r="I558" s="140" t="s">
        <v>43</v>
      </c>
      <c r="J558" s="304" t="s">
        <v>631</v>
      </c>
      <c r="K558" s="782" t="s">
        <v>878</v>
      </c>
      <c r="L558" s="139" t="s">
        <v>44</v>
      </c>
      <c r="M558" s="390"/>
      <c r="N558" s="391"/>
    </row>
    <row r="559" spans="1:14" x14ac:dyDescent="0.3">
      <c r="A559" s="138">
        <v>45621</v>
      </c>
      <c r="B559" s="636" t="s">
        <v>165</v>
      </c>
      <c r="C559" s="636" t="s">
        <v>112</v>
      </c>
      <c r="D559" s="418" t="s">
        <v>164</v>
      </c>
      <c r="E559" s="135">
        <v>25000</v>
      </c>
      <c r="F559" s="283">
        <v>3866</v>
      </c>
      <c r="G559" s="262">
        <f t="shared" si="9"/>
        <v>6.466632177961718</v>
      </c>
      <c r="H559" s="623" t="s">
        <v>207</v>
      </c>
      <c r="I559" s="140" t="s">
        <v>43</v>
      </c>
      <c r="J559" s="304" t="s">
        <v>631</v>
      </c>
      <c r="K559" s="782" t="s">
        <v>878</v>
      </c>
      <c r="L559" s="139" t="s">
        <v>44</v>
      </c>
      <c r="M559" s="390"/>
      <c r="N559" s="391"/>
    </row>
    <row r="560" spans="1:14" x14ac:dyDescent="0.3">
      <c r="A560" s="138">
        <v>45621</v>
      </c>
      <c r="B560" s="636" t="s">
        <v>166</v>
      </c>
      <c r="C560" s="292" t="s">
        <v>166</v>
      </c>
      <c r="D560" s="418" t="s">
        <v>164</v>
      </c>
      <c r="E560" s="135">
        <v>15000</v>
      </c>
      <c r="F560" s="283">
        <v>3866</v>
      </c>
      <c r="G560" s="262">
        <f t="shared" si="9"/>
        <v>3.8799793067770305</v>
      </c>
      <c r="H560" s="623" t="s">
        <v>207</v>
      </c>
      <c r="I560" s="140" t="s">
        <v>43</v>
      </c>
      <c r="J560" s="304" t="s">
        <v>631</v>
      </c>
      <c r="K560" s="782" t="s">
        <v>878</v>
      </c>
      <c r="L560" s="139" t="s">
        <v>44</v>
      </c>
      <c r="M560" s="390"/>
      <c r="N560" s="391"/>
    </row>
    <row r="561" spans="1:14" x14ac:dyDescent="0.3">
      <c r="A561" s="138">
        <v>45621</v>
      </c>
      <c r="B561" s="81" t="s">
        <v>155</v>
      </c>
      <c r="C561" s="81" t="s">
        <v>113</v>
      </c>
      <c r="D561" s="652" t="s">
        <v>14</v>
      </c>
      <c r="E561" s="130">
        <v>50000</v>
      </c>
      <c r="F561" s="283">
        <v>3866</v>
      </c>
      <c r="G561" s="262">
        <f t="shared" si="9"/>
        <v>12.933264355923436</v>
      </c>
      <c r="H561" s="623" t="s">
        <v>562</v>
      </c>
      <c r="I561" s="140" t="s">
        <v>43</v>
      </c>
      <c r="J561" s="304" t="s">
        <v>648</v>
      </c>
      <c r="K561" s="782" t="s">
        <v>878</v>
      </c>
      <c r="L561" s="139" t="s">
        <v>44</v>
      </c>
      <c r="M561" s="390"/>
      <c r="N561" s="391"/>
    </row>
    <row r="562" spans="1:14" x14ac:dyDescent="0.3">
      <c r="A562" s="138">
        <v>45621</v>
      </c>
      <c r="B562" s="81" t="s">
        <v>192</v>
      </c>
      <c r="C562" s="81" t="s">
        <v>113</v>
      </c>
      <c r="D562" s="652" t="s">
        <v>14</v>
      </c>
      <c r="E562" s="130">
        <v>30000</v>
      </c>
      <c r="F562" s="283">
        <v>3866</v>
      </c>
      <c r="G562" s="262">
        <f t="shared" si="9"/>
        <v>7.759958613554061</v>
      </c>
      <c r="H562" s="623" t="s">
        <v>167</v>
      </c>
      <c r="I562" s="140" t="s">
        <v>43</v>
      </c>
      <c r="J562" s="304" t="s">
        <v>648</v>
      </c>
      <c r="K562" s="782" t="s">
        <v>878</v>
      </c>
      <c r="L562" s="139" t="s">
        <v>44</v>
      </c>
      <c r="M562" s="390"/>
      <c r="N562" s="391"/>
    </row>
    <row r="563" spans="1:14" x14ac:dyDescent="0.3">
      <c r="A563" s="138">
        <v>45621</v>
      </c>
      <c r="B563" s="81" t="s">
        <v>185</v>
      </c>
      <c r="C563" s="81" t="s">
        <v>113</v>
      </c>
      <c r="D563" s="652" t="s">
        <v>110</v>
      </c>
      <c r="E563" s="130">
        <v>20000</v>
      </c>
      <c r="F563" s="283">
        <v>3866</v>
      </c>
      <c r="G563" s="262">
        <f t="shared" si="9"/>
        <v>5.173305742369374</v>
      </c>
      <c r="H563" s="623" t="s">
        <v>177</v>
      </c>
      <c r="I563" s="140" t="s">
        <v>43</v>
      </c>
      <c r="J563" s="304" t="s">
        <v>648</v>
      </c>
      <c r="K563" s="782" t="s">
        <v>878</v>
      </c>
      <c r="L563" s="139" t="s">
        <v>44</v>
      </c>
      <c r="M563" s="390"/>
      <c r="N563" s="391"/>
    </row>
    <row r="564" spans="1:14" x14ac:dyDescent="0.3">
      <c r="A564" s="138">
        <v>45621</v>
      </c>
      <c r="B564" s="81" t="s">
        <v>209</v>
      </c>
      <c r="C564" s="81" t="s">
        <v>113</v>
      </c>
      <c r="D564" s="418" t="s">
        <v>164</v>
      </c>
      <c r="E564" s="130">
        <v>25000</v>
      </c>
      <c r="F564" s="283">
        <v>3866</v>
      </c>
      <c r="G564" s="262">
        <f t="shared" si="9"/>
        <v>6.466632177961718</v>
      </c>
      <c r="H564" s="623" t="s">
        <v>208</v>
      </c>
      <c r="I564" s="140" t="s">
        <v>43</v>
      </c>
      <c r="J564" s="304" t="s">
        <v>648</v>
      </c>
      <c r="K564" s="782" t="s">
        <v>878</v>
      </c>
      <c r="L564" s="139" t="s">
        <v>44</v>
      </c>
      <c r="M564" s="390"/>
      <c r="N564" s="391"/>
    </row>
    <row r="565" spans="1:14" x14ac:dyDescent="0.3">
      <c r="A565" s="138">
        <v>45621</v>
      </c>
      <c r="B565" s="81" t="s">
        <v>210</v>
      </c>
      <c r="C565" s="81" t="s">
        <v>113</v>
      </c>
      <c r="D565" s="418" t="s">
        <v>164</v>
      </c>
      <c r="E565" s="130">
        <v>25000</v>
      </c>
      <c r="F565" s="283">
        <v>3866</v>
      </c>
      <c r="G565" s="262">
        <f t="shared" si="9"/>
        <v>6.466632177961718</v>
      </c>
      <c r="H565" s="623" t="s">
        <v>207</v>
      </c>
      <c r="I565" s="140" t="s">
        <v>43</v>
      </c>
      <c r="J565" s="304" t="s">
        <v>648</v>
      </c>
      <c r="K565" s="782" t="s">
        <v>878</v>
      </c>
      <c r="L565" s="139" t="s">
        <v>44</v>
      </c>
      <c r="M565" s="390"/>
      <c r="N565" s="391"/>
    </row>
    <row r="566" spans="1:14" x14ac:dyDescent="0.3">
      <c r="A566" s="138">
        <v>45621</v>
      </c>
      <c r="B566" s="81" t="s">
        <v>649</v>
      </c>
      <c r="C566" s="81" t="s">
        <v>113</v>
      </c>
      <c r="D566" s="418" t="s">
        <v>164</v>
      </c>
      <c r="E566" s="130">
        <v>25000</v>
      </c>
      <c r="F566" s="283">
        <v>3866</v>
      </c>
      <c r="G566" s="262">
        <f t="shared" si="9"/>
        <v>6.466632177961718</v>
      </c>
      <c r="H566" s="623" t="s">
        <v>605</v>
      </c>
      <c r="I566" s="140" t="s">
        <v>43</v>
      </c>
      <c r="J566" s="304" t="s">
        <v>648</v>
      </c>
      <c r="K566" s="782" t="s">
        <v>878</v>
      </c>
      <c r="L566" s="139" t="s">
        <v>44</v>
      </c>
      <c r="M566" s="390"/>
      <c r="N566" s="391"/>
    </row>
    <row r="567" spans="1:14" x14ac:dyDescent="0.3">
      <c r="A567" s="138">
        <v>45621</v>
      </c>
      <c r="B567" s="81" t="s">
        <v>650</v>
      </c>
      <c r="C567" s="81" t="s">
        <v>113</v>
      </c>
      <c r="D567" s="418" t="s">
        <v>164</v>
      </c>
      <c r="E567" s="130">
        <v>25000</v>
      </c>
      <c r="F567" s="283">
        <v>3866</v>
      </c>
      <c r="G567" s="262">
        <f t="shared" si="9"/>
        <v>6.466632177961718</v>
      </c>
      <c r="H567" s="623" t="s">
        <v>603</v>
      </c>
      <c r="I567" s="140" t="s">
        <v>43</v>
      </c>
      <c r="J567" s="304" t="s">
        <v>648</v>
      </c>
      <c r="K567" s="782" t="s">
        <v>878</v>
      </c>
      <c r="L567" s="139" t="s">
        <v>44</v>
      </c>
      <c r="M567" s="390"/>
      <c r="N567" s="391"/>
    </row>
    <row r="568" spans="1:14" x14ac:dyDescent="0.3">
      <c r="A568" s="400">
        <v>45621</v>
      </c>
      <c r="B568" s="409" t="s">
        <v>111</v>
      </c>
      <c r="C568" s="409" t="s">
        <v>112</v>
      </c>
      <c r="D568" s="652" t="s">
        <v>164</v>
      </c>
      <c r="E568" s="392">
        <v>25000</v>
      </c>
      <c r="F568" s="283">
        <v>3866</v>
      </c>
      <c r="G568" s="262">
        <f t="shared" si="9"/>
        <v>6.466632177961718</v>
      </c>
      <c r="H568" s="623" t="s">
        <v>884</v>
      </c>
      <c r="I568" s="140" t="s">
        <v>43</v>
      </c>
      <c r="J568" s="304" t="s">
        <v>651</v>
      </c>
      <c r="K568" s="782" t="s">
        <v>878</v>
      </c>
      <c r="L568" s="139" t="s">
        <v>44</v>
      </c>
      <c r="M568" s="390"/>
      <c r="N568" s="391"/>
    </row>
    <row r="569" spans="1:14" x14ac:dyDescent="0.3">
      <c r="A569" s="400">
        <v>45621</v>
      </c>
      <c r="B569" s="409" t="s">
        <v>111</v>
      </c>
      <c r="C569" s="409" t="s">
        <v>112</v>
      </c>
      <c r="D569" s="652" t="s">
        <v>164</v>
      </c>
      <c r="E569" s="392">
        <v>8000</v>
      </c>
      <c r="F569" s="283">
        <v>3866</v>
      </c>
      <c r="G569" s="262">
        <f t="shared" si="9"/>
        <v>2.0693222969477496</v>
      </c>
      <c r="H569" s="623" t="s">
        <v>884</v>
      </c>
      <c r="I569" s="140" t="s">
        <v>43</v>
      </c>
      <c r="J569" s="304" t="s">
        <v>651</v>
      </c>
      <c r="K569" s="782" t="s">
        <v>878</v>
      </c>
      <c r="L569" s="139" t="s">
        <v>44</v>
      </c>
      <c r="M569" s="390"/>
      <c r="N569" s="391"/>
    </row>
    <row r="570" spans="1:14" x14ac:dyDescent="0.3">
      <c r="A570" s="400">
        <v>45621</v>
      </c>
      <c r="B570" s="409" t="s">
        <v>111</v>
      </c>
      <c r="C570" s="409" t="s">
        <v>112</v>
      </c>
      <c r="D570" s="652" t="s">
        <v>164</v>
      </c>
      <c r="E570" s="392">
        <v>6000</v>
      </c>
      <c r="F570" s="283">
        <v>3866</v>
      </c>
      <c r="G570" s="262">
        <f t="shared" si="9"/>
        <v>1.5519917227108122</v>
      </c>
      <c r="H570" s="623" t="s">
        <v>884</v>
      </c>
      <c r="I570" s="140" t="s">
        <v>43</v>
      </c>
      <c r="J570" s="304" t="s">
        <v>651</v>
      </c>
      <c r="K570" s="782" t="s">
        <v>878</v>
      </c>
      <c r="L570" s="139" t="s">
        <v>44</v>
      </c>
      <c r="M570" s="390"/>
      <c r="N570" s="391"/>
    </row>
    <row r="571" spans="1:14" x14ac:dyDescent="0.3">
      <c r="A571" s="400">
        <v>45621</v>
      </c>
      <c r="B571" s="409" t="s">
        <v>111</v>
      </c>
      <c r="C571" s="409" t="s">
        <v>112</v>
      </c>
      <c r="D571" s="652" t="s">
        <v>164</v>
      </c>
      <c r="E571" s="392">
        <v>8000</v>
      </c>
      <c r="F571" s="283">
        <v>3866</v>
      </c>
      <c r="G571" s="262">
        <f t="shared" si="9"/>
        <v>2.0693222969477496</v>
      </c>
      <c r="H571" s="623" t="s">
        <v>884</v>
      </c>
      <c r="I571" s="140" t="s">
        <v>43</v>
      </c>
      <c r="J571" s="304" t="s">
        <v>651</v>
      </c>
      <c r="K571" s="782" t="s">
        <v>878</v>
      </c>
      <c r="L571" s="139" t="s">
        <v>44</v>
      </c>
      <c r="M571" s="390"/>
      <c r="N571" s="391"/>
    </row>
    <row r="572" spans="1:14" ht="13.5" customHeight="1" x14ac:dyDescent="0.3">
      <c r="A572" s="400">
        <v>45621</v>
      </c>
      <c r="B572" s="409" t="s">
        <v>111</v>
      </c>
      <c r="C572" s="409" t="s">
        <v>112</v>
      </c>
      <c r="D572" s="652" t="s">
        <v>164</v>
      </c>
      <c r="E572" s="392">
        <v>3000</v>
      </c>
      <c r="F572" s="283">
        <v>3866</v>
      </c>
      <c r="G572" s="262">
        <f t="shared" si="9"/>
        <v>0.7759958613554061</v>
      </c>
      <c r="H572" s="623" t="s">
        <v>884</v>
      </c>
      <c r="I572" s="637" t="s">
        <v>43</v>
      </c>
      <c r="J572" s="304" t="s">
        <v>651</v>
      </c>
      <c r="K572" s="782" t="s">
        <v>878</v>
      </c>
      <c r="L572" s="636" t="s">
        <v>44</v>
      </c>
      <c r="M572" s="781"/>
      <c r="N572" s="391"/>
    </row>
    <row r="573" spans="1:14" ht="16.5" customHeight="1" x14ac:dyDescent="0.3">
      <c r="A573" s="400">
        <v>45621</v>
      </c>
      <c r="B573" s="409" t="s">
        <v>111</v>
      </c>
      <c r="C573" s="409" t="s">
        <v>112</v>
      </c>
      <c r="D573" s="652" t="s">
        <v>164</v>
      </c>
      <c r="E573" s="392">
        <v>20000</v>
      </c>
      <c r="F573" s="283">
        <v>3866</v>
      </c>
      <c r="G573" s="262">
        <f t="shared" si="9"/>
        <v>5.173305742369374</v>
      </c>
      <c r="H573" s="623" t="s">
        <v>884</v>
      </c>
      <c r="I573" s="637" t="s">
        <v>43</v>
      </c>
      <c r="J573" s="304" t="s">
        <v>651</v>
      </c>
      <c r="K573" s="782" t="s">
        <v>878</v>
      </c>
      <c r="L573" s="636" t="s">
        <v>44</v>
      </c>
      <c r="M573" s="781"/>
      <c r="N573" s="391"/>
    </row>
    <row r="574" spans="1:14" ht="15.75" customHeight="1" x14ac:dyDescent="0.3">
      <c r="A574" s="138">
        <v>45621</v>
      </c>
      <c r="B574" s="292" t="s">
        <v>165</v>
      </c>
      <c r="C574" s="292" t="s">
        <v>112</v>
      </c>
      <c r="D574" s="418" t="s">
        <v>164</v>
      </c>
      <c r="E574" s="124">
        <v>14000</v>
      </c>
      <c r="F574" s="283">
        <v>3866</v>
      </c>
      <c r="G574" s="262">
        <f t="shared" si="9"/>
        <v>3.6213140196585618</v>
      </c>
      <c r="H574" s="780" t="s">
        <v>605</v>
      </c>
      <c r="I574" s="637" t="s">
        <v>43</v>
      </c>
      <c r="J574" s="304" t="s">
        <v>621</v>
      </c>
      <c r="K574" s="782" t="s">
        <v>878</v>
      </c>
      <c r="L574" s="636" t="s">
        <v>44</v>
      </c>
      <c r="M574" s="781"/>
      <c r="N574" s="391"/>
    </row>
    <row r="575" spans="1:14" x14ac:dyDescent="0.3">
      <c r="A575" s="138">
        <v>45621</v>
      </c>
      <c r="B575" s="139" t="s">
        <v>165</v>
      </c>
      <c r="C575" s="292" t="s">
        <v>112</v>
      </c>
      <c r="D575" s="418" t="s">
        <v>164</v>
      </c>
      <c r="E575" s="124">
        <v>15000</v>
      </c>
      <c r="F575" s="283">
        <v>3866</v>
      </c>
      <c r="G575" s="262">
        <f t="shared" si="9"/>
        <v>3.8799793067770305</v>
      </c>
      <c r="H575" s="623" t="s">
        <v>605</v>
      </c>
      <c r="I575" s="140" t="s">
        <v>43</v>
      </c>
      <c r="J575" s="304" t="s">
        <v>621</v>
      </c>
      <c r="K575" s="782" t="s">
        <v>878</v>
      </c>
      <c r="L575" s="139" t="s">
        <v>44</v>
      </c>
      <c r="M575" s="390"/>
      <c r="N575" s="391"/>
    </row>
    <row r="576" spans="1:14" x14ac:dyDescent="0.3">
      <c r="A576" s="138">
        <v>45621</v>
      </c>
      <c r="B576" s="139" t="s">
        <v>165</v>
      </c>
      <c r="C576" s="139" t="s">
        <v>112</v>
      </c>
      <c r="D576" s="418" t="s">
        <v>164</v>
      </c>
      <c r="E576" s="124">
        <v>4000</v>
      </c>
      <c r="F576" s="283">
        <v>3866</v>
      </c>
      <c r="G576" s="262">
        <f t="shared" si="9"/>
        <v>1.0346611484738748</v>
      </c>
      <c r="H576" s="623" t="s">
        <v>605</v>
      </c>
      <c r="I576" s="140" t="s">
        <v>43</v>
      </c>
      <c r="J576" s="304" t="s">
        <v>621</v>
      </c>
      <c r="K576" s="782" t="s">
        <v>878</v>
      </c>
      <c r="L576" s="139" t="s">
        <v>44</v>
      </c>
      <c r="M576" s="390"/>
      <c r="N576" s="391"/>
    </row>
    <row r="577" spans="1:14" x14ac:dyDescent="0.3">
      <c r="A577" s="138">
        <v>45621</v>
      </c>
      <c r="B577" s="139" t="s">
        <v>165</v>
      </c>
      <c r="C577" s="139" t="s">
        <v>112</v>
      </c>
      <c r="D577" s="418" t="s">
        <v>164</v>
      </c>
      <c r="E577" s="124">
        <v>5000</v>
      </c>
      <c r="F577" s="283">
        <v>3866</v>
      </c>
      <c r="G577" s="262">
        <f t="shared" si="9"/>
        <v>1.2933264355923435</v>
      </c>
      <c r="H577" s="623" t="s">
        <v>605</v>
      </c>
      <c r="I577" s="140" t="s">
        <v>43</v>
      </c>
      <c r="J577" s="304" t="s">
        <v>621</v>
      </c>
      <c r="K577" s="782" t="s">
        <v>878</v>
      </c>
      <c r="L577" s="139" t="s">
        <v>44</v>
      </c>
      <c r="M577" s="390"/>
      <c r="N577" s="391"/>
    </row>
    <row r="578" spans="1:14" x14ac:dyDescent="0.3">
      <c r="A578" s="138">
        <v>45621</v>
      </c>
      <c r="B578" s="292" t="s">
        <v>165</v>
      </c>
      <c r="C578" s="292" t="s">
        <v>112</v>
      </c>
      <c r="D578" s="418" t="s">
        <v>164</v>
      </c>
      <c r="E578" s="124">
        <v>5000</v>
      </c>
      <c r="F578" s="283">
        <v>3866</v>
      </c>
      <c r="G578" s="262">
        <f t="shared" si="9"/>
        <v>1.2933264355923435</v>
      </c>
      <c r="H578" s="623" t="s">
        <v>605</v>
      </c>
      <c r="I578" s="140" t="s">
        <v>43</v>
      </c>
      <c r="J578" s="304" t="s">
        <v>621</v>
      </c>
      <c r="K578" s="782" t="s">
        <v>878</v>
      </c>
      <c r="L578" s="139" t="s">
        <v>44</v>
      </c>
      <c r="M578" s="390"/>
      <c r="N578" s="391"/>
    </row>
    <row r="579" spans="1:14" x14ac:dyDescent="0.3">
      <c r="A579" s="138">
        <v>45621</v>
      </c>
      <c r="B579" s="139" t="s">
        <v>165</v>
      </c>
      <c r="C579" s="139" t="s">
        <v>112</v>
      </c>
      <c r="D579" s="418" t="s">
        <v>164</v>
      </c>
      <c r="E579" s="124">
        <v>6000</v>
      </c>
      <c r="F579" s="283">
        <v>3866</v>
      </c>
      <c r="G579" s="262">
        <f t="shared" si="9"/>
        <v>1.5519917227108122</v>
      </c>
      <c r="H579" s="623" t="s">
        <v>605</v>
      </c>
      <c r="I579" s="140" t="s">
        <v>43</v>
      </c>
      <c r="J579" s="304" t="s">
        <v>621</v>
      </c>
      <c r="K579" s="782" t="s">
        <v>878</v>
      </c>
      <c r="L579" s="139" t="s">
        <v>44</v>
      </c>
      <c r="M579" s="390"/>
      <c r="N579" s="391"/>
    </row>
    <row r="580" spans="1:14" x14ac:dyDescent="0.3">
      <c r="A580" s="138">
        <v>45621</v>
      </c>
      <c r="B580" s="139" t="s">
        <v>165</v>
      </c>
      <c r="C580" s="139" t="s">
        <v>112</v>
      </c>
      <c r="D580" s="418" t="s">
        <v>164</v>
      </c>
      <c r="E580" s="124">
        <v>16000</v>
      </c>
      <c r="F580" s="283">
        <v>3866</v>
      </c>
      <c r="G580" s="262">
        <f t="shared" si="9"/>
        <v>4.1386445938954992</v>
      </c>
      <c r="H580" s="623" t="s">
        <v>605</v>
      </c>
      <c r="I580" s="140" t="s">
        <v>43</v>
      </c>
      <c r="J580" s="304" t="s">
        <v>621</v>
      </c>
      <c r="K580" s="782" t="s">
        <v>878</v>
      </c>
      <c r="L580" s="139" t="s">
        <v>44</v>
      </c>
      <c r="M580" s="390"/>
      <c r="N580" s="391"/>
    </row>
    <row r="581" spans="1:14" x14ac:dyDescent="0.3">
      <c r="A581" s="651">
        <v>45621</v>
      </c>
      <c r="B581" s="409" t="s">
        <v>111</v>
      </c>
      <c r="C581" s="409" t="s">
        <v>112</v>
      </c>
      <c r="D581" s="418" t="s">
        <v>164</v>
      </c>
      <c r="E581" s="124">
        <v>16000</v>
      </c>
      <c r="F581" s="283">
        <v>3866</v>
      </c>
      <c r="G581" s="262">
        <f t="shared" si="9"/>
        <v>4.1386445938954992</v>
      </c>
      <c r="H581" s="623" t="s">
        <v>603</v>
      </c>
      <c r="I581" s="140" t="s">
        <v>43</v>
      </c>
      <c r="J581" s="304" t="s">
        <v>635</v>
      </c>
      <c r="K581" s="782" t="s">
        <v>878</v>
      </c>
      <c r="L581" s="139" t="s">
        <v>44</v>
      </c>
      <c r="M581" s="390"/>
      <c r="N581" s="391"/>
    </row>
    <row r="582" spans="1:14" x14ac:dyDescent="0.3">
      <c r="A582" s="651">
        <v>45621</v>
      </c>
      <c r="B582" s="409" t="s">
        <v>111</v>
      </c>
      <c r="C582" s="409" t="s">
        <v>112</v>
      </c>
      <c r="D582" s="418" t="s">
        <v>164</v>
      </c>
      <c r="E582" s="124">
        <v>11000</v>
      </c>
      <c r="F582" s="283">
        <v>3866</v>
      </c>
      <c r="G582" s="262">
        <f t="shared" si="9"/>
        <v>2.8453181583031557</v>
      </c>
      <c r="H582" s="623" t="s">
        <v>603</v>
      </c>
      <c r="I582" s="140" t="s">
        <v>43</v>
      </c>
      <c r="J582" s="304" t="s">
        <v>635</v>
      </c>
      <c r="K582" s="782" t="s">
        <v>878</v>
      </c>
      <c r="L582" s="139" t="s">
        <v>44</v>
      </c>
      <c r="M582" s="390"/>
      <c r="N582" s="391"/>
    </row>
    <row r="583" spans="1:14" x14ac:dyDescent="0.3">
      <c r="A583" s="651">
        <v>45621</v>
      </c>
      <c r="B583" s="409" t="s">
        <v>111</v>
      </c>
      <c r="C583" s="409" t="s">
        <v>112</v>
      </c>
      <c r="D583" s="418" t="s">
        <v>164</v>
      </c>
      <c r="E583" s="132">
        <v>7000</v>
      </c>
      <c r="F583" s="283">
        <v>3866</v>
      </c>
      <c r="G583" s="262">
        <f t="shared" si="9"/>
        <v>1.8106570098292809</v>
      </c>
      <c r="H583" s="623" t="s">
        <v>603</v>
      </c>
      <c r="I583" s="140" t="s">
        <v>43</v>
      </c>
      <c r="J583" s="304" t="s">
        <v>635</v>
      </c>
      <c r="K583" s="782" t="s">
        <v>878</v>
      </c>
      <c r="L583" s="139" t="s">
        <v>44</v>
      </c>
      <c r="M583" s="390"/>
      <c r="N583" s="391"/>
    </row>
    <row r="584" spans="1:14" x14ac:dyDescent="0.3">
      <c r="A584" s="651">
        <v>45621</v>
      </c>
      <c r="B584" s="409" t="s">
        <v>111</v>
      </c>
      <c r="C584" s="409" t="s">
        <v>112</v>
      </c>
      <c r="D584" s="418" t="s">
        <v>164</v>
      </c>
      <c r="E584" s="130">
        <v>5000</v>
      </c>
      <c r="F584" s="283">
        <v>3866</v>
      </c>
      <c r="G584" s="262">
        <f t="shared" si="9"/>
        <v>1.2933264355923435</v>
      </c>
      <c r="H584" s="623" t="s">
        <v>603</v>
      </c>
      <c r="I584" s="140" t="s">
        <v>43</v>
      </c>
      <c r="J584" s="304" t="s">
        <v>635</v>
      </c>
      <c r="K584" s="782" t="s">
        <v>878</v>
      </c>
      <c r="L584" s="139" t="s">
        <v>44</v>
      </c>
      <c r="M584" s="390"/>
      <c r="N584" s="391"/>
    </row>
    <row r="585" spans="1:14" x14ac:dyDescent="0.3">
      <c r="A585" s="651">
        <v>45621</v>
      </c>
      <c r="B585" s="304" t="s">
        <v>111</v>
      </c>
      <c r="C585" s="409" t="s">
        <v>112</v>
      </c>
      <c r="D585" s="418" t="s">
        <v>164</v>
      </c>
      <c r="E585" s="349">
        <v>11000</v>
      </c>
      <c r="F585" s="283">
        <v>3866</v>
      </c>
      <c r="G585" s="262">
        <f t="shared" si="9"/>
        <v>2.8453181583031557</v>
      </c>
      <c r="H585" s="623" t="s">
        <v>603</v>
      </c>
      <c r="I585" s="140" t="s">
        <v>43</v>
      </c>
      <c r="J585" s="304" t="s">
        <v>635</v>
      </c>
      <c r="K585" s="782" t="s">
        <v>878</v>
      </c>
      <c r="L585" s="139" t="s">
        <v>44</v>
      </c>
      <c r="M585" s="390"/>
      <c r="N585" s="391"/>
    </row>
    <row r="586" spans="1:14" x14ac:dyDescent="0.3">
      <c r="A586" s="651">
        <v>45621</v>
      </c>
      <c r="B586" s="409" t="s">
        <v>111</v>
      </c>
      <c r="C586" s="409" t="s">
        <v>112</v>
      </c>
      <c r="D586" s="418" t="s">
        <v>164</v>
      </c>
      <c r="E586" s="124">
        <v>5000</v>
      </c>
      <c r="F586" s="283">
        <v>3866</v>
      </c>
      <c r="G586" s="262">
        <f t="shared" si="9"/>
        <v>1.2933264355923435</v>
      </c>
      <c r="H586" s="623" t="s">
        <v>603</v>
      </c>
      <c r="I586" s="140" t="s">
        <v>43</v>
      </c>
      <c r="J586" s="304" t="s">
        <v>635</v>
      </c>
      <c r="K586" s="782" t="s">
        <v>878</v>
      </c>
      <c r="L586" s="139" t="s">
        <v>44</v>
      </c>
      <c r="M586" s="390"/>
      <c r="N586" s="391"/>
    </row>
    <row r="587" spans="1:14" x14ac:dyDescent="0.3">
      <c r="A587" s="651">
        <v>45621</v>
      </c>
      <c r="B587" s="409" t="s">
        <v>111</v>
      </c>
      <c r="C587" s="409" t="s">
        <v>112</v>
      </c>
      <c r="D587" s="418" t="s">
        <v>164</v>
      </c>
      <c r="E587" s="124">
        <v>12900</v>
      </c>
      <c r="F587" s="283">
        <v>3866</v>
      </c>
      <c r="G587" s="262">
        <f t="shared" si="9"/>
        <v>3.3367822038282462</v>
      </c>
      <c r="H587" s="623" t="s">
        <v>603</v>
      </c>
      <c r="I587" s="140" t="s">
        <v>43</v>
      </c>
      <c r="J587" s="304" t="s">
        <v>635</v>
      </c>
      <c r="K587" s="782" t="s">
        <v>878</v>
      </c>
      <c r="L587" s="139" t="s">
        <v>44</v>
      </c>
      <c r="M587" s="390"/>
      <c r="N587" s="391"/>
    </row>
    <row r="588" spans="1:14" x14ac:dyDescent="0.3">
      <c r="A588" s="400">
        <v>45621</v>
      </c>
      <c r="B588" s="126" t="s">
        <v>111</v>
      </c>
      <c r="C588" s="126" t="s">
        <v>112</v>
      </c>
      <c r="D588" s="652" t="s">
        <v>14</v>
      </c>
      <c r="E588" s="784">
        <v>10000</v>
      </c>
      <c r="F588" s="283">
        <v>3866</v>
      </c>
      <c r="G588" s="262">
        <f t="shared" si="9"/>
        <v>2.586652871184687</v>
      </c>
      <c r="H588" s="623" t="s">
        <v>167</v>
      </c>
      <c r="I588" s="140" t="s">
        <v>43</v>
      </c>
      <c r="J588" s="304" t="s">
        <v>636</v>
      </c>
      <c r="K588" s="782" t="s">
        <v>878</v>
      </c>
      <c r="L588" s="139" t="s">
        <v>44</v>
      </c>
      <c r="M588" s="390"/>
      <c r="N588" s="391"/>
    </row>
    <row r="589" spans="1:14" ht="18.600000000000001" customHeight="1" x14ac:dyDescent="0.3">
      <c r="A589" s="400">
        <v>45621</v>
      </c>
      <c r="B589" s="126" t="s">
        <v>111</v>
      </c>
      <c r="C589" s="126" t="s">
        <v>112</v>
      </c>
      <c r="D589" s="652" t="s">
        <v>14</v>
      </c>
      <c r="E589" s="784">
        <v>10000</v>
      </c>
      <c r="F589" s="283">
        <v>3866</v>
      </c>
      <c r="G589" s="262">
        <f t="shared" si="9"/>
        <v>2.586652871184687</v>
      </c>
      <c r="H589" s="623" t="s">
        <v>167</v>
      </c>
      <c r="I589" s="140" t="s">
        <v>43</v>
      </c>
      <c r="J589" s="304" t="s">
        <v>636</v>
      </c>
      <c r="K589" s="782" t="s">
        <v>878</v>
      </c>
      <c r="L589" s="139" t="s">
        <v>44</v>
      </c>
      <c r="M589" s="390"/>
      <c r="N589" s="391"/>
    </row>
    <row r="590" spans="1:14" ht="18.600000000000001" customHeight="1" x14ac:dyDescent="0.3">
      <c r="A590" s="138">
        <v>45621</v>
      </c>
      <c r="B590" s="292" t="s">
        <v>717</v>
      </c>
      <c r="C590" s="292" t="s">
        <v>153</v>
      </c>
      <c r="D590" s="418" t="s">
        <v>203</v>
      </c>
      <c r="E590" s="124">
        <v>2280000</v>
      </c>
      <c r="F590" s="283">
        <v>3866</v>
      </c>
      <c r="G590" s="262">
        <f t="shared" si="9"/>
        <v>589.75685463010859</v>
      </c>
      <c r="H590" s="623" t="s">
        <v>562</v>
      </c>
      <c r="I590" s="140" t="s">
        <v>43</v>
      </c>
      <c r="J590" s="685" t="s">
        <v>719</v>
      </c>
      <c r="K590" s="782" t="s">
        <v>879</v>
      </c>
      <c r="L590" s="139" t="s">
        <v>44</v>
      </c>
      <c r="M590" s="390"/>
      <c r="N590" s="391"/>
    </row>
    <row r="591" spans="1:14" ht="18.600000000000001" customHeight="1" x14ac:dyDescent="0.3">
      <c r="A591" s="138">
        <v>45621</v>
      </c>
      <c r="B591" s="292" t="s">
        <v>862</v>
      </c>
      <c r="C591" s="292" t="s">
        <v>424</v>
      </c>
      <c r="D591" s="418" t="s">
        <v>79</v>
      </c>
      <c r="E591" s="124">
        <v>80000</v>
      </c>
      <c r="F591" s="283">
        <v>3866</v>
      </c>
      <c r="G591" s="262">
        <f t="shared" si="9"/>
        <v>20.693222969477496</v>
      </c>
      <c r="H591" s="623" t="s">
        <v>562</v>
      </c>
      <c r="I591" s="140" t="s">
        <v>43</v>
      </c>
      <c r="J591" s="685" t="s">
        <v>721</v>
      </c>
      <c r="K591" s="782" t="s">
        <v>879</v>
      </c>
      <c r="L591" s="139" t="s">
        <v>44</v>
      </c>
      <c r="M591" s="390"/>
      <c r="N591" s="391"/>
    </row>
    <row r="592" spans="1:14" ht="18.600000000000001" customHeight="1" x14ac:dyDescent="0.3">
      <c r="A592" s="138">
        <v>45621</v>
      </c>
      <c r="B592" s="139" t="s">
        <v>851</v>
      </c>
      <c r="C592" s="636" t="s">
        <v>124</v>
      </c>
      <c r="D592" s="652" t="s">
        <v>14</v>
      </c>
      <c r="E592" s="143">
        <v>4648000</v>
      </c>
      <c r="F592" s="283">
        <v>3866</v>
      </c>
      <c r="G592" s="262">
        <f t="shared" si="9"/>
        <v>1202.2762545266426</v>
      </c>
      <c r="H592" s="623" t="s">
        <v>149</v>
      </c>
      <c r="I592" s="140" t="s">
        <v>43</v>
      </c>
      <c r="J592" s="685" t="s">
        <v>850</v>
      </c>
      <c r="K592" s="782" t="s">
        <v>879</v>
      </c>
      <c r="L592" s="139" t="s">
        <v>44</v>
      </c>
      <c r="M592" s="390"/>
      <c r="N592" s="391"/>
    </row>
    <row r="593" spans="1:14" ht="21.45" customHeight="1" x14ac:dyDescent="0.3">
      <c r="A593" s="138">
        <v>45621</v>
      </c>
      <c r="B593" s="292" t="s">
        <v>852</v>
      </c>
      <c r="C593" s="292" t="s">
        <v>834</v>
      </c>
      <c r="D593" s="418" t="s">
        <v>79</v>
      </c>
      <c r="E593" s="143">
        <v>3000</v>
      </c>
      <c r="F593" s="283">
        <v>3866</v>
      </c>
      <c r="G593" s="262">
        <f t="shared" si="9"/>
        <v>0.7759958613554061</v>
      </c>
      <c r="H593" s="623" t="s">
        <v>149</v>
      </c>
      <c r="I593" s="140" t="s">
        <v>43</v>
      </c>
      <c r="J593" s="685" t="s">
        <v>853</v>
      </c>
      <c r="K593" s="782" t="s">
        <v>878</v>
      </c>
      <c r="L593" s="139" t="s">
        <v>44</v>
      </c>
      <c r="M593" s="390"/>
      <c r="N593" s="391"/>
    </row>
    <row r="594" spans="1:14" ht="18.600000000000001" customHeight="1" x14ac:dyDescent="0.3">
      <c r="A594" s="138">
        <v>45621</v>
      </c>
      <c r="B594" s="292" t="s">
        <v>759</v>
      </c>
      <c r="C594" s="292" t="s">
        <v>123</v>
      </c>
      <c r="D594" s="418" t="s">
        <v>79</v>
      </c>
      <c r="E594" s="124">
        <v>75000</v>
      </c>
      <c r="F594" s="283">
        <v>3866</v>
      </c>
      <c r="G594" s="262">
        <f t="shared" si="9"/>
        <v>19.399896533885151</v>
      </c>
      <c r="H594" s="623" t="s">
        <v>562</v>
      </c>
      <c r="I594" s="140" t="s">
        <v>43</v>
      </c>
      <c r="J594" s="685" t="s">
        <v>553</v>
      </c>
      <c r="K594" s="782" t="s">
        <v>878</v>
      </c>
      <c r="L594" s="139" t="s">
        <v>44</v>
      </c>
      <c r="M594" s="390"/>
      <c r="N594" s="391"/>
    </row>
    <row r="595" spans="1:14" ht="16.05" customHeight="1" x14ac:dyDescent="0.3">
      <c r="A595" s="138">
        <v>45622</v>
      </c>
      <c r="B595" s="81" t="s">
        <v>165</v>
      </c>
      <c r="C595" s="81" t="s">
        <v>112</v>
      </c>
      <c r="D595" s="418" t="s">
        <v>164</v>
      </c>
      <c r="E595" s="135">
        <v>20000</v>
      </c>
      <c r="F595" s="283">
        <v>3866</v>
      </c>
      <c r="G595" s="262">
        <f t="shared" si="9"/>
        <v>5.173305742369374</v>
      </c>
      <c r="H595" s="623" t="s">
        <v>208</v>
      </c>
      <c r="I595" s="140" t="s">
        <v>43</v>
      </c>
      <c r="J595" s="304" t="s">
        <v>638</v>
      </c>
      <c r="K595" s="782" t="s">
        <v>878</v>
      </c>
      <c r="L595" s="139" t="s">
        <v>44</v>
      </c>
      <c r="M595" s="390"/>
      <c r="N595" s="391"/>
    </row>
    <row r="596" spans="1:14" ht="19.2" customHeight="1" x14ac:dyDescent="0.3">
      <c r="A596" s="138">
        <v>45622</v>
      </c>
      <c r="B596" s="81" t="s">
        <v>165</v>
      </c>
      <c r="C596" s="81" t="s">
        <v>112</v>
      </c>
      <c r="D596" s="418" t="s">
        <v>164</v>
      </c>
      <c r="E596" s="135">
        <v>10000</v>
      </c>
      <c r="F596" s="283">
        <v>3866</v>
      </c>
      <c r="G596" s="262">
        <f t="shared" ref="G596:G758" si="10">E596/F596</f>
        <v>2.586652871184687</v>
      </c>
      <c r="H596" s="623" t="s">
        <v>208</v>
      </c>
      <c r="I596" s="140" t="s">
        <v>43</v>
      </c>
      <c r="J596" s="304" t="s">
        <v>638</v>
      </c>
      <c r="K596" s="782" t="s">
        <v>878</v>
      </c>
      <c r="L596" s="139" t="s">
        <v>44</v>
      </c>
      <c r="M596" s="390"/>
      <c r="N596" s="391"/>
    </row>
    <row r="597" spans="1:14" x14ac:dyDescent="0.3">
      <c r="A597" s="138">
        <v>45622</v>
      </c>
      <c r="B597" s="81" t="s">
        <v>165</v>
      </c>
      <c r="C597" s="81" t="s">
        <v>112</v>
      </c>
      <c r="D597" s="418" t="s">
        <v>164</v>
      </c>
      <c r="E597" s="135">
        <v>8000</v>
      </c>
      <c r="F597" s="283">
        <v>3866</v>
      </c>
      <c r="G597" s="262">
        <f t="shared" si="10"/>
        <v>2.0693222969477496</v>
      </c>
      <c r="H597" s="623" t="s">
        <v>208</v>
      </c>
      <c r="I597" s="140" t="s">
        <v>43</v>
      </c>
      <c r="J597" s="304" t="s">
        <v>638</v>
      </c>
      <c r="K597" s="782" t="s">
        <v>878</v>
      </c>
      <c r="L597" s="139" t="s">
        <v>44</v>
      </c>
      <c r="M597" s="390"/>
      <c r="N597" s="391"/>
    </row>
    <row r="598" spans="1:14" x14ac:dyDescent="0.3">
      <c r="A598" s="138">
        <v>45622</v>
      </c>
      <c r="B598" s="81" t="s">
        <v>165</v>
      </c>
      <c r="C598" s="81" t="s">
        <v>112</v>
      </c>
      <c r="D598" s="418" t="s">
        <v>164</v>
      </c>
      <c r="E598" s="135">
        <v>5000</v>
      </c>
      <c r="F598" s="283">
        <v>3866</v>
      </c>
      <c r="G598" s="262">
        <f t="shared" si="10"/>
        <v>1.2933264355923435</v>
      </c>
      <c r="H598" s="623" t="s">
        <v>208</v>
      </c>
      <c r="I598" s="140" t="s">
        <v>43</v>
      </c>
      <c r="J598" s="304" t="s">
        <v>638</v>
      </c>
      <c r="K598" s="782" t="s">
        <v>878</v>
      </c>
      <c r="L598" s="139" t="s">
        <v>44</v>
      </c>
      <c r="M598" s="390"/>
      <c r="N598" s="391"/>
    </row>
    <row r="599" spans="1:14" x14ac:dyDescent="0.3">
      <c r="A599" s="138">
        <v>45622</v>
      </c>
      <c r="B599" s="81" t="s">
        <v>165</v>
      </c>
      <c r="C599" s="81" t="s">
        <v>112</v>
      </c>
      <c r="D599" s="418" t="s">
        <v>164</v>
      </c>
      <c r="E599" s="135">
        <v>5000</v>
      </c>
      <c r="F599" s="283">
        <v>3866</v>
      </c>
      <c r="G599" s="262">
        <f t="shared" si="10"/>
        <v>1.2933264355923435</v>
      </c>
      <c r="H599" s="623" t="s">
        <v>208</v>
      </c>
      <c r="I599" s="140" t="s">
        <v>43</v>
      </c>
      <c r="J599" s="304" t="s">
        <v>638</v>
      </c>
      <c r="K599" s="782" t="s">
        <v>878</v>
      </c>
      <c r="L599" s="139" t="s">
        <v>44</v>
      </c>
      <c r="M599" s="390"/>
      <c r="N599" s="391"/>
    </row>
    <row r="600" spans="1:14" x14ac:dyDescent="0.3">
      <c r="A600" s="138">
        <v>45622</v>
      </c>
      <c r="B600" s="81" t="s">
        <v>165</v>
      </c>
      <c r="C600" s="81" t="s">
        <v>112</v>
      </c>
      <c r="D600" s="418" t="s">
        <v>164</v>
      </c>
      <c r="E600" s="135">
        <v>16000</v>
      </c>
      <c r="F600" s="283">
        <v>3866</v>
      </c>
      <c r="G600" s="262">
        <f t="shared" si="10"/>
        <v>4.1386445938954992</v>
      </c>
      <c r="H600" s="623" t="s">
        <v>208</v>
      </c>
      <c r="I600" s="140" t="s">
        <v>43</v>
      </c>
      <c r="J600" s="304" t="s">
        <v>638</v>
      </c>
      <c r="K600" s="782" t="s">
        <v>878</v>
      </c>
      <c r="L600" s="139" t="s">
        <v>44</v>
      </c>
      <c r="M600" s="390"/>
      <c r="N600" s="391"/>
    </row>
    <row r="601" spans="1:14" x14ac:dyDescent="0.3">
      <c r="A601" s="138">
        <v>45622</v>
      </c>
      <c r="B601" s="81" t="s">
        <v>166</v>
      </c>
      <c r="C601" s="292" t="s">
        <v>166</v>
      </c>
      <c r="D601" s="418" t="s">
        <v>164</v>
      </c>
      <c r="E601" s="135">
        <v>4000</v>
      </c>
      <c r="F601" s="283">
        <v>3866</v>
      </c>
      <c r="G601" s="262">
        <f t="shared" si="10"/>
        <v>1.0346611484738748</v>
      </c>
      <c r="H601" s="623" t="s">
        <v>208</v>
      </c>
      <c r="I601" s="140" t="s">
        <v>43</v>
      </c>
      <c r="J601" s="304" t="s">
        <v>638</v>
      </c>
      <c r="K601" s="782" t="s">
        <v>878</v>
      </c>
      <c r="L601" s="139" t="s">
        <v>44</v>
      </c>
      <c r="M601" s="390"/>
      <c r="N601" s="391"/>
    </row>
    <row r="602" spans="1:14" x14ac:dyDescent="0.3">
      <c r="A602" s="138">
        <v>45622</v>
      </c>
      <c r="B602" s="409" t="s">
        <v>111</v>
      </c>
      <c r="C602" s="409" t="s">
        <v>112</v>
      </c>
      <c r="D602" s="418" t="s">
        <v>164</v>
      </c>
      <c r="E602" s="565">
        <v>16000</v>
      </c>
      <c r="F602" s="283">
        <v>3866</v>
      </c>
      <c r="G602" s="262">
        <f t="shared" si="10"/>
        <v>4.1386445938954992</v>
      </c>
      <c r="H602" s="623" t="s">
        <v>603</v>
      </c>
      <c r="I602" s="140" t="s">
        <v>43</v>
      </c>
      <c r="J602" s="304" t="s">
        <v>659</v>
      </c>
      <c r="K602" s="782" t="s">
        <v>878</v>
      </c>
      <c r="L602" s="139" t="s">
        <v>44</v>
      </c>
      <c r="M602" s="390"/>
      <c r="N602" s="391"/>
    </row>
    <row r="603" spans="1:14" x14ac:dyDescent="0.3">
      <c r="A603" s="138">
        <v>45622</v>
      </c>
      <c r="B603" s="409" t="s">
        <v>111</v>
      </c>
      <c r="C603" s="409" t="s">
        <v>112</v>
      </c>
      <c r="D603" s="418" t="s">
        <v>164</v>
      </c>
      <c r="E603" s="565">
        <v>15000</v>
      </c>
      <c r="F603" s="283">
        <v>3866</v>
      </c>
      <c r="G603" s="262">
        <f t="shared" si="10"/>
        <v>3.8799793067770305</v>
      </c>
      <c r="H603" s="623" t="s">
        <v>603</v>
      </c>
      <c r="I603" s="140" t="s">
        <v>43</v>
      </c>
      <c r="J603" s="304" t="s">
        <v>659</v>
      </c>
      <c r="K603" s="782" t="s">
        <v>878</v>
      </c>
      <c r="L603" s="139" t="s">
        <v>44</v>
      </c>
      <c r="M603" s="390"/>
      <c r="N603" s="391"/>
    </row>
    <row r="604" spans="1:14" x14ac:dyDescent="0.3">
      <c r="A604" s="138">
        <v>45622</v>
      </c>
      <c r="B604" s="409" t="s">
        <v>111</v>
      </c>
      <c r="C604" s="409" t="s">
        <v>112</v>
      </c>
      <c r="D604" s="418" t="s">
        <v>164</v>
      </c>
      <c r="E604" s="565">
        <v>5000</v>
      </c>
      <c r="F604" s="283">
        <v>3866</v>
      </c>
      <c r="G604" s="262">
        <f t="shared" si="10"/>
        <v>1.2933264355923435</v>
      </c>
      <c r="H604" s="623" t="s">
        <v>603</v>
      </c>
      <c r="I604" s="140" t="s">
        <v>43</v>
      </c>
      <c r="J604" s="304" t="s">
        <v>659</v>
      </c>
      <c r="K604" s="782" t="s">
        <v>878</v>
      </c>
      <c r="L604" s="139" t="s">
        <v>44</v>
      </c>
      <c r="M604" s="390"/>
      <c r="N604" s="391"/>
    </row>
    <row r="605" spans="1:14" x14ac:dyDescent="0.3">
      <c r="A605" s="138">
        <v>45622</v>
      </c>
      <c r="B605" s="409" t="s">
        <v>111</v>
      </c>
      <c r="C605" s="409" t="s">
        <v>112</v>
      </c>
      <c r="D605" s="418" t="s">
        <v>164</v>
      </c>
      <c r="E605" s="565">
        <v>5000</v>
      </c>
      <c r="F605" s="283">
        <v>3866</v>
      </c>
      <c r="G605" s="262">
        <f t="shared" si="10"/>
        <v>1.2933264355923435</v>
      </c>
      <c r="H605" s="623" t="s">
        <v>603</v>
      </c>
      <c r="I605" s="140" t="s">
        <v>43</v>
      </c>
      <c r="J605" s="304" t="s">
        <v>659</v>
      </c>
      <c r="K605" s="782" t="s">
        <v>878</v>
      </c>
      <c r="L605" s="139" t="s">
        <v>44</v>
      </c>
      <c r="M605" s="390"/>
      <c r="N605" s="391"/>
    </row>
    <row r="606" spans="1:14" x14ac:dyDescent="0.3">
      <c r="A606" s="138">
        <v>45622</v>
      </c>
      <c r="B606" s="409" t="s">
        <v>111</v>
      </c>
      <c r="C606" s="409" t="s">
        <v>112</v>
      </c>
      <c r="D606" s="418" t="s">
        <v>164</v>
      </c>
      <c r="E606" s="565">
        <v>5000</v>
      </c>
      <c r="F606" s="283">
        <v>3866</v>
      </c>
      <c r="G606" s="262">
        <f t="shared" si="10"/>
        <v>1.2933264355923435</v>
      </c>
      <c r="H606" s="623" t="s">
        <v>603</v>
      </c>
      <c r="I606" s="140" t="s">
        <v>43</v>
      </c>
      <c r="J606" s="304" t="s">
        <v>659</v>
      </c>
      <c r="K606" s="782" t="s">
        <v>878</v>
      </c>
      <c r="L606" s="139" t="s">
        <v>44</v>
      </c>
      <c r="M606" s="390"/>
      <c r="N606" s="391"/>
    </row>
    <row r="607" spans="1:14" x14ac:dyDescent="0.3">
      <c r="A607" s="400">
        <v>45622</v>
      </c>
      <c r="B607" s="409" t="s">
        <v>111</v>
      </c>
      <c r="C607" s="409" t="s">
        <v>112</v>
      </c>
      <c r="D607" s="418" t="s">
        <v>164</v>
      </c>
      <c r="E607" s="565">
        <v>12000</v>
      </c>
      <c r="F607" s="283">
        <v>3866</v>
      </c>
      <c r="G607" s="262">
        <f t="shared" si="10"/>
        <v>3.1039834454216244</v>
      </c>
      <c r="H607" s="623" t="s">
        <v>603</v>
      </c>
      <c r="I607" s="140" t="s">
        <v>43</v>
      </c>
      <c r="J607" s="304" t="s">
        <v>659</v>
      </c>
      <c r="K607" s="782" t="s">
        <v>878</v>
      </c>
      <c r="L607" s="139" t="s">
        <v>44</v>
      </c>
      <c r="M607" s="390"/>
      <c r="N607" s="391"/>
    </row>
    <row r="608" spans="1:14" x14ac:dyDescent="0.3">
      <c r="A608" s="400">
        <v>45622</v>
      </c>
      <c r="B608" s="409" t="s">
        <v>111</v>
      </c>
      <c r="C608" s="409" t="s">
        <v>112</v>
      </c>
      <c r="D608" s="418" t="s">
        <v>164</v>
      </c>
      <c r="E608" s="565">
        <v>5000</v>
      </c>
      <c r="F608" s="283">
        <v>3866</v>
      </c>
      <c r="G608" s="262">
        <f t="shared" si="10"/>
        <v>1.2933264355923435</v>
      </c>
      <c r="H608" s="623" t="s">
        <v>603</v>
      </c>
      <c r="I608" s="140" t="s">
        <v>43</v>
      </c>
      <c r="J608" s="304" t="s">
        <v>659</v>
      </c>
      <c r="K608" s="782" t="s">
        <v>878</v>
      </c>
      <c r="L608" s="139" t="s">
        <v>44</v>
      </c>
      <c r="M608" s="390"/>
      <c r="N608" s="391"/>
    </row>
    <row r="609" spans="1:14" x14ac:dyDescent="0.3">
      <c r="A609" s="400">
        <v>45622</v>
      </c>
      <c r="B609" s="409" t="s">
        <v>111</v>
      </c>
      <c r="C609" s="409" t="s">
        <v>112</v>
      </c>
      <c r="D609" s="418" t="s">
        <v>164</v>
      </c>
      <c r="E609" s="565">
        <v>15000</v>
      </c>
      <c r="F609" s="283">
        <v>3866</v>
      </c>
      <c r="G609" s="262">
        <f t="shared" si="10"/>
        <v>3.8799793067770305</v>
      </c>
      <c r="H609" s="623" t="s">
        <v>603</v>
      </c>
      <c r="I609" s="140" t="s">
        <v>43</v>
      </c>
      <c r="J609" s="304" t="s">
        <v>659</v>
      </c>
      <c r="K609" s="782" t="s">
        <v>878</v>
      </c>
      <c r="L609" s="139" t="s">
        <v>44</v>
      </c>
      <c r="M609" s="390"/>
      <c r="N609" s="391"/>
    </row>
    <row r="610" spans="1:14" x14ac:dyDescent="0.3">
      <c r="A610" s="400">
        <v>45622</v>
      </c>
      <c r="B610" s="409" t="s">
        <v>111</v>
      </c>
      <c r="C610" s="409" t="s">
        <v>112</v>
      </c>
      <c r="D610" s="652" t="s">
        <v>164</v>
      </c>
      <c r="E610" s="392">
        <v>25000</v>
      </c>
      <c r="F610" s="283">
        <v>3866</v>
      </c>
      <c r="G610" s="262">
        <f t="shared" si="10"/>
        <v>6.466632177961718</v>
      </c>
      <c r="H610" s="623" t="s">
        <v>884</v>
      </c>
      <c r="I610" s="140" t="s">
        <v>43</v>
      </c>
      <c r="J610" s="304" t="s">
        <v>663</v>
      </c>
      <c r="K610" s="782" t="s">
        <v>878</v>
      </c>
      <c r="L610" s="139" t="s">
        <v>44</v>
      </c>
      <c r="M610" s="390"/>
      <c r="N610" s="391"/>
    </row>
    <row r="611" spans="1:14" x14ac:dyDescent="0.3">
      <c r="A611" s="400">
        <v>45622</v>
      </c>
      <c r="B611" s="409" t="s">
        <v>111</v>
      </c>
      <c r="C611" s="409" t="s">
        <v>112</v>
      </c>
      <c r="D611" s="652" t="s">
        <v>164</v>
      </c>
      <c r="E611" s="392">
        <v>8000</v>
      </c>
      <c r="F611" s="283">
        <v>3866</v>
      </c>
      <c r="G611" s="262">
        <f t="shared" si="10"/>
        <v>2.0693222969477496</v>
      </c>
      <c r="H611" s="623" t="s">
        <v>884</v>
      </c>
      <c r="I611" s="140" t="s">
        <v>43</v>
      </c>
      <c r="J611" s="304" t="s">
        <v>663</v>
      </c>
      <c r="K611" s="782" t="s">
        <v>878</v>
      </c>
      <c r="L611" s="139" t="s">
        <v>44</v>
      </c>
      <c r="M611" s="390"/>
      <c r="N611" s="391"/>
    </row>
    <row r="612" spans="1:14" x14ac:dyDescent="0.3">
      <c r="A612" s="400">
        <v>45622</v>
      </c>
      <c r="B612" s="409" t="s">
        <v>111</v>
      </c>
      <c r="C612" s="409" t="s">
        <v>112</v>
      </c>
      <c r="D612" s="652" t="s">
        <v>164</v>
      </c>
      <c r="E612" s="392">
        <v>17000</v>
      </c>
      <c r="F612" s="283">
        <v>3866</v>
      </c>
      <c r="G612" s="262">
        <f t="shared" si="10"/>
        <v>4.3973098810139684</v>
      </c>
      <c r="H612" s="623" t="s">
        <v>884</v>
      </c>
      <c r="I612" s="140" t="s">
        <v>43</v>
      </c>
      <c r="J612" s="304" t="s">
        <v>663</v>
      </c>
      <c r="K612" s="782" t="s">
        <v>878</v>
      </c>
      <c r="L612" s="139" t="s">
        <v>44</v>
      </c>
      <c r="M612" s="390"/>
      <c r="N612" s="391"/>
    </row>
    <row r="613" spans="1:14" x14ac:dyDescent="0.3">
      <c r="A613" s="400">
        <v>45622</v>
      </c>
      <c r="B613" s="409" t="s">
        <v>111</v>
      </c>
      <c r="C613" s="409" t="s">
        <v>112</v>
      </c>
      <c r="D613" s="652" t="s">
        <v>164</v>
      </c>
      <c r="E613" s="392">
        <v>8000</v>
      </c>
      <c r="F613" s="283">
        <v>3866</v>
      </c>
      <c r="G613" s="262">
        <f t="shared" si="10"/>
        <v>2.0693222969477496</v>
      </c>
      <c r="H613" s="623" t="s">
        <v>884</v>
      </c>
      <c r="I613" s="140" t="s">
        <v>43</v>
      </c>
      <c r="J613" s="304" t="s">
        <v>663</v>
      </c>
      <c r="K613" s="782" t="s">
        <v>878</v>
      </c>
      <c r="L613" s="139" t="s">
        <v>44</v>
      </c>
      <c r="M613" s="390"/>
      <c r="N613" s="391"/>
    </row>
    <row r="614" spans="1:14" x14ac:dyDescent="0.3">
      <c r="A614" s="400">
        <v>45622</v>
      </c>
      <c r="B614" s="409" t="s">
        <v>111</v>
      </c>
      <c r="C614" s="409" t="s">
        <v>112</v>
      </c>
      <c r="D614" s="652" t="s">
        <v>164</v>
      </c>
      <c r="E614" s="392">
        <v>25000</v>
      </c>
      <c r="F614" s="283">
        <v>3866</v>
      </c>
      <c r="G614" s="262">
        <f t="shared" si="10"/>
        <v>6.466632177961718</v>
      </c>
      <c r="H614" s="623" t="s">
        <v>884</v>
      </c>
      <c r="I614" s="140" t="s">
        <v>43</v>
      </c>
      <c r="J614" s="304" t="s">
        <v>663</v>
      </c>
      <c r="K614" s="782" t="s">
        <v>878</v>
      </c>
      <c r="L614" s="139" t="s">
        <v>44</v>
      </c>
      <c r="M614" s="390"/>
      <c r="N614" s="391"/>
    </row>
    <row r="615" spans="1:14" x14ac:dyDescent="0.3">
      <c r="A615" s="400">
        <v>45622</v>
      </c>
      <c r="B615" s="409" t="s">
        <v>166</v>
      </c>
      <c r="C615" s="292" t="s">
        <v>166</v>
      </c>
      <c r="D615" s="652" t="s">
        <v>164</v>
      </c>
      <c r="E615" s="392">
        <v>20000</v>
      </c>
      <c r="F615" s="283">
        <v>3866</v>
      </c>
      <c r="G615" s="262">
        <f t="shared" si="10"/>
        <v>5.173305742369374</v>
      </c>
      <c r="H615" s="623" t="s">
        <v>884</v>
      </c>
      <c r="I615" s="140" t="s">
        <v>43</v>
      </c>
      <c r="J615" s="304" t="s">
        <v>663</v>
      </c>
      <c r="K615" s="782" t="s">
        <v>878</v>
      </c>
      <c r="L615" s="139" t="s">
        <v>44</v>
      </c>
      <c r="M615" s="390"/>
      <c r="N615" s="391"/>
    </row>
    <row r="616" spans="1:14" x14ac:dyDescent="0.3">
      <c r="A616" s="138">
        <v>45622</v>
      </c>
      <c r="B616" s="139" t="s">
        <v>165</v>
      </c>
      <c r="C616" s="139" t="s">
        <v>112</v>
      </c>
      <c r="D616" s="418" t="s">
        <v>164</v>
      </c>
      <c r="E616" s="350">
        <v>15000</v>
      </c>
      <c r="F616" s="283">
        <v>3866</v>
      </c>
      <c r="G616" s="262">
        <f t="shared" si="10"/>
        <v>3.8799793067770305</v>
      </c>
      <c r="H616" s="623" t="s">
        <v>605</v>
      </c>
      <c r="I616" s="140" t="s">
        <v>43</v>
      </c>
      <c r="J616" s="304" t="s">
        <v>664</v>
      </c>
      <c r="K616" s="782" t="s">
        <v>878</v>
      </c>
      <c r="L616" s="139" t="s">
        <v>44</v>
      </c>
      <c r="M616" s="390"/>
      <c r="N616" s="391"/>
    </row>
    <row r="617" spans="1:14" x14ac:dyDescent="0.3">
      <c r="A617" s="138">
        <v>45622</v>
      </c>
      <c r="B617" s="139" t="s">
        <v>165</v>
      </c>
      <c r="C617" s="139" t="s">
        <v>112</v>
      </c>
      <c r="D617" s="418" t="s">
        <v>164</v>
      </c>
      <c r="E617" s="124">
        <v>10000</v>
      </c>
      <c r="F617" s="283">
        <v>3866</v>
      </c>
      <c r="G617" s="262">
        <f t="shared" si="10"/>
        <v>2.586652871184687</v>
      </c>
      <c r="H617" s="623" t="s">
        <v>605</v>
      </c>
      <c r="I617" s="140" t="s">
        <v>43</v>
      </c>
      <c r="J617" s="304" t="s">
        <v>664</v>
      </c>
      <c r="K617" s="782" t="s">
        <v>878</v>
      </c>
      <c r="L617" s="139" t="s">
        <v>44</v>
      </c>
      <c r="M617" s="390"/>
      <c r="N617" s="391"/>
    </row>
    <row r="618" spans="1:14" x14ac:dyDescent="0.3">
      <c r="A618" s="138">
        <v>45622</v>
      </c>
      <c r="B618" s="139" t="s">
        <v>165</v>
      </c>
      <c r="C618" s="139" t="s">
        <v>112</v>
      </c>
      <c r="D618" s="418" t="s">
        <v>164</v>
      </c>
      <c r="E618" s="124">
        <v>4000</v>
      </c>
      <c r="F618" s="283">
        <v>3866</v>
      </c>
      <c r="G618" s="262">
        <f t="shared" si="10"/>
        <v>1.0346611484738748</v>
      </c>
      <c r="H618" s="623" t="s">
        <v>605</v>
      </c>
      <c r="I618" s="140" t="s">
        <v>43</v>
      </c>
      <c r="J618" s="304" t="s">
        <v>664</v>
      </c>
      <c r="K618" s="782" t="s">
        <v>878</v>
      </c>
      <c r="L618" s="139" t="s">
        <v>44</v>
      </c>
      <c r="M618" s="390"/>
      <c r="N618" s="391"/>
    </row>
    <row r="619" spans="1:14" x14ac:dyDescent="0.3">
      <c r="A619" s="138">
        <v>45622</v>
      </c>
      <c r="B619" s="139" t="s">
        <v>165</v>
      </c>
      <c r="C619" s="139" t="s">
        <v>112</v>
      </c>
      <c r="D619" s="418" t="s">
        <v>164</v>
      </c>
      <c r="E619" s="350">
        <v>17000</v>
      </c>
      <c r="F619" s="283">
        <v>3866</v>
      </c>
      <c r="G619" s="262">
        <f t="shared" si="10"/>
        <v>4.3973098810139684</v>
      </c>
      <c r="H619" s="623" t="s">
        <v>605</v>
      </c>
      <c r="I619" s="140" t="s">
        <v>43</v>
      </c>
      <c r="J619" s="304" t="s">
        <v>664</v>
      </c>
      <c r="K619" s="782" t="s">
        <v>878</v>
      </c>
      <c r="L619" s="139" t="s">
        <v>44</v>
      </c>
      <c r="M619" s="390"/>
      <c r="N619" s="391"/>
    </row>
    <row r="620" spans="1:14" x14ac:dyDescent="0.3">
      <c r="A620" s="138">
        <v>45622</v>
      </c>
      <c r="B620" s="139" t="s">
        <v>165</v>
      </c>
      <c r="C620" s="139" t="s">
        <v>112</v>
      </c>
      <c r="D620" s="418" t="s">
        <v>164</v>
      </c>
      <c r="E620" s="124">
        <v>5000</v>
      </c>
      <c r="F620" s="283">
        <v>3866</v>
      </c>
      <c r="G620" s="262">
        <f t="shared" si="10"/>
        <v>1.2933264355923435</v>
      </c>
      <c r="H620" s="623" t="s">
        <v>605</v>
      </c>
      <c r="I620" s="140" t="s">
        <v>43</v>
      </c>
      <c r="J620" s="304" t="s">
        <v>664</v>
      </c>
      <c r="K620" s="782" t="s">
        <v>878</v>
      </c>
      <c r="L620" s="139" t="s">
        <v>44</v>
      </c>
      <c r="M620" s="390"/>
      <c r="N620" s="391"/>
    </row>
    <row r="621" spans="1:14" x14ac:dyDescent="0.3">
      <c r="A621" s="138">
        <v>45622</v>
      </c>
      <c r="B621" s="139" t="s">
        <v>165</v>
      </c>
      <c r="C621" s="139" t="s">
        <v>112</v>
      </c>
      <c r="D621" s="418" t="s">
        <v>164</v>
      </c>
      <c r="E621" s="143">
        <v>6000</v>
      </c>
      <c r="F621" s="283">
        <v>3866</v>
      </c>
      <c r="G621" s="262">
        <f t="shared" si="10"/>
        <v>1.5519917227108122</v>
      </c>
      <c r="H621" s="623" t="s">
        <v>605</v>
      </c>
      <c r="I621" s="140" t="s">
        <v>43</v>
      </c>
      <c r="J621" s="304" t="s">
        <v>664</v>
      </c>
      <c r="K621" s="782" t="s">
        <v>878</v>
      </c>
      <c r="L621" s="139" t="s">
        <v>44</v>
      </c>
      <c r="M621" s="390"/>
      <c r="N621" s="391"/>
    </row>
    <row r="622" spans="1:14" x14ac:dyDescent="0.3">
      <c r="A622" s="138">
        <v>45622</v>
      </c>
      <c r="B622" s="139" t="s">
        <v>165</v>
      </c>
      <c r="C622" s="139" t="s">
        <v>112</v>
      </c>
      <c r="D622" s="418" t="s">
        <v>164</v>
      </c>
      <c r="E622" s="143">
        <v>16500</v>
      </c>
      <c r="F622" s="283">
        <v>3866</v>
      </c>
      <c r="G622" s="262">
        <f t="shared" si="10"/>
        <v>4.2679772374547333</v>
      </c>
      <c r="H622" s="623" t="s">
        <v>605</v>
      </c>
      <c r="I622" s="140" t="s">
        <v>43</v>
      </c>
      <c r="J622" s="304" t="s">
        <v>664</v>
      </c>
      <c r="K622" s="782" t="s">
        <v>878</v>
      </c>
      <c r="L622" s="139" t="s">
        <v>44</v>
      </c>
      <c r="M622" s="390"/>
      <c r="N622" s="391"/>
    </row>
    <row r="623" spans="1:14" x14ac:dyDescent="0.3">
      <c r="A623" s="138">
        <v>45622</v>
      </c>
      <c r="B623" s="81" t="s">
        <v>165</v>
      </c>
      <c r="C623" s="81" t="s">
        <v>112</v>
      </c>
      <c r="D623" s="418" t="s">
        <v>164</v>
      </c>
      <c r="E623" s="135">
        <v>25000</v>
      </c>
      <c r="F623" s="283">
        <v>3866</v>
      </c>
      <c r="G623" s="262">
        <f t="shared" si="10"/>
        <v>6.466632177961718</v>
      </c>
      <c r="H623" s="623" t="s">
        <v>207</v>
      </c>
      <c r="I623" s="140" t="s">
        <v>43</v>
      </c>
      <c r="J623" s="304" t="s">
        <v>647</v>
      </c>
      <c r="K623" s="782" t="s">
        <v>878</v>
      </c>
      <c r="L623" s="139" t="s">
        <v>44</v>
      </c>
      <c r="M623" s="390"/>
      <c r="N623" s="391"/>
    </row>
    <row r="624" spans="1:14" x14ac:dyDescent="0.3">
      <c r="A624" s="138">
        <v>45622</v>
      </c>
      <c r="B624" s="81" t="s">
        <v>165</v>
      </c>
      <c r="C624" s="81" t="s">
        <v>112</v>
      </c>
      <c r="D624" s="418" t="s">
        <v>164</v>
      </c>
      <c r="E624" s="135">
        <v>15000</v>
      </c>
      <c r="F624" s="283">
        <v>3866</v>
      </c>
      <c r="G624" s="262">
        <f t="shared" si="10"/>
        <v>3.8799793067770305</v>
      </c>
      <c r="H624" s="623" t="s">
        <v>207</v>
      </c>
      <c r="I624" s="140" t="s">
        <v>43</v>
      </c>
      <c r="J624" s="304" t="s">
        <v>647</v>
      </c>
      <c r="K624" s="782" t="s">
        <v>878</v>
      </c>
      <c r="L624" s="139" t="s">
        <v>44</v>
      </c>
      <c r="M624" s="390"/>
      <c r="N624" s="391"/>
    </row>
    <row r="625" spans="1:14" x14ac:dyDescent="0.3">
      <c r="A625" s="138">
        <v>45622</v>
      </c>
      <c r="B625" s="81" t="s">
        <v>165</v>
      </c>
      <c r="C625" s="81" t="s">
        <v>112</v>
      </c>
      <c r="D625" s="418" t="s">
        <v>164</v>
      </c>
      <c r="E625" s="135">
        <v>5000</v>
      </c>
      <c r="F625" s="283">
        <v>3866</v>
      </c>
      <c r="G625" s="262">
        <f t="shared" si="10"/>
        <v>1.2933264355923435</v>
      </c>
      <c r="H625" s="623" t="s">
        <v>207</v>
      </c>
      <c r="I625" s="140" t="s">
        <v>43</v>
      </c>
      <c r="J625" s="304" t="s">
        <v>647</v>
      </c>
      <c r="K625" s="782" t="s">
        <v>878</v>
      </c>
      <c r="L625" s="139" t="s">
        <v>44</v>
      </c>
      <c r="M625" s="390"/>
      <c r="N625" s="391"/>
    </row>
    <row r="626" spans="1:14" x14ac:dyDescent="0.3">
      <c r="A626" s="138">
        <v>45622</v>
      </c>
      <c r="B626" s="81" t="s">
        <v>165</v>
      </c>
      <c r="C626" s="81" t="s">
        <v>112</v>
      </c>
      <c r="D626" s="418" t="s">
        <v>164</v>
      </c>
      <c r="E626" s="135">
        <v>6000</v>
      </c>
      <c r="F626" s="283">
        <v>3866</v>
      </c>
      <c r="G626" s="262">
        <f t="shared" si="10"/>
        <v>1.5519917227108122</v>
      </c>
      <c r="H626" s="623" t="s">
        <v>207</v>
      </c>
      <c r="I626" s="140" t="s">
        <v>43</v>
      </c>
      <c r="J626" s="304" t="s">
        <v>647</v>
      </c>
      <c r="K626" s="782" t="s">
        <v>878</v>
      </c>
      <c r="L626" s="139" t="s">
        <v>44</v>
      </c>
      <c r="M626" s="390"/>
      <c r="N626" s="391"/>
    </row>
    <row r="627" spans="1:14" x14ac:dyDescent="0.3">
      <c r="A627" s="138">
        <v>45622</v>
      </c>
      <c r="B627" s="81" t="s">
        <v>165</v>
      </c>
      <c r="C627" s="81" t="s">
        <v>112</v>
      </c>
      <c r="D627" s="418" t="s">
        <v>164</v>
      </c>
      <c r="E627" s="135">
        <v>25000</v>
      </c>
      <c r="F627" s="283">
        <v>3866</v>
      </c>
      <c r="G627" s="262">
        <f t="shared" si="10"/>
        <v>6.466632177961718</v>
      </c>
      <c r="H627" s="623" t="s">
        <v>207</v>
      </c>
      <c r="I627" s="140" t="s">
        <v>43</v>
      </c>
      <c r="J627" s="304" t="s">
        <v>647</v>
      </c>
      <c r="K627" s="782" t="s">
        <v>878</v>
      </c>
      <c r="L627" s="139" t="s">
        <v>44</v>
      </c>
      <c r="M627" s="390"/>
      <c r="N627" s="391"/>
    </row>
    <row r="628" spans="1:14" x14ac:dyDescent="0.3">
      <c r="A628" s="138">
        <v>45622</v>
      </c>
      <c r="B628" s="81" t="s">
        <v>166</v>
      </c>
      <c r="C628" s="292" t="s">
        <v>166</v>
      </c>
      <c r="D628" s="418" t="s">
        <v>164</v>
      </c>
      <c r="E628" s="135">
        <v>20000</v>
      </c>
      <c r="F628" s="283">
        <v>3866</v>
      </c>
      <c r="G628" s="262">
        <f t="shared" si="10"/>
        <v>5.173305742369374</v>
      </c>
      <c r="H628" s="623" t="s">
        <v>207</v>
      </c>
      <c r="I628" s="140" t="s">
        <v>43</v>
      </c>
      <c r="J628" s="304" t="s">
        <v>647</v>
      </c>
      <c r="K628" s="782" t="s">
        <v>878</v>
      </c>
      <c r="L628" s="139" t="s">
        <v>44</v>
      </c>
      <c r="M628" s="390"/>
      <c r="N628" s="391"/>
    </row>
    <row r="629" spans="1:14" x14ac:dyDescent="0.3">
      <c r="A629" s="400">
        <v>45622</v>
      </c>
      <c r="B629" s="126" t="s">
        <v>722</v>
      </c>
      <c r="C629" s="126" t="s">
        <v>424</v>
      </c>
      <c r="D629" s="126" t="s">
        <v>79</v>
      </c>
      <c r="E629" s="784">
        <v>89000</v>
      </c>
      <c r="F629" s="283">
        <v>3866</v>
      </c>
      <c r="G629" s="262">
        <f t="shared" si="10"/>
        <v>23.021210553543714</v>
      </c>
      <c r="H629" s="623" t="s">
        <v>729</v>
      </c>
      <c r="I629" s="140" t="s">
        <v>43</v>
      </c>
      <c r="J629" s="304" t="s">
        <v>628</v>
      </c>
      <c r="K629" s="782" t="s">
        <v>878</v>
      </c>
      <c r="L629" s="139" t="s">
        <v>44</v>
      </c>
      <c r="M629" s="390"/>
      <c r="N629" s="391"/>
    </row>
    <row r="630" spans="1:14" x14ac:dyDescent="0.3">
      <c r="A630" s="400">
        <v>45622</v>
      </c>
      <c r="B630" s="126" t="s">
        <v>723</v>
      </c>
      <c r="C630" s="126" t="s">
        <v>424</v>
      </c>
      <c r="D630" s="126" t="s">
        <v>79</v>
      </c>
      <c r="E630" s="784">
        <v>23400</v>
      </c>
      <c r="F630" s="283">
        <v>3866</v>
      </c>
      <c r="G630" s="262">
        <f t="shared" si="10"/>
        <v>6.0527677185721673</v>
      </c>
      <c r="H630" s="623" t="s">
        <v>729</v>
      </c>
      <c r="I630" s="140" t="s">
        <v>43</v>
      </c>
      <c r="J630" s="304" t="s">
        <v>628</v>
      </c>
      <c r="K630" s="782" t="s">
        <v>878</v>
      </c>
      <c r="L630" s="139" t="s">
        <v>44</v>
      </c>
      <c r="M630" s="390"/>
      <c r="N630" s="391"/>
    </row>
    <row r="631" spans="1:14" x14ac:dyDescent="0.3">
      <c r="A631" s="400">
        <v>45622</v>
      </c>
      <c r="B631" s="126" t="s">
        <v>724</v>
      </c>
      <c r="C631" s="126" t="s">
        <v>424</v>
      </c>
      <c r="D631" s="126" t="s">
        <v>79</v>
      </c>
      <c r="E631" s="784">
        <v>9900</v>
      </c>
      <c r="F631" s="283">
        <v>3866</v>
      </c>
      <c r="G631" s="262">
        <f t="shared" si="10"/>
        <v>2.5607863424728401</v>
      </c>
      <c r="H631" s="623" t="s">
        <v>729</v>
      </c>
      <c r="I631" s="140" t="s">
        <v>43</v>
      </c>
      <c r="J631" s="304" t="s">
        <v>628</v>
      </c>
      <c r="K631" s="782" t="s">
        <v>878</v>
      </c>
      <c r="L631" s="139" t="s">
        <v>44</v>
      </c>
      <c r="M631" s="390"/>
      <c r="N631" s="391"/>
    </row>
    <row r="632" spans="1:14" x14ac:dyDescent="0.3">
      <c r="A632" s="400">
        <v>45622</v>
      </c>
      <c r="B632" s="126" t="s">
        <v>725</v>
      </c>
      <c r="C632" s="126" t="s">
        <v>424</v>
      </c>
      <c r="D632" s="126" t="s">
        <v>79</v>
      </c>
      <c r="E632" s="784">
        <v>75900</v>
      </c>
      <c r="F632" s="283">
        <v>3866</v>
      </c>
      <c r="G632" s="262">
        <f t="shared" si="10"/>
        <v>19.632695292291775</v>
      </c>
      <c r="H632" s="623" t="s">
        <v>729</v>
      </c>
      <c r="I632" s="140" t="s">
        <v>43</v>
      </c>
      <c r="J632" s="304" t="s">
        <v>628</v>
      </c>
      <c r="K632" s="782" t="s">
        <v>878</v>
      </c>
      <c r="L632" s="139" t="s">
        <v>44</v>
      </c>
      <c r="M632" s="390"/>
      <c r="N632" s="391"/>
    </row>
    <row r="633" spans="1:14" x14ac:dyDescent="0.3">
      <c r="A633" s="400">
        <v>45622</v>
      </c>
      <c r="B633" s="126" t="s">
        <v>726</v>
      </c>
      <c r="C633" s="126" t="s">
        <v>424</v>
      </c>
      <c r="D633" s="126" t="s">
        <v>79</v>
      </c>
      <c r="E633" s="784">
        <v>11700</v>
      </c>
      <c r="F633" s="283">
        <v>3866</v>
      </c>
      <c r="G633" s="262">
        <f t="shared" si="10"/>
        <v>3.0263838592860837</v>
      </c>
      <c r="H633" s="623" t="s">
        <v>729</v>
      </c>
      <c r="I633" s="140" t="s">
        <v>43</v>
      </c>
      <c r="J633" s="304" t="s">
        <v>628</v>
      </c>
      <c r="K633" s="782" t="s">
        <v>878</v>
      </c>
      <c r="L633" s="139" t="s">
        <v>44</v>
      </c>
      <c r="M633" s="390"/>
      <c r="N633" s="391"/>
    </row>
    <row r="634" spans="1:14" x14ac:dyDescent="0.3">
      <c r="A634" s="400">
        <v>45622</v>
      </c>
      <c r="B634" s="126" t="s">
        <v>727</v>
      </c>
      <c r="C634" s="126" t="s">
        <v>424</v>
      </c>
      <c r="D634" s="126" t="s">
        <v>79</v>
      </c>
      <c r="E634" s="784">
        <v>13500</v>
      </c>
      <c r="F634" s="283">
        <v>3866</v>
      </c>
      <c r="G634" s="262">
        <f t="shared" si="10"/>
        <v>3.4919813760993277</v>
      </c>
      <c r="H634" s="623" t="s">
        <v>729</v>
      </c>
      <c r="I634" s="140" t="s">
        <v>43</v>
      </c>
      <c r="J634" s="304" t="s">
        <v>628</v>
      </c>
      <c r="K634" s="782" t="s">
        <v>878</v>
      </c>
      <c r="L634" s="139" t="s">
        <v>44</v>
      </c>
      <c r="M634" s="390"/>
      <c r="N634" s="391"/>
    </row>
    <row r="635" spans="1:14" x14ac:dyDescent="0.3">
      <c r="A635" s="400">
        <v>45622</v>
      </c>
      <c r="B635" s="126" t="s">
        <v>111</v>
      </c>
      <c r="C635" s="126" t="s">
        <v>112</v>
      </c>
      <c r="D635" s="652" t="s">
        <v>14</v>
      </c>
      <c r="E635" s="784">
        <v>10000</v>
      </c>
      <c r="F635" s="283">
        <v>3866</v>
      </c>
      <c r="G635" s="262">
        <f t="shared" si="10"/>
        <v>2.586652871184687</v>
      </c>
      <c r="H635" s="623" t="s">
        <v>729</v>
      </c>
      <c r="I635" s="140" t="s">
        <v>43</v>
      </c>
      <c r="J635" s="357" t="s">
        <v>666</v>
      </c>
      <c r="K635" s="782" t="s">
        <v>878</v>
      </c>
      <c r="L635" s="139" t="s">
        <v>44</v>
      </c>
      <c r="M635" s="390"/>
      <c r="N635" s="391"/>
    </row>
    <row r="636" spans="1:14" x14ac:dyDescent="0.3">
      <c r="A636" s="400">
        <v>45622</v>
      </c>
      <c r="B636" s="126" t="s">
        <v>111</v>
      </c>
      <c r="C636" s="126" t="s">
        <v>112</v>
      </c>
      <c r="D636" s="652" t="s">
        <v>14</v>
      </c>
      <c r="E636" s="784">
        <v>7000</v>
      </c>
      <c r="F636" s="283">
        <v>3866</v>
      </c>
      <c r="G636" s="262">
        <f t="shared" si="10"/>
        <v>1.8106570098292809</v>
      </c>
      <c r="H636" s="623" t="s">
        <v>729</v>
      </c>
      <c r="I636" s="140" t="s">
        <v>43</v>
      </c>
      <c r="J636" s="357" t="s">
        <v>666</v>
      </c>
      <c r="K636" s="782" t="s">
        <v>878</v>
      </c>
      <c r="L636" s="139" t="s">
        <v>44</v>
      </c>
      <c r="M636" s="390"/>
      <c r="N636" s="391"/>
    </row>
    <row r="637" spans="1:14" x14ac:dyDescent="0.3">
      <c r="A637" s="400">
        <v>45622</v>
      </c>
      <c r="B637" s="126" t="s">
        <v>111</v>
      </c>
      <c r="C637" s="126" t="s">
        <v>112</v>
      </c>
      <c r="D637" s="652" t="s">
        <v>14</v>
      </c>
      <c r="E637" s="784">
        <v>3000</v>
      </c>
      <c r="F637" s="283">
        <v>3866</v>
      </c>
      <c r="G637" s="262">
        <f t="shared" si="10"/>
        <v>0.7759958613554061</v>
      </c>
      <c r="H637" s="623" t="s">
        <v>729</v>
      </c>
      <c r="I637" s="140" t="s">
        <v>43</v>
      </c>
      <c r="J637" s="357" t="s">
        <v>666</v>
      </c>
      <c r="K637" s="782" t="s">
        <v>878</v>
      </c>
      <c r="L637" s="139" t="s">
        <v>44</v>
      </c>
      <c r="M637" s="390"/>
      <c r="N637" s="391"/>
    </row>
    <row r="638" spans="1:14" x14ac:dyDescent="0.3">
      <c r="A638" s="400">
        <v>45622</v>
      </c>
      <c r="B638" s="126" t="s">
        <v>111</v>
      </c>
      <c r="C638" s="126" t="s">
        <v>112</v>
      </c>
      <c r="D638" s="652" t="s">
        <v>14</v>
      </c>
      <c r="E638" s="784">
        <v>9000</v>
      </c>
      <c r="F638" s="283">
        <v>3866</v>
      </c>
      <c r="G638" s="262">
        <f t="shared" si="10"/>
        <v>2.3279875840662183</v>
      </c>
      <c r="H638" s="623" t="s">
        <v>729</v>
      </c>
      <c r="I638" s="140" t="s">
        <v>43</v>
      </c>
      <c r="J638" s="357" t="s">
        <v>666</v>
      </c>
      <c r="K638" s="782" t="s">
        <v>878</v>
      </c>
      <c r="L638" s="139" t="s">
        <v>44</v>
      </c>
      <c r="M638" s="390"/>
      <c r="N638" s="391"/>
    </row>
    <row r="639" spans="1:14" x14ac:dyDescent="0.3">
      <c r="A639" s="400">
        <v>45622</v>
      </c>
      <c r="B639" s="126" t="s">
        <v>111</v>
      </c>
      <c r="C639" s="126" t="s">
        <v>112</v>
      </c>
      <c r="D639" s="652" t="s">
        <v>14</v>
      </c>
      <c r="E639" s="784">
        <v>3000</v>
      </c>
      <c r="F639" s="283">
        <v>3866</v>
      </c>
      <c r="G639" s="262">
        <f t="shared" si="10"/>
        <v>0.7759958613554061</v>
      </c>
      <c r="H639" s="623" t="s">
        <v>729</v>
      </c>
      <c r="I639" s="140" t="s">
        <v>43</v>
      </c>
      <c r="J639" s="357" t="s">
        <v>666</v>
      </c>
      <c r="K639" s="782" t="s">
        <v>878</v>
      </c>
      <c r="L639" s="139" t="s">
        <v>44</v>
      </c>
      <c r="M639" s="390"/>
      <c r="N639" s="391"/>
    </row>
    <row r="640" spans="1:14" x14ac:dyDescent="0.3">
      <c r="A640" s="400">
        <v>45622</v>
      </c>
      <c r="B640" s="126" t="s">
        <v>111</v>
      </c>
      <c r="C640" s="126" t="s">
        <v>112</v>
      </c>
      <c r="D640" s="652" t="s">
        <v>14</v>
      </c>
      <c r="E640" s="784">
        <v>10000</v>
      </c>
      <c r="F640" s="283">
        <v>3866</v>
      </c>
      <c r="G640" s="262">
        <f t="shared" si="10"/>
        <v>2.586652871184687</v>
      </c>
      <c r="H640" s="623" t="s">
        <v>729</v>
      </c>
      <c r="I640" s="140" t="s">
        <v>43</v>
      </c>
      <c r="J640" s="357" t="s">
        <v>666</v>
      </c>
      <c r="K640" s="782" t="s">
        <v>878</v>
      </c>
      <c r="L640" s="139" t="s">
        <v>44</v>
      </c>
      <c r="M640" s="390"/>
      <c r="N640" s="391"/>
    </row>
    <row r="641" spans="1:14" x14ac:dyDescent="0.3">
      <c r="A641" s="400">
        <v>45622</v>
      </c>
      <c r="B641" s="126" t="s">
        <v>295</v>
      </c>
      <c r="C641" s="126" t="s">
        <v>424</v>
      </c>
      <c r="D641" s="126" t="s">
        <v>79</v>
      </c>
      <c r="E641" s="784">
        <v>18800</v>
      </c>
      <c r="F641" s="283">
        <v>3866</v>
      </c>
      <c r="G641" s="262">
        <f t="shared" si="10"/>
        <v>4.8629073978272119</v>
      </c>
      <c r="H641" s="623" t="s">
        <v>729</v>
      </c>
      <c r="I641" s="140" t="s">
        <v>43</v>
      </c>
      <c r="J641" s="357" t="s">
        <v>728</v>
      </c>
      <c r="K641" s="782" t="s">
        <v>878</v>
      </c>
      <c r="L641" s="139" t="s">
        <v>44</v>
      </c>
      <c r="M641" s="390"/>
      <c r="N641" s="391"/>
    </row>
    <row r="642" spans="1:14" x14ac:dyDescent="0.3">
      <c r="A642" s="400">
        <v>45622</v>
      </c>
      <c r="B642" s="126" t="s">
        <v>739</v>
      </c>
      <c r="C642" s="126" t="s">
        <v>424</v>
      </c>
      <c r="D642" s="126" t="s">
        <v>79</v>
      </c>
      <c r="E642" s="784">
        <v>26000</v>
      </c>
      <c r="F642" s="283">
        <v>3866</v>
      </c>
      <c r="G642" s="262">
        <f t="shared" si="10"/>
        <v>6.7252974650801862</v>
      </c>
      <c r="H642" s="623" t="s">
        <v>729</v>
      </c>
      <c r="I642" s="140" t="s">
        <v>43</v>
      </c>
      <c r="J642" s="357" t="s">
        <v>668</v>
      </c>
      <c r="K642" s="782" t="s">
        <v>878</v>
      </c>
      <c r="L642" s="139" t="s">
        <v>44</v>
      </c>
      <c r="M642" s="390"/>
      <c r="N642" s="391"/>
    </row>
    <row r="643" spans="1:14" x14ac:dyDescent="0.3">
      <c r="A643" s="400">
        <v>45623</v>
      </c>
      <c r="B643" s="126" t="s">
        <v>740</v>
      </c>
      <c r="C643" s="636" t="s">
        <v>124</v>
      </c>
      <c r="D643" s="126" t="s">
        <v>701</v>
      </c>
      <c r="E643" s="784">
        <v>365000</v>
      </c>
      <c r="F643" s="283">
        <v>3866</v>
      </c>
      <c r="G643" s="262">
        <f t="shared" si="10"/>
        <v>94.412829798241077</v>
      </c>
      <c r="H643" s="623" t="s">
        <v>729</v>
      </c>
      <c r="I643" s="140" t="s">
        <v>43</v>
      </c>
      <c r="J643" s="357" t="s">
        <v>744</v>
      </c>
      <c r="K643" s="782" t="s">
        <v>878</v>
      </c>
      <c r="L643" s="139" t="s">
        <v>44</v>
      </c>
      <c r="M643" s="390"/>
      <c r="N643" s="391"/>
    </row>
    <row r="644" spans="1:14" x14ac:dyDescent="0.3">
      <c r="A644" s="400">
        <v>45623</v>
      </c>
      <c r="B644" s="126" t="s">
        <v>741</v>
      </c>
      <c r="C644" s="636" t="s">
        <v>124</v>
      </c>
      <c r="D644" s="126" t="s">
        <v>701</v>
      </c>
      <c r="E644" s="784">
        <v>30000</v>
      </c>
      <c r="F644" s="283">
        <v>3866</v>
      </c>
      <c r="G644" s="262">
        <f t="shared" si="10"/>
        <v>7.759958613554061</v>
      </c>
      <c r="H644" s="623" t="s">
        <v>729</v>
      </c>
      <c r="I644" s="140" t="s">
        <v>43</v>
      </c>
      <c r="J644" s="357" t="s">
        <v>733</v>
      </c>
      <c r="K644" s="782" t="s">
        <v>878</v>
      </c>
      <c r="L644" s="139" t="s">
        <v>44</v>
      </c>
      <c r="M644" s="390"/>
      <c r="N644" s="391"/>
    </row>
    <row r="645" spans="1:14" x14ac:dyDescent="0.3">
      <c r="A645" s="400">
        <v>45623</v>
      </c>
      <c r="B645" s="126" t="s">
        <v>742</v>
      </c>
      <c r="C645" s="636" t="s">
        <v>124</v>
      </c>
      <c r="D645" s="126" t="s">
        <v>701</v>
      </c>
      <c r="E645" s="784">
        <v>73000</v>
      </c>
      <c r="F645" s="283">
        <v>3866</v>
      </c>
      <c r="G645" s="262">
        <f t="shared" si="10"/>
        <v>18.882565959648215</v>
      </c>
      <c r="H645" s="623" t="s">
        <v>729</v>
      </c>
      <c r="I645" s="140" t="s">
        <v>43</v>
      </c>
      <c r="J645" s="357" t="s">
        <v>745</v>
      </c>
      <c r="K645" s="782" t="s">
        <v>878</v>
      </c>
      <c r="L645" s="139" t="s">
        <v>44</v>
      </c>
      <c r="M645" s="390"/>
      <c r="N645" s="391"/>
    </row>
    <row r="646" spans="1:14" x14ac:dyDescent="0.3">
      <c r="A646" s="400">
        <v>45623</v>
      </c>
      <c r="B646" s="126" t="s">
        <v>743</v>
      </c>
      <c r="C646" s="636" t="s">
        <v>124</v>
      </c>
      <c r="D646" s="126" t="s">
        <v>701</v>
      </c>
      <c r="E646" s="784">
        <v>18000</v>
      </c>
      <c r="F646" s="283">
        <v>3866</v>
      </c>
      <c r="G646" s="262">
        <f t="shared" si="10"/>
        <v>4.6559751681324366</v>
      </c>
      <c r="H646" s="623" t="s">
        <v>729</v>
      </c>
      <c r="I646" s="140" t="s">
        <v>43</v>
      </c>
      <c r="J646" s="357" t="s">
        <v>733</v>
      </c>
      <c r="K646" s="782" t="s">
        <v>878</v>
      </c>
      <c r="L646" s="139" t="s">
        <v>44</v>
      </c>
      <c r="M646" s="390"/>
      <c r="N646" s="391"/>
    </row>
    <row r="647" spans="1:14" x14ac:dyDescent="0.3">
      <c r="A647" s="400">
        <v>45623</v>
      </c>
      <c r="B647" s="126" t="s">
        <v>165</v>
      </c>
      <c r="C647" s="636" t="s">
        <v>112</v>
      </c>
      <c r="D647" s="126" t="s">
        <v>14</v>
      </c>
      <c r="E647" s="784">
        <v>14000</v>
      </c>
      <c r="F647" s="283">
        <v>3866</v>
      </c>
      <c r="G647" s="262">
        <f t="shared" si="10"/>
        <v>3.6213140196585618</v>
      </c>
      <c r="H647" s="623" t="s">
        <v>729</v>
      </c>
      <c r="I647" s="140" t="s">
        <v>43</v>
      </c>
      <c r="J647" s="357" t="s">
        <v>733</v>
      </c>
      <c r="K647" s="782" t="s">
        <v>878</v>
      </c>
      <c r="L647" s="139" t="s">
        <v>44</v>
      </c>
      <c r="M647" s="390"/>
      <c r="N647" s="391"/>
    </row>
    <row r="648" spans="1:14" x14ac:dyDescent="0.3">
      <c r="A648" s="138">
        <v>45623</v>
      </c>
      <c r="B648" s="81" t="s">
        <v>165</v>
      </c>
      <c r="C648" s="81" t="s">
        <v>112</v>
      </c>
      <c r="D648" s="418" t="s">
        <v>164</v>
      </c>
      <c r="E648" s="135">
        <v>20000</v>
      </c>
      <c r="F648" s="283">
        <v>3866</v>
      </c>
      <c r="G648" s="262">
        <f t="shared" si="10"/>
        <v>5.173305742369374</v>
      </c>
      <c r="H648" s="623" t="s">
        <v>208</v>
      </c>
      <c r="I648" s="140" t="s">
        <v>43</v>
      </c>
      <c r="J648" s="304" t="s">
        <v>734</v>
      </c>
      <c r="K648" s="782" t="s">
        <v>879</v>
      </c>
      <c r="L648" s="139" t="s">
        <v>44</v>
      </c>
      <c r="M648" s="390"/>
      <c r="N648" s="391"/>
    </row>
    <row r="649" spans="1:14" x14ac:dyDescent="0.3">
      <c r="A649" s="138">
        <v>45623</v>
      </c>
      <c r="B649" s="81" t="s">
        <v>165</v>
      </c>
      <c r="C649" s="81" t="s">
        <v>112</v>
      </c>
      <c r="D649" s="418" t="s">
        <v>164</v>
      </c>
      <c r="E649" s="135">
        <v>15000</v>
      </c>
      <c r="F649" s="283">
        <v>3866</v>
      </c>
      <c r="G649" s="262">
        <f t="shared" si="10"/>
        <v>3.8799793067770305</v>
      </c>
      <c r="H649" s="623" t="s">
        <v>208</v>
      </c>
      <c r="I649" s="140" t="s">
        <v>43</v>
      </c>
      <c r="J649" s="304" t="s">
        <v>734</v>
      </c>
      <c r="K649" s="782" t="s">
        <v>879</v>
      </c>
      <c r="L649" s="139" t="s">
        <v>44</v>
      </c>
      <c r="M649" s="390"/>
      <c r="N649" s="391"/>
    </row>
    <row r="650" spans="1:14" x14ac:dyDescent="0.3">
      <c r="A650" s="138">
        <v>45623</v>
      </c>
      <c r="B650" s="81" t="s">
        <v>165</v>
      </c>
      <c r="C650" s="81" t="s">
        <v>112</v>
      </c>
      <c r="D650" s="418" t="s">
        <v>164</v>
      </c>
      <c r="E650" s="135">
        <v>7000</v>
      </c>
      <c r="F650" s="283">
        <v>3866</v>
      </c>
      <c r="G650" s="262">
        <f t="shared" si="10"/>
        <v>1.8106570098292809</v>
      </c>
      <c r="H650" s="623" t="s">
        <v>208</v>
      </c>
      <c r="I650" s="140" t="s">
        <v>43</v>
      </c>
      <c r="J650" s="304" t="s">
        <v>734</v>
      </c>
      <c r="K650" s="782" t="s">
        <v>879</v>
      </c>
      <c r="L650" s="139" t="s">
        <v>44</v>
      </c>
      <c r="M650" s="390"/>
      <c r="N650" s="391"/>
    </row>
    <row r="651" spans="1:14" x14ac:dyDescent="0.3">
      <c r="A651" s="138">
        <v>45623</v>
      </c>
      <c r="B651" s="81" t="s">
        <v>165</v>
      </c>
      <c r="C651" s="81" t="s">
        <v>112</v>
      </c>
      <c r="D651" s="418" t="s">
        <v>164</v>
      </c>
      <c r="E651" s="135">
        <v>5000</v>
      </c>
      <c r="F651" s="283">
        <v>3866</v>
      </c>
      <c r="G651" s="262">
        <f t="shared" si="10"/>
        <v>1.2933264355923435</v>
      </c>
      <c r="H651" s="623" t="s">
        <v>208</v>
      </c>
      <c r="I651" s="140" t="s">
        <v>43</v>
      </c>
      <c r="J651" s="304" t="s">
        <v>734</v>
      </c>
      <c r="K651" s="782" t="s">
        <v>879</v>
      </c>
      <c r="L651" s="139" t="s">
        <v>44</v>
      </c>
      <c r="M651" s="390"/>
      <c r="N651" s="391"/>
    </row>
    <row r="652" spans="1:14" x14ac:dyDescent="0.3">
      <c r="A652" s="138">
        <v>45623</v>
      </c>
      <c r="B652" s="81" t="s">
        <v>165</v>
      </c>
      <c r="C652" s="81" t="s">
        <v>112</v>
      </c>
      <c r="D652" s="418" t="s">
        <v>164</v>
      </c>
      <c r="E652" s="135">
        <v>19000</v>
      </c>
      <c r="F652" s="283">
        <v>3866</v>
      </c>
      <c r="G652" s="262">
        <f t="shared" si="10"/>
        <v>4.9146404552509058</v>
      </c>
      <c r="H652" s="623" t="s">
        <v>208</v>
      </c>
      <c r="I652" s="140" t="s">
        <v>43</v>
      </c>
      <c r="J652" s="304" t="s">
        <v>734</v>
      </c>
      <c r="K652" s="782" t="s">
        <v>879</v>
      </c>
      <c r="L652" s="139" t="s">
        <v>44</v>
      </c>
      <c r="M652" s="390"/>
      <c r="N652" s="391"/>
    </row>
    <row r="653" spans="1:14" x14ac:dyDescent="0.3">
      <c r="A653" s="138">
        <v>45623</v>
      </c>
      <c r="B653" s="81" t="s">
        <v>166</v>
      </c>
      <c r="C653" s="292" t="s">
        <v>166</v>
      </c>
      <c r="D653" s="418" t="s">
        <v>164</v>
      </c>
      <c r="E653" s="135">
        <v>7000</v>
      </c>
      <c r="F653" s="283">
        <v>3866</v>
      </c>
      <c r="G653" s="262">
        <f t="shared" si="10"/>
        <v>1.8106570098292809</v>
      </c>
      <c r="H653" s="623" t="s">
        <v>208</v>
      </c>
      <c r="I653" s="140" t="s">
        <v>43</v>
      </c>
      <c r="J653" s="304" t="s">
        <v>734</v>
      </c>
      <c r="K653" s="782" t="s">
        <v>879</v>
      </c>
      <c r="L653" s="139" t="s">
        <v>44</v>
      </c>
      <c r="M653" s="390"/>
      <c r="N653" s="391"/>
    </row>
    <row r="654" spans="1:14" x14ac:dyDescent="0.3">
      <c r="A654" s="400">
        <v>45623</v>
      </c>
      <c r="B654" s="409" t="s">
        <v>111</v>
      </c>
      <c r="C654" s="409" t="s">
        <v>112</v>
      </c>
      <c r="D654" s="652" t="s">
        <v>164</v>
      </c>
      <c r="E654" s="392">
        <v>25000</v>
      </c>
      <c r="F654" s="283">
        <v>3866</v>
      </c>
      <c r="G654" s="262">
        <f t="shared" si="10"/>
        <v>6.466632177961718</v>
      </c>
      <c r="H654" s="623" t="s">
        <v>884</v>
      </c>
      <c r="I654" s="140" t="s">
        <v>43</v>
      </c>
      <c r="J654" s="304" t="s">
        <v>678</v>
      </c>
      <c r="K654" s="782" t="s">
        <v>879</v>
      </c>
      <c r="L654" s="139" t="s">
        <v>44</v>
      </c>
      <c r="M654" s="390"/>
      <c r="N654" s="391"/>
    </row>
    <row r="655" spans="1:14" x14ac:dyDescent="0.3">
      <c r="A655" s="400">
        <v>45623</v>
      </c>
      <c r="B655" s="409" t="s">
        <v>111</v>
      </c>
      <c r="C655" s="409" t="s">
        <v>112</v>
      </c>
      <c r="D655" s="652" t="s">
        <v>164</v>
      </c>
      <c r="E655" s="392">
        <v>12000</v>
      </c>
      <c r="F655" s="283">
        <v>3866</v>
      </c>
      <c r="G655" s="262">
        <f t="shared" si="10"/>
        <v>3.1039834454216244</v>
      </c>
      <c r="H655" s="623" t="s">
        <v>884</v>
      </c>
      <c r="I655" s="140" t="s">
        <v>43</v>
      </c>
      <c r="J655" s="304" t="s">
        <v>678</v>
      </c>
      <c r="K655" s="782" t="s">
        <v>879</v>
      </c>
      <c r="L655" s="139" t="s">
        <v>44</v>
      </c>
      <c r="M655" s="390"/>
      <c r="N655" s="391"/>
    </row>
    <row r="656" spans="1:14" x14ac:dyDescent="0.3">
      <c r="A656" s="400">
        <v>45623</v>
      </c>
      <c r="B656" s="409" t="s">
        <v>111</v>
      </c>
      <c r="C656" s="409" t="s">
        <v>112</v>
      </c>
      <c r="D656" s="652" t="s">
        <v>164</v>
      </c>
      <c r="E656" s="392">
        <v>14000</v>
      </c>
      <c r="F656" s="283">
        <v>3866</v>
      </c>
      <c r="G656" s="262">
        <f t="shared" si="10"/>
        <v>3.6213140196585618</v>
      </c>
      <c r="H656" s="623" t="s">
        <v>884</v>
      </c>
      <c r="I656" s="140" t="s">
        <v>43</v>
      </c>
      <c r="J656" s="304" t="s">
        <v>678</v>
      </c>
      <c r="K656" s="782" t="s">
        <v>879</v>
      </c>
      <c r="L656" s="139" t="s">
        <v>44</v>
      </c>
      <c r="M656" s="390"/>
      <c r="N656" s="391"/>
    </row>
    <row r="657" spans="1:14" x14ac:dyDescent="0.3">
      <c r="A657" s="400">
        <v>45623</v>
      </c>
      <c r="B657" s="409" t="s">
        <v>111</v>
      </c>
      <c r="C657" s="409" t="s">
        <v>112</v>
      </c>
      <c r="D657" s="652" t="s">
        <v>164</v>
      </c>
      <c r="E657" s="392">
        <v>25000</v>
      </c>
      <c r="F657" s="283">
        <v>3866</v>
      </c>
      <c r="G657" s="262">
        <f t="shared" si="10"/>
        <v>6.466632177961718</v>
      </c>
      <c r="H657" s="623" t="s">
        <v>884</v>
      </c>
      <c r="I657" s="140" t="s">
        <v>43</v>
      </c>
      <c r="J657" s="304" t="s">
        <v>678</v>
      </c>
      <c r="K657" s="782" t="s">
        <v>879</v>
      </c>
      <c r="L657" s="139" t="s">
        <v>44</v>
      </c>
      <c r="M657" s="390"/>
      <c r="N657" s="391"/>
    </row>
    <row r="658" spans="1:14" x14ac:dyDescent="0.3">
      <c r="A658" s="400">
        <v>45623</v>
      </c>
      <c r="B658" s="409" t="s">
        <v>166</v>
      </c>
      <c r="C658" s="292" t="s">
        <v>166</v>
      </c>
      <c r="D658" s="652" t="s">
        <v>164</v>
      </c>
      <c r="E658" s="392">
        <v>20000</v>
      </c>
      <c r="F658" s="283">
        <v>3866</v>
      </c>
      <c r="G658" s="262">
        <f t="shared" si="10"/>
        <v>5.173305742369374</v>
      </c>
      <c r="H658" s="623" t="s">
        <v>884</v>
      </c>
      <c r="I658" s="140" t="s">
        <v>43</v>
      </c>
      <c r="J658" s="304" t="s">
        <v>678</v>
      </c>
      <c r="K658" s="782" t="s">
        <v>879</v>
      </c>
      <c r="L658" s="139" t="s">
        <v>44</v>
      </c>
      <c r="M658" s="390"/>
      <c r="N658" s="391"/>
    </row>
    <row r="659" spans="1:14" x14ac:dyDescent="0.3">
      <c r="A659" s="138">
        <v>45623</v>
      </c>
      <c r="B659" s="81" t="s">
        <v>165</v>
      </c>
      <c r="C659" s="81" t="s">
        <v>112</v>
      </c>
      <c r="D659" s="418" t="s">
        <v>164</v>
      </c>
      <c r="E659" s="135">
        <v>25000</v>
      </c>
      <c r="F659" s="283">
        <v>3866</v>
      </c>
      <c r="G659" s="262">
        <f t="shared" si="10"/>
        <v>6.466632177961718</v>
      </c>
      <c r="H659" s="623" t="s">
        <v>207</v>
      </c>
      <c r="I659" s="140" t="s">
        <v>43</v>
      </c>
      <c r="J659" s="304" t="s">
        <v>678</v>
      </c>
      <c r="K659" s="782" t="s">
        <v>879</v>
      </c>
      <c r="L659" s="139" t="s">
        <v>44</v>
      </c>
      <c r="M659" s="390"/>
      <c r="N659" s="391"/>
    </row>
    <row r="660" spans="1:14" x14ac:dyDescent="0.3">
      <c r="A660" s="138">
        <v>45623</v>
      </c>
      <c r="B660" s="81" t="s">
        <v>165</v>
      </c>
      <c r="C660" s="81" t="s">
        <v>112</v>
      </c>
      <c r="D660" s="418" t="s">
        <v>164</v>
      </c>
      <c r="E660" s="135">
        <v>12000</v>
      </c>
      <c r="F660" s="283">
        <v>3866</v>
      </c>
      <c r="G660" s="262">
        <f t="shared" si="10"/>
        <v>3.1039834454216244</v>
      </c>
      <c r="H660" s="623" t="s">
        <v>207</v>
      </c>
      <c r="I660" s="140" t="s">
        <v>43</v>
      </c>
      <c r="J660" s="304" t="s">
        <v>735</v>
      </c>
      <c r="K660" s="782" t="s">
        <v>879</v>
      </c>
      <c r="L660" s="139" t="s">
        <v>44</v>
      </c>
      <c r="M660" s="390"/>
      <c r="N660" s="391"/>
    </row>
    <row r="661" spans="1:14" x14ac:dyDescent="0.3">
      <c r="A661" s="138">
        <v>45623</v>
      </c>
      <c r="B661" s="81" t="s">
        <v>165</v>
      </c>
      <c r="C661" s="81" t="s">
        <v>112</v>
      </c>
      <c r="D661" s="418" t="s">
        <v>164</v>
      </c>
      <c r="E661" s="135">
        <v>11000</v>
      </c>
      <c r="F661" s="283">
        <v>3866</v>
      </c>
      <c r="G661" s="262">
        <f t="shared" si="10"/>
        <v>2.8453181583031557</v>
      </c>
      <c r="H661" s="623" t="s">
        <v>207</v>
      </c>
      <c r="I661" s="140" t="s">
        <v>43</v>
      </c>
      <c r="J661" s="304" t="s">
        <v>735</v>
      </c>
      <c r="K661" s="782" t="s">
        <v>879</v>
      </c>
      <c r="L661" s="139" t="s">
        <v>44</v>
      </c>
      <c r="M661" s="390"/>
      <c r="N661" s="391"/>
    </row>
    <row r="662" spans="1:14" x14ac:dyDescent="0.3">
      <c r="A662" s="138">
        <v>45623</v>
      </c>
      <c r="B662" s="81" t="s">
        <v>165</v>
      </c>
      <c r="C662" s="81" t="s">
        <v>112</v>
      </c>
      <c r="D662" s="418" t="s">
        <v>164</v>
      </c>
      <c r="E662" s="135">
        <v>6000</v>
      </c>
      <c r="F662" s="283">
        <v>3866</v>
      </c>
      <c r="G662" s="262">
        <f t="shared" si="10"/>
        <v>1.5519917227108122</v>
      </c>
      <c r="H662" s="623" t="s">
        <v>207</v>
      </c>
      <c r="I662" s="140" t="s">
        <v>43</v>
      </c>
      <c r="J662" s="304" t="s">
        <v>735</v>
      </c>
      <c r="K662" s="782" t="s">
        <v>879</v>
      </c>
      <c r="L662" s="139" t="s">
        <v>44</v>
      </c>
      <c r="M662" s="390"/>
      <c r="N662" s="391"/>
    </row>
    <row r="663" spans="1:14" x14ac:dyDescent="0.3">
      <c r="A663" s="138">
        <v>45623</v>
      </c>
      <c r="B663" s="81" t="s">
        <v>165</v>
      </c>
      <c r="C663" s="81" t="s">
        <v>112</v>
      </c>
      <c r="D663" s="418" t="s">
        <v>164</v>
      </c>
      <c r="E663" s="135">
        <v>20000</v>
      </c>
      <c r="F663" s="283">
        <v>3866</v>
      </c>
      <c r="G663" s="262">
        <f t="shared" si="10"/>
        <v>5.173305742369374</v>
      </c>
      <c r="H663" s="623" t="s">
        <v>207</v>
      </c>
      <c r="I663" s="140" t="s">
        <v>43</v>
      </c>
      <c r="J663" s="304" t="s">
        <v>735</v>
      </c>
      <c r="K663" s="782" t="s">
        <v>879</v>
      </c>
      <c r="L663" s="139" t="s">
        <v>44</v>
      </c>
      <c r="M663" s="390"/>
      <c r="N663" s="391"/>
    </row>
    <row r="664" spans="1:14" x14ac:dyDescent="0.3">
      <c r="A664" s="138">
        <v>45623</v>
      </c>
      <c r="B664" s="81" t="s">
        <v>166</v>
      </c>
      <c r="C664" s="292" t="s">
        <v>166</v>
      </c>
      <c r="D664" s="418" t="s">
        <v>164</v>
      </c>
      <c r="E664" s="135">
        <v>38000</v>
      </c>
      <c r="F664" s="283">
        <v>3866</v>
      </c>
      <c r="G664" s="262">
        <f t="shared" si="10"/>
        <v>9.8292809105018115</v>
      </c>
      <c r="H664" s="623" t="s">
        <v>207</v>
      </c>
      <c r="I664" s="140" t="s">
        <v>43</v>
      </c>
      <c r="J664" s="304" t="s">
        <v>735</v>
      </c>
      <c r="K664" s="782" t="s">
        <v>879</v>
      </c>
      <c r="L664" s="139" t="s">
        <v>44</v>
      </c>
      <c r="M664" s="390"/>
      <c r="N664" s="391"/>
    </row>
    <row r="665" spans="1:14" x14ac:dyDescent="0.3">
      <c r="A665" s="138">
        <v>45623</v>
      </c>
      <c r="B665" s="81" t="s">
        <v>166</v>
      </c>
      <c r="C665" s="292" t="s">
        <v>166</v>
      </c>
      <c r="D665" s="418" t="s">
        <v>164</v>
      </c>
      <c r="E665" s="135">
        <v>10000</v>
      </c>
      <c r="F665" s="283">
        <v>3866</v>
      </c>
      <c r="G665" s="262">
        <f t="shared" si="10"/>
        <v>2.586652871184687</v>
      </c>
      <c r="H665" s="623" t="s">
        <v>207</v>
      </c>
      <c r="I665" s="140" t="s">
        <v>43</v>
      </c>
      <c r="J665" s="304" t="s">
        <v>735</v>
      </c>
      <c r="K665" s="782" t="s">
        <v>879</v>
      </c>
      <c r="L665" s="139" t="s">
        <v>44</v>
      </c>
      <c r="M665" s="390"/>
      <c r="N665" s="391"/>
    </row>
    <row r="666" spans="1:14" x14ac:dyDescent="0.3">
      <c r="A666" s="400">
        <v>45623</v>
      </c>
      <c r="B666" s="409" t="s">
        <v>111</v>
      </c>
      <c r="C666" s="409" t="s">
        <v>112</v>
      </c>
      <c r="D666" s="418" t="s">
        <v>164</v>
      </c>
      <c r="E666" s="392">
        <v>16000</v>
      </c>
      <c r="F666" s="283">
        <v>3866</v>
      </c>
      <c r="G666" s="262">
        <f t="shared" si="10"/>
        <v>4.1386445938954992</v>
      </c>
      <c r="H666" s="623" t="s">
        <v>603</v>
      </c>
      <c r="I666" s="140" t="s">
        <v>43</v>
      </c>
      <c r="J666" s="304" t="s">
        <v>735</v>
      </c>
      <c r="K666" s="782" t="s">
        <v>879</v>
      </c>
      <c r="L666" s="139" t="s">
        <v>44</v>
      </c>
      <c r="M666" s="390"/>
      <c r="N666" s="391"/>
    </row>
    <row r="667" spans="1:14" x14ac:dyDescent="0.3">
      <c r="A667" s="400">
        <v>45623</v>
      </c>
      <c r="B667" s="409" t="s">
        <v>111</v>
      </c>
      <c r="C667" s="409" t="s">
        <v>112</v>
      </c>
      <c r="D667" s="418" t="s">
        <v>164</v>
      </c>
      <c r="E667" s="392">
        <v>13000</v>
      </c>
      <c r="F667" s="283">
        <v>3866</v>
      </c>
      <c r="G667" s="262">
        <f t="shared" si="10"/>
        <v>3.3626487325400931</v>
      </c>
      <c r="H667" s="623" t="s">
        <v>603</v>
      </c>
      <c r="I667" s="140" t="s">
        <v>43</v>
      </c>
      <c r="J667" s="304" t="s">
        <v>737</v>
      </c>
      <c r="K667" s="782" t="s">
        <v>879</v>
      </c>
      <c r="L667" s="139" t="s">
        <v>44</v>
      </c>
      <c r="M667" s="390"/>
      <c r="N667" s="391"/>
    </row>
    <row r="668" spans="1:14" x14ac:dyDescent="0.3">
      <c r="A668" s="400">
        <v>45623</v>
      </c>
      <c r="B668" s="409" t="s">
        <v>111</v>
      </c>
      <c r="C668" s="409" t="s">
        <v>112</v>
      </c>
      <c r="D668" s="418" t="s">
        <v>164</v>
      </c>
      <c r="E668" s="392">
        <v>15000</v>
      </c>
      <c r="F668" s="283">
        <v>3866</v>
      </c>
      <c r="G668" s="262">
        <f t="shared" si="10"/>
        <v>3.8799793067770305</v>
      </c>
      <c r="H668" s="623" t="s">
        <v>603</v>
      </c>
      <c r="I668" s="140" t="s">
        <v>43</v>
      </c>
      <c r="J668" s="304" t="s">
        <v>737</v>
      </c>
      <c r="K668" s="782" t="s">
        <v>879</v>
      </c>
      <c r="L668" s="139" t="s">
        <v>44</v>
      </c>
      <c r="M668" s="390"/>
      <c r="N668" s="391"/>
    </row>
    <row r="669" spans="1:14" x14ac:dyDescent="0.3">
      <c r="A669" s="400">
        <v>45623</v>
      </c>
      <c r="B669" s="409" t="s">
        <v>111</v>
      </c>
      <c r="C669" s="409" t="s">
        <v>112</v>
      </c>
      <c r="D669" s="418" t="s">
        <v>164</v>
      </c>
      <c r="E669" s="392">
        <v>19000</v>
      </c>
      <c r="F669" s="283">
        <v>3866</v>
      </c>
      <c r="G669" s="262">
        <f t="shared" si="10"/>
        <v>4.9146404552509058</v>
      </c>
      <c r="H669" s="623" t="s">
        <v>603</v>
      </c>
      <c r="I669" s="140" t="s">
        <v>43</v>
      </c>
      <c r="J669" s="304" t="s">
        <v>737</v>
      </c>
      <c r="K669" s="782" t="s">
        <v>879</v>
      </c>
      <c r="L669" s="139" t="s">
        <v>44</v>
      </c>
      <c r="M669" s="390"/>
      <c r="N669" s="391"/>
    </row>
    <row r="670" spans="1:14" x14ac:dyDescent="0.3">
      <c r="A670" s="400">
        <v>45623</v>
      </c>
      <c r="B670" s="126" t="s">
        <v>166</v>
      </c>
      <c r="C670" s="292" t="s">
        <v>166</v>
      </c>
      <c r="D670" s="418" t="s">
        <v>164</v>
      </c>
      <c r="E670" s="392">
        <v>10000</v>
      </c>
      <c r="F670" s="283">
        <v>3866</v>
      </c>
      <c r="G670" s="262">
        <f t="shared" si="10"/>
        <v>2.586652871184687</v>
      </c>
      <c r="H670" s="623" t="s">
        <v>603</v>
      </c>
      <c r="I670" s="140" t="s">
        <v>43</v>
      </c>
      <c r="J670" s="304" t="s">
        <v>737</v>
      </c>
      <c r="K670" s="782" t="s">
        <v>879</v>
      </c>
      <c r="L670" s="139" t="s">
        <v>44</v>
      </c>
      <c r="M670" s="390"/>
      <c r="N670" s="391"/>
    </row>
    <row r="671" spans="1:14" x14ac:dyDescent="0.3">
      <c r="A671" s="138">
        <v>45623</v>
      </c>
      <c r="B671" s="139" t="s">
        <v>165</v>
      </c>
      <c r="C671" s="139" t="s">
        <v>112</v>
      </c>
      <c r="D671" s="418" t="s">
        <v>164</v>
      </c>
      <c r="E671" s="143">
        <v>15000</v>
      </c>
      <c r="F671" s="283">
        <v>3866</v>
      </c>
      <c r="G671" s="262">
        <f t="shared" si="10"/>
        <v>3.8799793067770305</v>
      </c>
      <c r="H671" s="623" t="s">
        <v>605</v>
      </c>
      <c r="I671" s="140" t="s">
        <v>43</v>
      </c>
      <c r="J671" s="304" t="s">
        <v>737</v>
      </c>
      <c r="K671" s="782" t="s">
        <v>879</v>
      </c>
      <c r="L671" s="139" t="s">
        <v>44</v>
      </c>
      <c r="M671" s="390"/>
      <c r="N671" s="391"/>
    </row>
    <row r="672" spans="1:14" x14ac:dyDescent="0.3">
      <c r="A672" s="138">
        <v>45623</v>
      </c>
      <c r="B672" s="139" t="s">
        <v>165</v>
      </c>
      <c r="C672" s="139" t="s">
        <v>112</v>
      </c>
      <c r="D672" s="418" t="s">
        <v>164</v>
      </c>
      <c r="E672" s="143">
        <v>6000</v>
      </c>
      <c r="F672" s="283">
        <v>3866</v>
      </c>
      <c r="G672" s="262">
        <f t="shared" si="10"/>
        <v>1.5519917227108122</v>
      </c>
      <c r="H672" s="623" t="s">
        <v>605</v>
      </c>
      <c r="I672" s="140" t="s">
        <v>43</v>
      </c>
      <c r="J672" s="304" t="s">
        <v>736</v>
      </c>
      <c r="K672" s="782" t="s">
        <v>879</v>
      </c>
      <c r="L672" s="139" t="s">
        <v>44</v>
      </c>
      <c r="M672" s="390"/>
      <c r="N672" s="391"/>
    </row>
    <row r="673" spans="1:14" x14ac:dyDescent="0.3">
      <c r="A673" s="138">
        <v>45623</v>
      </c>
      <c r="B673" s="139" t="s">
        <v>165</v>
      </c>
      <c r="C673" s="139" t="s">
        <v>112</v>
      </c>
      <c r="D673" s="418" t="s">
        <v>164</v>
      </c>
      <c r="E673" s="143">
        <v>5000</v>
      </c>
      <c r="F673" s="283">
        <v>3866</v>
      </c>
      <c r="G673" s="262">
        <f t="shared" si="10"/>
        <v>1.2933264355923435</v>
      </c>
      <c r="H673" s="623" t="s">
        <v>605</v>
      </c>
      <c r="I673" s="140" t="s">
        <v>43</v>
      </c>
      <c r="J673" s="304" t="s">
        <v>736</v>
      </c>
      <c r="K673" s="782" t="s">
        <v>879</v>
      </c>
      <c r="L673" s="139" t="s">
        <v>44</v>
      </c>
      <c r="M673" s="390"/>
      <c r="N673" s="391"/>
    </row>
    <row r="674" spans="1:14" x14ac:dyDescent="0.3">
      <c r="A674" s="138">
        <v>45623</v>
      </c>
      <c r="B674" s="139" t="s">
        <v>165</v>
      </c>
      <c r="C674" s="139" t="s">
        <v>112</v>
      </c>
      <c r="D674" s="418" t="s">
        <v>164</v>
      </c>
      <c r="E674" s="143">
        <v>22000</v>
      </c>
      <c r="F674" s="283">
        <v>3866</v>
      </c>
      <c r="G674" s="262">
        <f t="shared" si="10"/>
        <v>5.6906363166063114</v>
      </c>
      <c r="H674" s="623" t="s">
        <v>605</v>
      </c>
      <c r="I674" s="140" t="s">
        <v>43</v>
      </c>
      <c r="J674" s="304" t="s">
        <v>736</v>
      </c>
      <c r="K674" s="782" t="s">
        <v>879</v>
      </c>
      <c r="L674" s="139" t="s">
        <v>44</v>
      </c>
      <c r="M674" s="390"/>
      <c r="N674" s="391"/>
    </row>
    <row r="675" spans="1:14" x14ac:dyDescent="0.3">
      <c r="A675" s="138">
        <v>45623</v>
      </c>
      <c r="B675" s="139" t="s">
        <v>166</v>
      </c>
      <c r="C675" s="292" t="s">
        <v>166</v>
      </c>
      <c r="D675" s="418" t="s">
        <v>164</v>
      </c>
      <c r="E675" s="143">
        <v>10000</v>
      </c>
      <c r="F675" s="283">
        <v>3866</v>
      </c>
      <c r="G675" s="262">
        <f t="shared" si="10"/>
        <v>2.586652871184687</v>
      </c>
      <c r="H675" s="623" t="s">
        <v>605</v>
      </c>
      <c r="I675" s="140" t="s">
        <v>43</v>
      </c>
      <c r="J675" s="304" t="s">
        <v>736</v>
      </c>
      <c r="K675" s="782" t="s">
        <v>879</v>
      </c>
      <c r="L675" s="139" t="s">
        <v>44</v>
      </c>
      <c r="M675" s="390"/>
      <c r="N675" s="391"/>
    </row>
    <row r="676" spans="1:14" x14ac:dyDescent="0.3">
      <c r="A676" s="400">
        <v>45623</v>
      </c>
      <c r="B676" s="126" t="s">
        <v>111</v>
      </c>
      <c r="C676" s="126" t="s">
        <v>112</v>
      </c>
      <c r="D676" s="652" t="s">
        <v>14</v>
      </c>
      <c r="E676" s="784">
        <v>10000</v>
      </c>
      <c r="F676" s="283">
        <v>3866</v>
      </c>
      <c r="G676" s="262">
        <f t="shared" si="10"/>
        <v>2.586652871184687</v>
      </c>
      <c r="H676" s="623" t="s">
        <v>729</v>
      </c>
      <c r="I676" s="140" t="s">
        <v>43</v>
      </c>
      <c r="J676" s="304" t="s">
        <v>736</v>
      </c>
      <c r="K676" s="782" t="s">
        <v>879</v>
      </c>
      <c r="L676" s="139" t="s">
        <v>44</v>
      </c>
      <c r="M676" s="390"/>
      <c r="N676" s="391"/>
    </row>
    <row r="677" spans="1:14" x14ac:dyDescent="0.3">
      <c r="A677" s="400">
        <v>45623</v>
      </c>
      <c r="B677" s="126" t="s">
        <v>111</v>
      </c>
      <c r="C677" s="126" t="s">
        <v>112</v>
      </c>
      <c r="D677" s="652" t="s">
        <v>14</v>
      </c>
      <c r="E677" s="784">
        <v>10000</v>
      </c>
      <c r="F677" s="283">
        <v>3866</v>
      </c>
      <c r="G677" s="262">
        <f t="shared" si="10"/>
        <v>2.586652871184687</v>
      </c>
      <c r="H677" s="623" t="s">
        <v>729</v>
      </c>
      <c r="I677" s="140" t="s">
        <v>43</v>
      </c>
      <c r="J677" s="357" t="s">
        <v>738</v>
      </c>
      <c r="K677" s="782" t="s">
        <v>879</v>
      </c>
      <c r="L677" s="139" t="s">
        <v>44</v>
      </c>
      <c r="M677" s="390"/>
      <c r="N677" s="391"/>
    </row>
    <row r="678" spans="1:14" x14ac:dyDescent="0.3">
      <c r="A678" s="138">
        <v>45623</v>
      </c>
      <c r="B678" s="292" t="s">
        <v>165</v>
      </c>
      <c r="C678" s="126" t="s">
        <v>112</v>
      </c>
      <c r="D678" s="652" t="s">
        <v>14</v>
      </c>
      <c r="E678" s="135">
        <v>5000</v>
      </c>
      <c r="F678" s="283">
        <v>3866</v>
      </c>
      <c r="G678" s="262">
        <f t="shared" si="10"/>
        <v>1.2933264355923435</v>
      </c>
      <c r="H678" s="623" t="s">
        <v>562</v>
      </c>
      <c r="I678" s="140" t="s">
        <v>43</v>
      </c>
      <c r="J678" s="685" t="s">
        <v>764</v>
      </c>
      <c r="K678" s="782" t="s">
        <v>879</v>
      </c>
      <c r="L678" s="139"/>
      <c r="M678" s="390"/>
      <c r="N678" s="391"/>
    </row>
    <row r="679" spans="1:14" x14ac:dyDescent="0.3">
      <c r="A679" s="138">
        <v>45623</v>
      </c>
      <c r="B679" s="292" t="s">
        <v>165</v>
      </c>
      <c r="C679" s="126" t="s">
        <v>112</v>
      </c>
      <c r="D679" s="652" t="s">
        <v>14</v>
      </c>
      <c r="E679" s="135">
        <v>5000</v>
      </c>
      <c r="F679" s="283">
        <v>3866</v>
      </c>
      <c r="G679" s="262">
        <f t="shared" si="10"/>
        <v>1.2933264355923435</v>
      </c>
      <c r="H679" s="623" t="s">
        <v>562</v>
      </c>
      <c r="I679" s="140" t="s">
        <v>43</v>
      </c>
      <c r="J679" s="685" t="s">
        <v>764</v>
      </c>
      <c r="K679" s="782" t="s">
        <v>879</v>
      </c>
      <c r="L679" s="139" t="s">
        <v>44</v>
      </c>
      <c r="M679" s="390"/>
      <c r="N679" s="391"/>
    </row>
    <row r="680" spans="1:14" x14ac:dyDescent="0.3">
      <c r="A680" s="138">
        <v>45623</v>
      </c>
      <c r="B680" s="292" t="s">
        <v>165</v>
      </c>
      <c r="C680" s="126" t="s">
        <v>112</v>
      </c>
      <c r="D680" s="652" t="s">
        <v>14</v>
      </c>
      <c r="E680" s="135">
        <v>7000</v>
      </c>
      <c r="F680" s="283">
        <v>3866</v>
      </c>
      <c r="G680" s="262">
        <f t="shared" si="10"/>
        <v>1.8106570098292809</v>
      </c>
      <c r="H680" s="623" t="s">
        <v>562</v>
      </c>
      <c r="I680" s="140" t="s">
        <v>43</v>
      </c>
      <c r="J680" s="685" t="s">
        <v>764</v>
      </c>
      <c r="K680" s="782" t="s">
        <v>879</v>
      </c>
      <c r="L680" s="139" t="s">
        <v>44</v>
      </c>
      <c r="M680" s="390"/>
      <c r="N680" s="391"/>
    </row>
    <row r="681" spans="1:14" x14ac:dyDescent="0.3">
      <c r="A681" s="138">
        <v>45623</v>
      </c>
      <c r="B681" s="292" t="s">
        <v>165</v>
      </c>
      <c r="C681" s="126" t="s">
        <v>112</v>
      </c>
      <c r="D681" s="652" t="s">
        <v>14</v>
      </c>
      <c r="E681" s="135">
        <v>15000</v>
      </c>
      <c r="F681" s="283">
        <v>3866</v>
      </c>
      <c r="G681" s="262">
        <f t="shared" si="10"/>
        <v>3.8799793067770305</v>
      </c>
      <c r="H681" s="623" t="s">
        <v>562</v>
      </c>
      <c r="I681" s="140" t="s">
        <v>43</v>
      </c>
      <c r="J681" s="685" t="s">
        <v>764</v>
      </c>
      <c r="K681" s="782" t="s">
        <v>879</v>
      </c>
      <c r="L681" s="139" t="s">
        <v>44</v>
      </c>
      <c r="M681" s="390"/>
      <c r="N681" s="391"/>
    </row>
    <row r="682" spans="1:14" ht="22.05" customHeight="1" x14ac:dyDescent="0.3">
      <c r="A682" s="689">
        <v>45623</v>
      </c>
      <c r="B682" s="150" t="s">
        <v>876</v>
      </c>
      <c r="C682" s="150" t="s">
        <v>691</v>
      </c>
      <c r="D682" s="874" t="s">
        <v>14</v>
      </c>
      <c r="E682" s="349">
        <v>7000</v>
      </c>
      <c r="F682" s="283">
        <v>3866</v>
      </c>
      <c r="G682" s="262">
        <f t="shared" si="10"/>
        <v>1.8106570098292809</v>
      </c>
      <c r="H682" s="776" t="s">
        <v>562</v>
      </c>
      <c r="I682" s="637" t="s">
        <v>43</v>
      </c>
      <c r="J682" s="685" t="s">
        <v>764</v>
      </c>
      <c r="K682" s="782" t="s">
        <v>879</v>
      </c>
      <c r="L682" s="636" t="s">
        <v>44</v>
      </c>
      <c r="M682" s="875"/>
      <c r="N682" s="876"/>
    </row>
    <row r="683" spans="1:14" x14ac:dyDescent="0.3">
      <c r="A683" s="138">
        <v>45623</v>
      </c>
      <c r="B683" s="292" t="s">
        <v>762</v>
      </c>
      <c r="C683" s="292" t="s">
        <v>691</v>
      </c>
      <c r="D683" s="652" t="s">
        <v>14</v>
      </c>
      <c r="E683" s="135">
        <v>20000</v>
      </c>
      <c r="F683" s="283">
        <v>3866</v>
      </c>
      <c r="G683" s="262">
        <f t="shared" si="10"/>
        <v>5.173305742369374</v>
      </c>
      <c r="H683" s="623" t="s">
        <v>562</v>
      </c>
      <c r="I683" s="140" t="s">
        <v>43</v>
      </c>
      <c r="J683" s="685" t="s">
        <v>765</v>
      </c>
      <c r="K683" s="782" t="s">
        <v>879</v>
      </c>
      <c r="L683" s="139" t="s">
        <v>44</v>
      </c>
      <c r="M683" s="390"/>
      <c r="N683" s="391"/>
    </row>
    <row r="684" spans="1:14" x14ac:dyDescent="0.3">
      <c r="A684" s="138">
        <v>45623</v>
      </c>
      <c r="B684" s="292" t="s">
        <v>111</v>
      </c>
      <c r="C684" s="292" t="s">
        <v>691</v>
      </c>
      <c r="D684" s="652" t="s">
        <v>14</v>
      </c>
      <c r="E684" s="135">
        <v>20000</v>
      </c>
      <c r="F684" s="283">
        <v>3866</v>
      </c>
      <c r="G684" s="262">
        <f t="shared" si="10"/>
        <v>5.173305742369374</v>
      </c>
      <c r="H684" s="623" t="s">
        <v>562</v>
      </c>
      <c r="I684" s="140" t="s">
        <v>43</v>
      </c>
      <c r="J684" s="685" t="s">
        <v>765</v>
      </c>
      <c r="K684" s="782" t="s">
        <v>879</v>
      </c>
      <c r="L684" s="139" t="s">
        <v>44</v>
      </c>
      <c r="M684" s="390"/>
      <c r="N684" s="391"/>
    </row>
    <row r="685" spans="1:14" x14ac:dyDescent="0.3">
      <c r="A685" s="138">
        <v>45624</v>
      </c>
      <c r="B685" s="81" t="s">
        <v>165</v>
      </c>
      <c r="C685" s="81" t="s">
        <v>112</v>
      </c>
      <c r="D685" s="652" t="s">
        <v>164</v>
      </c>
      <c r="E685" s="135">
        <v>20000</v>
      </c>
      <c r="F685" s="283">
        <v>3866</v>
      </c>
      <c r="G685" s="262">
        <f t="shared" si="10"/>
        <v>5.173305742369374</v>
      </c>
      <c r="H685" s="623" t="s">
        <v>208</v>
      </c>
      <c r="I685" s="140" t="s">
        <v>43</v>
      </c>
      <c r="J685" s="686"/>
      <c r="K685" s="782" t="s">
        <v>879</v>
      </c>
      <c r="L685" s="139" t="s">
        <v>44</v>
      </c>
      <c r="M685" s="390"/>
      <c r="N685" s="391"/>
    </row>
    <row r="686" spans="1:14" x14ac:dyDescent="0.3">
      <c r="A686" s="138">
        <v>45624</v>
      </c>
      <c r="B686" s="81" t="s">
        <v>165</v>
      </c>
      <c r="C686" s="81" t="s">
        <v>112</v>
      </c>
      <c r="D686" s="418" t="s">
        <v>164</v>
      </c>
      <c r="E686" s="135">
        <v>12000</v>
      </c>
      <c r="F686" s="283">
        <v>3866</v>
      </c>
      <c r="G686" s="262">
        <f t="shared" si="10"/>
        <v>3.1039834454216244</v>
      </c>
      <c r="H686" s="623" t="s">
        <v>208</v>
      </c>
      <c r="I686" s="140" t="s">
        <v>43</v>
      </c>
      <c r="J686" s="304" t="s">
        <v>775</v>
      </c>
      <c r="K686" s="782" t="s">
        <v>879</v>
      </c>
      <c r="L686" s="139" t="s">
        <v>44</v>
      </c>
      <c r="M686" s="390"/>
      <c r="N686" s="391"/>
    </row>
    <row r="687" spans="1:14" x14ac:dyDescent="0.3">
      <c r="A687" s="138">
        <v>45624</v>
      </c>
      <c r="B687" s="81" t="s">
        <v>165</v>
      </c>
      <c r="C687" s="81" t="s">
        <v>112</v>
      </c>
      <c r="D687" s="418" t="s">
        <v>164</v>
      </c>
      <c r="E687" s="135">
        <v>4000</v>
      </c>
      <c r="F687" s="283">
        <v>3866</v>
      </c>
      <c r="G687" s="262">
        <f t="shared" si="10"/>
        <v>1.0346611484738748</v>
      </c>
      <c r="H687" s="623" t="s">
        <v>208</v>
      </c>
      <c r="I687" s="140" t="s">
        <v>43</v>
      </c>
      <c r="J687" s="304" t="s">
        <v>775</v>
      </c>
      <c r="K687" s="782" t="s">
        <v>879</v>
      </c>
      <c r="L687" s="139" t="s">
        <v>44</v>
      </c>
      <c r="M687" s="390"/>
      <c r="N687" s="391"/>
    </row>
    <row r="688" spans="1:14" x14ac:dyDescent="0.3">
      <c r="A688" s="138">
        <v>45624</v>
      </c>
      <c r="B688" s="81" t="s">
        <v>165</v>
      </c>
      <c r="C688" s="81" t="s">
        <v>112</v>
      </c>
      <c r="D688" s="418" t="s">
        <v>164</v>
      </c>
      <c r="E688" s="135">
        <v>5000</v>
      </c>
      <c r="F688" s="283">
        <v>3866</v>
      </c>
      <c r="G688" s="262">
        <f t="shared" si="10"/>
        <v>1.2933264355923435</v>
      </c>
      <c r="H688" s="623" t="s">
        <v>208</v>
      </c>
      <c r="I688" s="140" t="s">
        <v>43</v>
      </c>
      <c r="J688" s="304" t="s">
        <v>775</v>
      </c>
      <c r="K688" s="782" t="s">
        <v>879</v>
      </c>
      <c r="L688" s="139" t="s">
        <v>44</v>
      </c>
      <c r="M688" s="390"/>
      <c r="N688" s="391"/>
    </row>
    <row r="689" spans="1:14" x14ac:dyDescent="0.3">
      <c r="A689" s="138">
        <v>45624</v>
      </c>
      <c r="B689" s="81" t="s">
        <v>165</v>
      </c>
      <c r="C689" s="81" t="s">
        <v>112</v>
      </c>
      <c r="D689" s="418" t="s">
        <v>164</v>
      </c>
      <c r="E689" s="135">
        <v>18000</v>
      </c>
      <c r="F689" s="283">
        <v>3866</v>
      </c>
      <c r="G689" s="262">
        <f t="shared" si="10"/>
        <v>4.6559751681324366</v>
      </c>
      <c r="H689" s="623" t="s">
        <v>208</v>
      </c>
      <c r="I689" s="140" t="s">
        <v>43</v>
      </c>
      <c r="J689" s="304" t="s">
        <v>775</v>
      </c>
      <c r="K689" s="782" t="s">
        <v>879</v>
      </c>
      <c r="L689" s="139" t="s">
        <v>44</v>
      </c>
      <c r="M689" s="390"/>
      <c r="N689" s="391"/>
    </row>
    <row r="690" spans="1:14" x14ac:dyDescent="0.3">
      <c r="A690" s="138">
        <v>45624</v>
      </c>
      <c r="B690" s="81" t="s">
        <v>166</v>
      </c>
      <c r="C690" s="292" t="s">
        <v>166</v>
      </c>
      <c r="D690" s="418" t="s">
        <v>164</v>
      </c>
      <c r="E690" s="135">
        <v>20000</v>
      </c>
      <c r="F690" s="283">
        <v>3866</v>
      </c>
      <c r="G690" s="262">
        <f t="shared" si="10"/>
        <v>5.173305742369374</v>
      </c>
      <c r="H690" s="623" t="s">
        <v>208</v>
      </c>
      <c r="I690" s="140" t="s">
        <v>43</v>
      </c>
      <c r="J690" s="304" t="s">
        <v>775</v>
      </c>
      <c r="K690" s="782" t="s">
        <v>879</v>
      </c>
      <c r="L690" s="139" t="s">
        <v>44</v>
      </c>
      <c r="M690" s="390"/>
      <c r="N690" s="391"/>
    </row>
    <row r="691" spans="1:14" x14ac:dyDescent="0.3">
      <c r="A691" s="138">
        <v>45624</v>
      </c>
      <c r="B691" s="81" t="s">
        <v>165</v>
      </c>
      <c r="C691" s="81" t="s">
        <v>112</v>
      </c>
      <c r="D691" s="418" t="s">
        <v>164</v>
      </c>
      <c r="E691" s="135">
        <v>25000</v>
      </c>
      <c r="F691" s="283">
        <v>3866</v>
      </c>
      <c r="G691" s="262">
        <f t="shared" si="10"/>
        <v>6.466632177961718</v>
      </c>
      <c r="H691" s="623" t="s">
        <v>207</v>
      </c>
      <c r="I691" s="140" t="s">
        <v>43</v>
      </c>
      <c r="J691" s="304" t="s">
        <v>769</v>
      </c>
      <c r="K691" s="782" t="s">
        <v>879</v>
      </c>
      <c r="L691" s="139" t="s">
        <v>44</v>
      </c>
      <c r="M691" s="390"/>
      <c r="N691" s="391"/>
    </row>
    <row r="692" spans="1:14" x14ac:dyDescent="0.3">
      <c r="A692" s="138">
        <v>45624</v>
      </c>
      <c r="B692" s="81" t="s">
        <v>165</v>
      </c>
      <c r="C692" s="81" t="s">
        <v>112</v>
      </c>
      <c r="D692" s="418" t="s">
        <v>164</v>
      </c>
      <c r="E692" s="135">
        <v>10000</v>
      </c>
      <c r="F692" s="283">
        <v>3866</v>
      </c>
      <c r="G692" s="262">
        <f t="shared" si="10"/>
        <v>2.586652871184687</v>
      </c>
      <c r="H692" s="623" t="s">
        <v>207</v>
      </c>
      <c r="I692" s="140" t="s">
        <v>43</v>
      </c>
      <c r="J692" s="304" t="s">
        <v>769</v>
      </c>
      <c r="K692" s="782" t="s">
        <v>879</v>
      </c>
      <c r="L692" s="139" t="s">
        <v>44</v>
      </c>
      <c r="M692" s="390"/>
      <c r="N692" s="391"/>
    </row>
    <row r="693" spans="1:14" x14ac:dyDescent="0.3">
      <c r="A693" s="138">
        <v>45624</v>
      </c>
      <c r="B693" s="81" t="s">
        <v>165</v>
      </c>
      <c r="C693" s="81" t="s">
        <v>112</v>
      </c>
      <c r="D693" s="418" t="s">
        <v>164</v>
      </c>
      <c r="E693" s="135">
        <v>7000</v>
      </c>
      <c r="F693" s="283">
        <v>3866</v>
      </c>
      <c r="G693" s="262">
        <f t="shared" si="10"/>
        <v>1.8106570098292809</v>
      </c>
      <c r="H693" s="623" t="s">
        <v>207</v>
      </c>
      <c r="I693" s="140" t="s">
        <v>43</v>
      </c>
      <c r="J693" s="304" t="s">
        <v>769</v>
      </c>
      <c r="K693" s="782" t="s">
        <v>879</v>
      </c>
      <c r="L693" s="139" t="s">
        <v>44</v>
      </c>
      <c r="M693" s="390"/>
      <c r="N693" s="391"/>
    </row>
    <row r="694" spans="1:14" x14ac:dyDescent="0.3">
      <c r="A694" s="138">
        <v>45624</v>
      </c>
      <c r="B694" s="81" t="s">
        <v>165</v>
      </c>
      <c r="C694" s="81" t="s">
        <v>112</v>
      </c>
      <c r="D694" s="418" t="s">
        <v>164</v>
      </c>
      <c r="E694" s="135">
        <v>15000</v>
      </c>
      <c r="F694" s="283">
        <v>3866</v>
      </c>
      <c r="G694" s="262">
        <f t="shared" si="10"/>
        <v>3.8799793067770305</v>
      </c>
      <c r="H694" s="623" t="s">
        <v>207</v>
      </c>
      <c r="I694" s="140" t="s">
        <v>43</v>
      </c>
      <c r="J694" s="304" t="s">
        <v>769</v>
      </c>
      <c r="K694" s="782" t="s">
        <v>879</v>
      </c>
      <c r="L694" s="139" t="s">
        <v>44</v>
      </c>
      <c r="M694" s="390"/>
      <c r="N694" s="391"/>
    </row>
    <row r="695" spans="1:14" x14ac:dyDescent="0.3">
      <c r="A695" s="138">
        <v>45624</v>
      </c>
      <c r="B695" s="81" t="s">
        <v>165</v>
      </c>
      <c r="C695" s="81" t="s">
        <v>112</v>
      </c>
      <c r="D695" s="418" t="s">
        <v>164</v>
      </c>
      <c r="E695" s="135">
        <v>23000</v>
      </c>
      <c r="F695" s="283">
        <v>3866</v>
      </c>
      <c r="G695" s="262">
        <f t="shared" si="10"/>
        <v>5.9493016037247806</v>
      </c>
      <c r="H695" s="623" t="s">
        <v>207</v>
      </c>
      <c r="I695" s="140" t="s">
        <v>43</v>
      </c>
      <c r="J695" s="304" t="s">
        <v>769</v>
      </c>
      <c r="K695" s="782" t="s">
        <v>879</v>
      </c>
      <c r="L695" s="139" t="s">
        <v>44</v>
      </c>
      <c r="M695" s="390"/>
      <c r="N695" s="391"/>
    </row>
    <row r="696" spans="1:14" x14ac:dyDescent="0.3">
      <c r="A696" s="138">
        <v>45624</v>
      </c>
      <c r="B696" s="81" t="s">
        <v>166</v>
      </c>
      <c r="C696" s="292" t="s">
        <v>166</v>
      </c>
      <c r="D696" s="418" t="s">
        <v>164</v>
      </c>
      <c r="E696" s="135">
        <v>10000</v>
      </c>
      <c r="F696" s="283">
        <v>3866</v>
      </c>
      <c r="G696" s="262">
        <f t="shared" si="10"/>
        <v>2.586652871184687</v>
      </c>
      <c r="H696" s="623" t="s">
        <v>207</v>
      </c>
      <c r="I696" s="140" t="s">
        <v>43</v>
      </c>
      <c r="J696" s="304" t="s">
        <v>769</v>
      </c>
      <c r="K696" s="782" t="s">
        <v>879</v>
      </c>
      <c r="L696" s="139" t="s">
        <v>44</v>
      </c>
      <c r="M696" s="390"/>
      <c r="N696" s="391"/>
    </row>
    <row r="697" spans="1:14" x14ac:dyDescent="0.3">
      <c r="A697" s="400">
        <v>45624</v>
      </c>
      <c r="B697" s="409" t="s">
        <v>111</v>
      </c>
      <c r="C697" s="409" t="s">
        <v>112</v>
      </c>
      <c r="D697" s="418" t="s">
        <v>164</v>
      </c>
      <c r="E697" s="392">
        <v>16000</v>
      </c>
      <c r="F697" s="283">
        <v>3866</v>
      </c>
      <c r="G697" s="262">
        <f t="shared" si="10"/>
        <v>4.1386445938954992</v>
      </c>
      <c r="H697" s="623" t="s">
        <v>603</v>
      </c>
      <c r="I697" s="140" t="s">
        <v>43</v>
      </c>
      <c r="J697" s="304" t="s">
        <v>770</v>
      </c>
      <c r="K697" s="782" t="s">
        <v>879</v>
      </c>
      <c r="L697" s="139" t="s">
        <v>44</v>
      </c>
      <c r="M697" s="390"/>
      <c r="N697" s="391"/>
    </row>
    <row r="698" spans="1:14" x14ac:dyDescent="0.3">
      <c r="A698" s="400">
        <v>45624</v>
      </c>
      <c r="B698" s="409" t="s">
        <v>111</v>
      </c>
      <c r="C698" s="409" t="s">
        <v>112</v>
      </c>
      <c r="D698" s="418" t="s">
        <v>164</v>
      </c>
      <c r="E698" s="392">
        <v>12000</v>
      </c>
      <c r="F698" s="283">
        <v>3866</v>
      </c>
      <c r="G698" s="262">
        <f t="shared" si="10"/>
        <v>3.1039834454216244</v>
      </c>
      <c r="H698" s="623" t="s">
        <v>603</v>
      </c>
      <c r="I698" s="140" t="s">
        <v>43</v>
      </c>
      <c r="J698" s="304" t="s">
        <v>770</v>
      </c>
      <c r="K698" s="782" t="s">
        <v>879</v>
      </c>
      <c r="L698" s="139" t="s">
        <v>44</v>
      </c>
      <c r="M698" s="390"/>
      <c r="N698" s="391"/>
    </row>
    <row r="699" spans="1:14" x14ac:dyDescent="0.3">
      <c r="A699" s="400">
        <v>45624</v>
      </c>
      <c r="B699" s="409" t="s">
        <v>111</v>
      </c>
      <c r="C699" s="409" t="s">
        <v>112</v>
      </c>
      <c r="D699" s="418" t="s">
        <v>164</v>
      </c>
      <c r="E699" s="392">
        <v>11000</v>
      </c>
      <c r="F699" s="283">
        <v>3866</v>
      </c>
      <c r="G699" s="262">
        <f t="shared" si="10"/>
        <v>2.8453181583031557</v>
      </c>
      <c r="H699" s="623" t="s">
        <v>603</v>
      </c>
      <c r="I699" s="140" t="s">
        <v>43</v>
      </c>
      <c r="J699" s="304" t="s">
        <v>770</v>
      </c>
      <c r="K699" s="782" t="s">
        <v>879</v>
      </c>
      <c r="L699" s="139" t="s">
        <v>44</v>
      </c>
      <c r="M699" s="390"/>
      <c r="N699" s="391"/>
    </row>
    <row r="700" spans="1:14" x14ac:dyDescent="0.3">
      <c r="A700" s="400">
        <v>45624</v>
      </c>
      <c r="B700" s="409" t="s">
        <v>111</v>
      </c>
      <c r="C700" s="409" t="s">
        <v>112</v>
      </c>
      <c r="D700" s="418" t="s">
        <v>164</v>
      </c>
      <c r="E700" s="392">
        <v>3000</v>
      </c>
      <c r="F700" s="283">
        <v>3866</v>
      </c>
      <c r="G700" s="262">
        <f t="shared" si="10"/>
        <v>0.7759958613554061</v>
      </c>
      <c r="H700" s="623" t="s">
        <v>603</v>
      </c>
      <c r="I700" s="140" t="s">
        <v>43</v>
      </c>
      <c r="J700" s="304" t="s">
        <v>770</v>
      </c>
      <c r="K700" s="782" t="s">
        <v>879</v>
      </c>
      <c r="L700" s="139" t="s">
        <v>44</v>
      </c>
      <c r="M700" s="390"/>
      <c r="N700" s="391"/>
    </row>
    <row r="701" spans="1:14" x14ac:dyDescent="0.3">
      <c r="A701" s="400">
        <v>45624</v>
      </c>
      <c r="B701" s="409" t="s">
        <v>111</v>
      </c>
      <c r="C701" s="409" t="s">
        <v>112</v>
      </c>
      <c r="D701" s="418" t="s">
        <v>164</v>
      </c>
      <c r="E701" s="392">
        <v>15000</v>
      </c>
      <c r="F701" s="283">
        <v>3866</v>
      </c>
      <c r="G701" s="262">
        <f t="shared" si="10"/>
        <v>3.8799793067770305</v>
      </c>
      <c r="H701" s="623" t="s">
        <v>603</v>
      </c>
      <c r="I701" s="140" t="s">
        <v>43</v>
      </c>
      <c r="J701" s="304" t="s">
        <v>770</v>
      </c>
      <c r="K701" s="782" t="s">
        <v>879</v>
      </c>
      <c r="L701" s="139" t="s">
        <v>44</v>
      </c>
      <c r="M701" s="390"/>
      <c r="N701" s="391"/>
    </row>
    <row r="702" spans="1:14" x14ac:dyDescent="0.3">
      <c r="A702" s="400">
        <v>45624</v>
      </c>
      <c r="B702" s="409" t="s">
        <v>166</v>
      </c>
      <c r="C702" s="292" t="s">
        <v>166</v>
      </c>
      <c r="D702" s="418" t="s">
        <v>164</v>
      </c>
      <c r="E702" s="392">
        <v>19000</v>
      </c>
      <c r="F702" s="283">
        <v>3866</v>
      </c>
      <c r="G702" s="262">
        <f t="shared" si="10"/>
        <v>4.9146404552509058</v>
      </c>
      <c r="H702" s="623" t="s">
        <v>603</v>
      </c>
      <c r="I702" s="140" t="s">
        <v>43</v>
      </c>
      <c r="J702" s="304" t="s">
        <v>770</v>
      </c>
      <c r="K702" s="782" t="s">
        <v>879</v>
      </c>
      <c r="L702" s="139" t="s">
        <v>44</v>
      </c>
      <c r="M702" s="390"/>
      <c r="N702" s="391"/>
    </row>
    <row r="703" spans="1:14" x14ac:dyDescent="0.3">
      <c r="A703" s="400">
        <v>45624</v>
      </c>
      <c r="B703" s="409" t="s">
        <v>111</v>
      </c>
      <c r="C703" s="409" t="s">
        <v>112</v>
      </c>
      <c r="D703" s="652" t="s">
        <v>110</v>
      </c>
      <c r="E703" s="392">
        <v>25000</v>
      </c>
      <c r="F703" s="283">
        <v>3866</v>
      </c>
      <c r="G703" s="262">
        <f t="shared" si="10"/>
        <v>6.466632177961718</v>
      </c>
      <c r="H703" s="623" t="s">
        <v>177</v>
      </c>
      <c r="I703" s="140" t="s">
        <v>43</v>
      </c>
      <c r="J703" s="304" t="s">
        <v>771</v>
      </c>
      <c r="K703" s="782" t="s">
        <v>879</v>
      </c>
      <c r="L703" s="139" t="s">
        <v>44</v>
      </c>
      <c r="M703" s="390"/>
      <c r="N703" s="391"/>
    </row>
    <row r="704" spans="1:14" x14ac:dyDescent="0.3">
      <c r="A704" s="400">
        <v>45624</v>
      </c>
      <c r="B704" s="409" t="s">
        <v>111</v>
      </c>
      <c r="C704" s="409" t="s">
        <v>112</v>
      </c>
      <c r="D704" s="652" t="s">
        <v>110</v>
      </c>
      <c r="E704" s="392">
        <v>8000</v>
      </c>
      <c r="F704" s="283">
        <v>3866</v>
      </c>
      <c r="G704" s="262">
        <f t="shared" si="10"/>
        <v>2.0693222969477496</v>
      </c>
      <c r="H704" s="623" t="s">
        <v>177</v>
      </c>
      <c r="I704" s="140" t="s">
        <v>43</v>
      </c>
      <c r="J704" s="304" t="s">
        <v>771</v>
      </c>
      <c r="K704" s="782" t="s">
        <v>879</v>
      </c>
      <c r="L704" s="139" t="s">
        <v>44</v>
      </c>
      <c r="M704" s="390"/>
      <c r="N704" s="391"/>
    </row>
    <row r="705" spans="1:14" x14ac:dyDescent="0.3">
      <c r="A705" s="400">
        <v>45624</v>
      </c>
      <c r="B705" s="409" t="s">
        <v>111</v>
      </c>
      <c r="C705" s="409" t="s">
        <v>112</v>
      </c>
      <c r="D705" s="652" t="s">
        <v>110</v>
      </c>
      <c r="E705" s="392">
        <v>25000</v>
      </c>
      <c r="F705" s="283">
        <v>3866</v>
      </c>
      <c r="G705" s="262">
        <f t="shared" si="10"/>
        <v>6.466632177961718</v>
      </c>
      <c r="H705" s="623" t="s">
        <v>177</v>
      </c>
      <c r="I705" s="140" t="s">
        <v>43</v>
      </c>
      <c r="J705" s="304" t="s">
        <v>771</v>
      </c>
      <c r="K705" s="782" t="s">
        <v>879</v>
      </c>
      <c r="L705" s="139" t="s">
        <v>44</v>
      </c>
      <c r="M705" s="390"/>
      <c r="N705" s="391"/>
    </row>
    <row r="706" spans="1:14" x14ac:dyDescent="0.3">
      <c r="A706" s="138">
        <v>45624</v>
      </c>
      <c r="B706" s="139" t="s">
        <v>165</v>
      </c>
      <c r="C706" s="139" t="s">
        <v>112</v>
      </c>
      <c r="D706" s="418" t="s">
        <v>164</v>
      </c>
      <c r="E706" s="143">
        <v>15000</v>
      </c>
      <c r="F706" s="283">
        <v>3866</v>
      </c>
      <c r="G706" s="262">
        <f t="shared" si="10"/>
        <v>3.8799793067770305</v>
      </c>
      <c r="H706" s="623" t="s">
        <v>605</v>
      </c>
      <c r="I706" s="140" t="s">
        <v>43</v>
      </c>
      <c r="J706" s="304" t="s">
        <v>772</v>
      </c>
      <c r="K706" s="782" t="s">
        <v>879</v>
      </c>
      <c r="L706" s="139" t="s">
        <v>44</v>
      </c>
      <c r="M706" s="390"/>
      <c r="N706" s="391"/>
    </row>
    <row r="707" spans="1:14" x14ac:dyDescent="0.3">
      <c r="A707" s="138">
        <v>45624</v>
      </c>
      <c r="B707" s="139" t="s">
        <v>165</v>
      </c>
      <c r="C707" s="139" t="s">
        <v>112</v>
      </c>
      <c r="D707" s="418" t="s">
        <v>164</v>
      </c>
      <c r="E707" s="717">
        <v>21000</v>
      </c>
      <c r="F707" s="283">
        <v>3866</v>
      </c>
      <c r="G707" s="262">
        <f t="shared" si="10"/>
        <v>5.4319710294878432</v>
      </c>
      <c r="H707" s="623" t="s">
        <v>605</v>
      </c>
      <c r="I707" s="140" t="s">
        <v>43</v>
      </c>
      <c r="J707" s="304" t="s">
        <v>772</v>
      </c>
      <c r="K707" s="782" t="s">
        <v>879</v>
      </c>
      <c r="L707" s="139" t="s">
        <v>44</v>
      </c>
      <c r="M707" s="390"/>
      <c r="N707" s="391"/>
    </row>
    <row r="708" spans="1:14" x14ac:dyDescent="0.3">
      <c r="A708" s="138">
        <v>45624</v>
      </c>
      <c r="B708" s="139" t="s">
        <v>165</v>
      </c>
      <c r="C708" s="139" t="s">
        <v>112</v>
      </c>
      <c r="D708" s="418" t="s">
        <v>164</v>
      </c>
      <c r="E708" s="143">
        <v>8000</v>
      </c>
      <c r="F708" s="283">
        <v>3866</v>
      </c>
      <c r="G708" s="262">
        <f t="shared" si="10"/>
        <v>2.0693222969477496</v>
      </c>
      <c r="H708" s="623" t="s">
        <v>605</v>
      </c>
      <c r="I708" s="140" t="s">
        <v>43</v>
      </c>
      <c r="J708" s="304" t="s">
        <v>772</v>
      </c>
      <c r="K708" s="782" t="s">
        <v>879</v>
      </c>
      <c r="L708" s="139" t="s">
        <v>44</v>
      </c>
      <c r="M708" s="390"/>
      <c r="N708" s="391"/>
    </row>
    <row r="709" spans="1:14" x14ac:dyDescent="0.3">
      <c r="A709" s="138">
        <v>45624</v>
      </c>
      <c r="B709" s="139" t="s">
        <v>165</v>
      </c>
      <c r="C709" s="139" t="s">
        <v>112</v>
      </c>
      <c r="D709" s="418" t="s">
        <v>164</v>
      </c>
      <c r="E709" s="143">
        <v>2000</v>
      </c>
      <c r="F709" s="283">
        <v>3866</v>
      </c>
      <c r="G709" s="262">
        <f t="shared" si="10"/>
        <v>0.5173305742369374</v>
      </c>
      <c r="H709" s="623" t="s">
        <v>605</v>
      </c>
      <c r="I709" s="140" t="s">
        <v>43</v>
      </c>
      <c r="J709" s="304" t="s">
        <v>772</v>
      </c>
      <c r="K709" s="782" t="s">
        <v>879</v>
      </c>
      <c r="L709" s="139" t="s">
        <v>44</v>
      </c>
      <c r="M709" s="390"/>
      <c r="N709" s="391"/>
    </row>
    <row r="710" spans="1:14" x14ac:dyDescent="0.3">
      <c r="A710" s="138">
        <v>45624</v>
      </c>
      <c r="B710" s="139" t="s">
        <v>165</v>
      </c>
      <c r="C710" s="139" t="s">
        <v>112</v>
      </c>
      <c r="D710" s="418" t="s">
        <v>164</v>
      </c>
      <c r="E710" s="143">
        <v>25000</v>
      </c>
      <c r="F710" s="283">
        <v>3866</v>
      </c>
      <c r="G710" s="262">
        <f t="shared" si="10"/>
        <v>6.466632177961718</v>
      </c>
      <c r="H710" s="623" t="s">
        <v>605</v>
      </c>
      <c r="I710" s="140" t="s">
        <v>43</v>
      </c>
      <c r="J710" s="304" t="s">
        <v>772</v>
      </c>
      <c r="K710" s="782" t="s">
        <v>879</v>
      </c>
      <c r="L710" s="139" t="s">
        <v>44</v>
      </c>
      <c r="M710" s="390"/>
      <c r="N710" s="391"/>
    </row>
    <row r="711" spans="1:14" x14ac:dyDescent="0.3">
      <c r="A711" s="138">
        <v>45624</v>
      </c>
      <c r="B711" s="139" t="s">
        <v>166</v>
      </c>
      <c r="C711" s="292" t="s">
        <v>166</v>
      </c>
      <c r="D711" s="418" t="s">
        <v>164</v>
      </c>
      <c r="E711" s="143">
        <v>14000</v>
      </c>
      <c r="F711" s="283">
        <v>3866</v>
      </c>
      <c r="G711" s="262">
        <f t="shared" si="10"/>
        <v>3.6213140196585618</v>
      </c>
      <c r="H711" s="623" t="s">
        <v>605</v>
      </c>
      <c r="I711" s="140" t="s">
        <v>43</v>
      </c>
      <c r="J711" s="304" t="s">
        <v>772</v>
      </c>
      <c r="K711" s="782" t="s">
        <v>879</v>
      </c>
      <c r="L711" s="139" t="s">
        <v>44</v>
      </c>
      <c r="M711" s="390"/>
      <c r="N711" s="391"/>
    </row>
    <row r="712" spans="1:14" x14ac:dyDescent="0.3">
      <c r="A712" s="400">
        <v>45624</v>
      </c>
      <c r="B712" s="126" t="s">
        <v>111</v>
      </c>
      <c r="C712" s="126" t="s">
        <v>112</v>
      </c>
      <c r="D712" s="652" t="s">
        <v>14</v>
      </c>
      <c r="E712" s="784">
        <v>10000</v>
      </c>
      <c r="F712" s="283">
        <v>3866</v>
      </c>
      <c r="G712" s="262">
        <f t="shared" si="10"/>
        <v>2.586652871184687</v>
      </c>
      <c r="H712" s="623" t="s">
        <v>729</v>
      </c>
      <c r="I712" s="140" t="s">
        <v>43</v>
      </c>
      <c r="J712" s="357" t="s">
        <v>773</v>
      </c>
      <c r="K712" s="782" t="s">
        <v>879</v>
      </c>
      <c r="L712" s="139" t="s">
        <v>44</v>
      </c>
      <c r="M712" s="390"/>
      <c r="N712" s="391"/>
    </row>
    <row r="713" spans="1:14" x14ac:dyDescent="0.3">
      <c r="A713" s="400">
        <v>45624</v>
      </c>
      <c r="B713" s="126" t="s">
        <v>111</v>
      </c>
      <c r="C713" s="126" t="s">
        <v>112</v>
      </c>
      <c r="D713" s="652" t="s">
        <v>14</v>
      </c>
      <c r="E713" s="784">
        <v>10000</v>
      </c>
      <c r="F713" s="283">
        <v>3866</v>
      </c>
      <c r="G713" s="262">
        <f t="shared" si="10"/>
        <v>2.586652871184687</v>
      </c>
      <c r="H713" s="623" t="s">
        <v>729</v>
      </c>
      <c r="I713" s="140" t="s">
        <v>43</v>
      </c>
      <c r="J713" s="357" t="s">
        <v>773</v>
      </c>
      <c r="K713" s="782" t="s">
        <v>879</v>
      </c>
      <c r="L713" s="139" t="s">
        <v>44</v>
      </c>
      <c r="M713" s="390"/>
      <c r="N713" s="391"/>
    </row>
    <row r="714" spans="1:14" x14ac:dyDescent="0.3">
      <c r="A714" s="138">
        <v>45624</v>
      </c>
      <c r="B714" s="292" t="s">
        <v>180</v>
      </c>
      <c r="C714" s="292" t="s">
        <v>181</v>
      </c>
      <c r="D714" s="418" t="s">
        <v>14</v>
      </c>
      <c r="E714" s="135">
        <v>15000</v>
      </c>
      <c r="F714" s="283">
        <v>3866</v>
      </c>
      <c r="G714" s="262">
        <f t="shared" si="10"/>
        <v>3.8799793067770305</v>
      </c>
      <c r="H714" s="623" t="s">
        <v>562</v>
      </c>
      <c r="I714" s="140" t="s">
        <v>43</v>
      </c>
      <c r="J714" s="685" t="s">
        <v>774</v>
      </c>
      <c r="K714" s="782" t="s">
        <v>879</v>
      </c>
      <c r="L714" s="139" t="s">
        <v>44</v>
      </c>
      <c r="M714" s="390"/>
      <c r="N714" s="391"/>
    </row>
    <row r="715" spans="1:14" x14ac:dyDescent="0.3">
      <c r="A715" s="138">
        <v>45624</v>
      </c>
      <c r="B715" s="292" t="s">
        <v>180</v>
      </c>
      <c r="C715" s="292" t="s">
        <v>181</v>
      </c>
      <c r="D715" s="418" t="s">
        <v>14</v>
      </c>
      <c r="E715" s="124">
        <v>15000</v>
      </c>
      <c r="F715" s="283">
        <v>3866</v>
      </c>
      <c r="G715" s="262">
        <f t="shared" si="10"/>
        <v>3.8799793067770305</v>
      </c>
      <c r="H715" s="623" t="s">
        <v>562</v>
      </c>
      <c r="I715" s="140" t="s">
        <v>43</v>
      </c>
      <c r="J715" s="685" t="s">
        <v>774</v>
      </c>
      <c r="K715" s="782" t="s">
        <v>879</v>
      </c>
      <c r="L715" s="139" t="s">
        <v>44</v>
      </c>
      <c r="M715" s="390"/>
      <c r="N715" s="391"/>
    </row>
    <row r="716" spans="1:14" x14ac:dyDescent="0.3">
      <c r="A716" s="138">
        <v>45624</v>
      </c>
      <c r="B716" s="292" t="s">
        <v>180</v>
      </c>
      <c r="C716" s="292" t="s">
        <v>181</v>
      </c>
      <c r="D716" s="418" t="s">
        <v>14</v>
      </c>
      <c r="E716" s="124">
        <v>3000</v>
      </c>
      <c r="F716" s="283">
        <v>3866</v>
      </c>
      <c r="G716" s="262">
        <f t="shared" si="10"/>
        <v>0.7759958613554061</v>
      </c>
      <c r="H716" s="623" t="s">
        <v>562</v>
      </c>
      <c r="I716" s="140" t="s">
        <v>43</v>
      </c>
      <c r="J716" s="685" t="s">
        <v>774</v>
      </c>
      <c r="K716" s="782" t="s">
        <v>879</v>
      </c>
      <c r="L716" s="139" t="s">
        <v>44</v>
      </c>
      <c r="M716" s="390"/>
      <c r="N716" s="391"/>
    </row>
    <row r="717" spans="1:14" x14ac:dyDescent="0.3">
      <c r="A717" s="400">
        <v>45625</v>
      </c>
      <c r="B717" s="126" t="s">
        <v>111</v>
      </c>
      <c r="C717" s="126" t="s">
        <v>112</v>
      </c>
      <c r="D717" s="418" t="s">
        <v>164</v>
      </c>
      <c r="E717" s="392">
        <v>16000</v>
      </c>
      <c r="F717" s="283">
        <v>3866</v>
      </c>
      <c r="G717" s="262">
        <f t="shared" si="10"/>
        <v>4.1386445938954992</v>
      </c>
      <c r="H717" s="623" t="s">
        <v>603</v>
      </c>
      <c r="I717" s="140" t="s">
        <v>43</v>
      </c>
      <c r="J717" s="304" t="s">
        <v>791</v>
      </c>
      <c r="K717" s="782" t="s">
        <v>879</v>
      </c>
      <c r="L717" s="139" t="s">
        <v>44</v>
      </c>
      <c r="M717" s="390"/>
      <c r="N717" s="391"/>
    </row>
    <row r="718" spans="1:14" x14ac:dyDescent="0.3">
      <c r="A718" s="400">
        <v>45625</v>
      </c>
      <c r="B718" s="126" t="s">
        <v>111</v>
      </c>
      <c r="C718" s="126" t="s">
        <v>112</v>
      </c>
      <c r="D718" s="418" t="s">
        <v>164</v>
      </c>
      <c r="E718" s="392">
        <v>8000</v>
      </c>
      <c r="F718" s="283">
        <v>3866</v>
      </c>
      <c r="G718" s="262">
        <f t="shared" si="10"/>
        <v>2.0693222969477496</v>
      </c>
      <c r="H718" s="623" t="s">
        <v>603</v>
      </c>
      <c r="I718" s="140" t="s">
        <v>43</v>
      </c>
      <c r="J718" s="304" t="s">
        <v>791</v>
      </c>
      <c r="K718" s="782" t="s">
        <v>879</v>
      </c>
      <c r="L718" s="139" t="s">
        <v>44</v>
      </c>
      <c r="M718" s="390"/>
      <c r="N718" s="391"/>
    </row>
    <row r="719" spans="1:14" x14ac:dyDescent="0.3">
      <c r="A719" s="400">
        <v>45625</v>
      </c>
      <c r="B719" s="126" t="s">
        <v>111</v>
      </c>
      <c r="C719" s="126" t="s">
        <v>112</v>
      </c>
      <c r="D719" s="418" t="s">
        <v>164</v>
      </c>
      <c r="E719" s="392">
        <v>7000</v>
      </c>
      <c r="F719" s="283">
        <v>3866</v>
      </c>
      <c r="G719" s="262">
        <f t="shared" si="10"/>
        <v>1.8106570098292809</v>
      </c>
      <c r="H719" s="623" t="s">
        <v>603</v>
      </c>
      <c r="I719" s="140" t="s">
        <v>43</v>
      </c>
      <c r="J719" s="304" t="s">
        <v>791</v>
      </c>
      <c r="K719" s="782" t="s">
        <v>879</v>
      </c>
      <c r="L719" s="139" t="s">
        <v>44</v>
      </c>
      <c r="M719" s="390"/>
      <c r="N719" s="391"/>
    </row>
    <row r="720" spans="1:14" x14ac:dyDescent="0.3">
      <c r="A720" s="400">
        <v>45625</v>
      </c>
      <c r="B720" s="126" t="s">
        <v>111</v>
      </c>
      <c r="C720" s="126" t="s">
        <v>112</v>
      </c>
      <c r="D720" s="418" t="s">
        <v>164</v>
      </c>
      <c r="E720" s="392">
        <v>6000</v>
      </c>
      <c r="F720" s="283">
        <v>3866</v>
      </c>
      <c r="G720" s="262">
        <f t="shared" si="10"/>
        <v>1.5519917227108122</v>
      </c>
      <c r="H720" s="623" t="s">
        <v>603</v>
      </c>
      <c r="I720" s="140" t="s">
        <v>43</v>
      </c>
      <c r="J720" s="304" t="s">
        <v>791</v>
      </c>
      <c r="K720" s="782" t="s">
        <v>879</v>
      </c>
      <c r="L720" s="139" t="s">
        <v>44</v>
      </c>
      <c r="M720" s="390"/>
      <c r="N720" s="391"/>
    </row>
    <row r="721" spans="1:14" x14ac:dyDescent="0.3">
      <c r="A721" s="400">
        <v>45625</v>
      </c>
      <c r="B721" s="126" t="s">
        <v>111</v>
      </c>
      <c r="C721" s="126" t="s">
        <v>112</v>
      </c>
      <c r="D721" s="418" t="s">
        <v>164</v>
      </c>
      <c r="E721" s="392">
        <v>16000</v>
      </c>
      <c r="F721" s="283">
        <v>3866</v>
      </c>
      <c r="G721" s="262">
        <f t="shared" si="10"/>
        <v>4.1386445938954992</v>
      </c>
      <c r="H721" s="623" t="s">
        <v>603</v>
      </c>
      <c r="I721" s="140" t="s">
        <v>43</v>
      </c>
      <c r="J721" s="304" t="s">
        <v>791</v>
      </c>
      <c r="K721" s="782" t="s">
        <v>879</v>
      </c>
      <c r="L721" s="139" t="s">
        <v>44</v>
      </c>
      <c r="M721" s="390"/>
      <c r="N721" s="391"/>
    </row>
    <row r="722" spans="1:14" x14ac:dyDescent="0.3">
      <c r="A722" s="400">
        <v>45625</v>
      </c>
      <c r="B722" s="409" t="s">
        <v>166</v>
      </c>
      <c r="C722" s="292" t="s">
        <v>166</v>
      </c>
      <c r="D722" s="418" t="s">
        <v>164</v>
      </c>
      <c r="E722" s="392">
        <v>9000</v>
      </c>
      <c r="F722" s="283">
        <v>3866</v>
      </c>
      <c r="G722" s="262">
        <f t="shared" si="10"/>
        <v>2.3279875840662183</v>
      </c>
      <c r="H722" s="623" t="s">
        <v>603</v>
      </c>
      <c r="I722" s="140" t="s">
        <v>43</v>
      </c>
      <c r="J722" s="304" t="s">
        <v>791</v>
      </c>
      <c r="K722" s="782" t="s">
        <v>879</v>
      </c>
      <c r="L722" s="139" t="s">
        <v>44</v>
      </c>
      <c r="M722" s="390"/>
      <c r="N722" s="391"/>
    </row>
    <row r="723" spans="1:14" x14ac:dyDescent="0.3">
      <c r="A723" s="400">
        <v>45625</v>
      </c>
      <c r="B723" s="126" t="s">
        <v>800</v>
      </c>
      <c r="C723" s="126" t="s">
        <v>115</v>
      </c>
      <c r="D723" s="126" t="s">
        <v>79</v>
      </c>
      <c r="E723" s="784">
        <v>300000</v>
      </c>
      <c r="F723" s="283">
        <v>3866</v>
      </c>
      <c r="G723" s="262">
        <f t="shared" si="10"/>
        <v>77.599586135540605</v>
      </c>
      <c r="H723" s="623" t="s">
        <v>729</v>
      </c>
      <c r="I723" s="140" t="s">
        <v>43</v>
      </c>
      <c r="J723" s="357" t="s">
        <v>792</v>
      </c>
      <c r="K723" s="782" t="s">
        <v>879</v>
      </c>
      <c r="L723" s="139" t="s">
        <v>44</v>
      </c>
      <c r="M723" s="390"/>
      <c r="N723" s="391"/>
    </row>
    <row r="724" spans="1:14" x14ac:dyDescent="0.3">
      <c r="A724" s="138">
        <v>45625</v>
      </c>
      <c r="B724" s="139" t="s">
        <v>165</v>
      </c>
      <c r="C724" s="139" t="s">
        <v>112</v>
      </c>
      <c r="D724" s="418" t="s">
        <v>164</v>
      </c>
      <c r="E724" s="143">
        <v>15000</v>
      </c>
      <c r="F724" s="283">
        <v>3866</v>
      </c>
      <c r="G724" s="262">
        <f t="shared" si="10"/>
        <v>3.8799793067770305</v>
      </c>
      <c r="H724" s="623" t="s">
        <v>605</v>
      </c>
      <c r="I724" s="140" t="s">
        <v>43</v>
      </c>
      <c r="J724" s="304" t="s">
        <v>793</v>
      </c>
      <c r="K724" s="782" t="s">
        <v>879</v>
      </c>
      <c r="L724" s="139" t="s">
        <v>44</v>
      </c>
      <c r="M724" s="390"/>
      <c r="N724" s="391"/>
    </row>
    <row r="725" spans="1:14" x14ac:dyDescent="0.3">
      <c r="A725" s="138">
        <v>45625</v>
      </c>
      <c r="B725" s="139" t="s">
        <v>165</v>
      </c>
      <c r="C725" s="139" t="s">
        <v>112</v>
      </c>
      <c r="D725" s="418" t="s">
        <v>164</v>
      </c>
      <c r="E725" s="143">
        <v>7000</v>
      </c>
      <c r="F725" s="283">
        <v>3866</v>
      </c>
      <c r="G725" s="262">
        <f t="shared" si="10"/>
        <v>1.8106570098292809</v>
      </c>
      <c r="H725" s="623" t="s">
        <v>605</v>
      </c>
      <c r="I725" s="140" t="s">
        <v>43</v>
      </c>
      <c r="J725" s="304" t="s">
        <v>793</v>
      </c>
      <c r="K725" s="782" t="s">
        <v>879</v>
      </c>
      <c r="L725" s="139" t="s">
        <v>44</v>
      </c>
      <c r="M725" s="390"/>
      <c r="N725" s="391"/>
    </row>
    <row r="726" spans="1:14" x14ac:dyDescent="0.3">
      <c r="A726" s="138">
        <v>45625</v>
      </c>
      <c r="B726" s="139" t="s">
        <v>165</v>
      </c>
      <c r="C726" s="139" t="s">
        <v>112</v>
      </c>
      <c r="D726" s="418" t="s">
        <v>164</v>
      </c>
      <c r="E726" s="143">
        <v>4000</v>
      </c>
      <c r="F726" s="283">
        <v>3866</v>
      </c>
      <c r="G726" s="262">
        <f t="shared" si="10"/>
        <v>1.0346611484738748</v>
      </c>
      <c r="H726" s="623" t="s">
        <v>605</v>
      </c>
      <c r="I726" s="140" t="s">
        <v>43</v>
      </c>
      <c r="J726" s="304" t="s">
        <v>793</v>
      </c>
      <c r="K726" s="782" t="s">
        <v>879</v>
      </c>
      <c r="L726" s="139" t="s">
        <v>44</v>
      </c>
      <c r="M726" s="390"/>
      <c r="N726" s="391"/>
    </row>
    <row r="727" spans="1:14" x14ac:dyDescent="0.3">
      <c r="A727" s="138">
        <v>45625</v>
      </c>
      <c r="B727" s="139" t="s">
        <v>165</v>
      </c>
      <c r="C727" s="139" t="s">
        <v>112</v>
      </c>
      <c r="D727" s="418" t="s">
        <v>164</v>
      </c>
      <c r="E727" s="143">
        <v>13000</v>
      </c>
      <c r="F727" s="283">
        <v>3866</v>
      </c>
      <c r="G727" s="262">
        <f t="shared" si="10"/>
        <v>3.3626487325400931</v>
      </c>
      <c r="H727" s="623" t="s">
        <v>605</v>
      </c>
      <c r="I727" s="140" t="s">
        <v>43</v>
      </c>
      <c r="J727" s="304" t="s">
        <v>793</v>
      </c>
      <c r="K727" s="782" t="s">
        <v>879</v>
      </c>
      <c r="L727" s="139" t="s">
        <v>44</v>
      </c>
      <c r="M727" s="390"/>
      <c r="N727" s="391"/>
    </row>
    <row r="728" spans="1:14" x14ac:dyDescent="0.3">
      <c r="A728" s="138">
        <v>45625</v>
      </c>
      <c r="B728" s="139" t="s">
        <v>165</v>
      </c>
      <c r="C728" s="139" t="s">
        <v>112</v>
      </c>
      <c r="D728" s="418" t="s">
        <v>164</v>
      </c>
      <c r="E728" s="143">
        <v>16000</v>
      </c>
      <c r="F728" s="283">
        <v>3866</v>
      </c>
      <c r="G728" s="262">
        <f t="shared" si="10"/>
        <v>4.1386445938954992</v>
      </c>
      <c r="H728" s="623" t="s">
        <v>605</v>
      </c>
      <c r="I728" s="140" t="s">
        <v>43</v>
      </c>
      <c r="J728" s="304" t="s">
        <v>793</v>
      </c>
      <c r="K728" s="782" t="s">
        <v>879</v>
      </c>
      <c r="L728" s="139" t="s">
        <v>44</v>
      </c>
      <c r="M728" s="390"/>
      <c r="N728" s="391"/>
    </row>
    <row r="729" spans="1:14" x14ac:dyDescent="0.3">
      <c r="A729" s="138">
        <v>45625</v>
      </c>
      <c r="B729" s="139" t="s">
        <v>166</v>
      </c>
      <c r="C729" s="292" t="s">
        <v>166</v>
      </c>
      <c r="D729" s="418" t="s">
        <v>164</v>
      </c>
      <c r="E729" s="143">
        <v>10000</v>
      </c>
      <c r="F729" s="283">
        <v>3866</v>
      </c>
      <c r="G729" s="262">
        <f t="shared" si="10"/>
        <v>2.586652871184687</v>
      </c>
      <c r="H729" s="623" t="s">
        <v>605</v>
      </c>
      <c r="I729" s="140" t="s">
        <v>43</v>
      </c>
      <c r="J729" s="304" t="s">
        <v>793</v>
      </c>
      <c r="K729" s="782" t="s">
        <v>879</v>
      </c>
      <c r="L729" s="139" t="s">
        <v>44</v>
      </c>
      <c r="M729" s="390"/>
      <c r="N729" s="391"/>
    </row>
    <row r="730" spans="1:14" x14ac:dyDescent="0.3">
      <c r="A730" s="138">
        <v>45625</v>
      </c>
      <c r="B730" s="81" t="s">
        <v>165</v>
      </c>
      <c r="C730" s="81" t="s">
        <v>112</v>
      </c>
      <c r="D730" s="418" t="s">
        <v>164</v>
      </c>
      <c r="E730" s="135">
        <v>25000</v>
      </c>
      <c r="F730" s="283">
        <v>3866</v>
      </c>
      <c r="G730" s="262">
        <f t="shared" si="10"/>
        <v>6.466632177961718</v>
      </c>
      <c r="H730" s="623" t="s">
        <v>207</v>
      </c>
      <c r="I730" s="140" t="s">
        <v>43</v>
      </c>
      <c r="J730" s="304" t="s">
        <v>794</v>
      </c>
      <c r="K730" s="782" t="s">
        <v>879</v>
      </c>
      <c r="L730" s="139" t="s">
        <v>44</v>
      </c>
      <c r="M730" s="390"/>
      <c r="N730" s="391"/>
    </row>
    <row r="731" spans="1:14" x14ac:dyDescent="0.3">
      <c r="A731" s="138">
        <v>45625</v>
      </c>
      <c r="B731" s="81" t="s">
        <v>165</v>
      </c>
      <c r="C731" s="81" t="s">
        <v>112</v>
      </c>
      <c r="D731" s="418" t="s">
        <v>164</v>
      </c>
      <c r="E731" s="135">
        <v>12000</v>
      </c>
      <c r="F731" s="283">
        <v>3866</v>
      </c>
      <c r="G731" s="262">
        <f t="shared" si="10"/>
        <v>3.1039834454216244</v>
      </c>
      <c r="H731" s="623" t="s">
        <v>207</v>
      </c>
      <c r="I731" s="140" t="s">
        <v>43</v>
      </c>
      <c r="J731" s="304" t="s">
        <v>794</v>
      </c>
      <c r="K731" s="782" t="s">
        <v>879</v>
      </c>
      <c r="L731" s="139" t="s">
        <v>44</v>
      </c>
      <c r="M731" s="390"/>
      <c r="N731" s="391"/>
    </row>
    <row r="732" spans="1:14" x14ac:dyDescent="0.3">
      <c r="A732" s="138">
        <v>45625</v>
      </c>
      <c r="B732" s="81" t="s">
        <v>165</v>
      </c>
      <c r="C732" s="81" t="s">
        <v>112</v>
      </c>
      <c r="D732" s="418" t="s">
        <v>164</v>
      </c>
      <c r="E732" s="135">
        <v>5000</v>
      </c>
      <c r="F732" s="283">
        <v>3866</v>
      </c>
      <c r="G732" s="262">
        <f t="shared" si="10"/>
        <v>1.2933264355923435</v>
      </c>
      <c r="H732" s="623" t="s">
        <v>207</v>
      </c>
      <c r="I732" s="140" t="s">
        <v>43</v>
      </c>
      <c r="J732" s="304" t="s">
        <v>794</v>
      </c>
      <c r="K732" s="782" t="s">
        <v>879</v>
      </c>
      <c r="L732" s="139" t="s">
        <v>44</v>
      </c>
      <c r="M732" s="390"/>
      <c r="N732" s="391"/>
    </row>
    <row r="733" spans="1:14" x14ac:dyDescent="0.3">
      <c r="A733" s="138">
        <v>45625</v>
      </c>
      <c r="B733" s="81" t="s">
        <v>165</v>
      </c>
      <c r="C733" s="81" t="s">
        <v>112</v>
      </c>
      <c r="D733" s="418" t="s">
        <v>164</v>
      </c>
      <c r="E733" s="135">
        <v>8000</v>
      </c>
      <c r="F733" s="283">
        <v>3866</v>
      </c>
      <c r="G733" s="262">
        <f t="shared" si="10"/>
        <v>2.0693222969477496</v>
      </c>
      <c r="H733" s="623" t="s">
        <v>207</v>
      </c>
      <c r="I733" s="140" t="s">
        <v>43</v>
      </c>
      <c r="J733" s="304" t="s">
        <v>794</v>
      </c>
      <c r="K733" s="782" t="s">
        <v>879</v>
      </c>
      <c r="L733" s="139" t="s">
        <v>44</v>
      </c>
      <c r="M733" s="390"/>
      <c r="N733" s="391"/>
    </row>
    <row r="734" spans="1:14" x14ac:dyDescent="0.3">
      <c r="A734" s="138">
        <v>45625</v>
      </c>
      <c r="B734" s="81" t="s">
        <v>165</v>
      </c>
      <c r="C734" s="81" t="s">
        <v>112</v>
      </c>
      <c r="D734" s="418" t="s">
        <v>164</v>
      </c>
      <c r="E734" s="135">
        <v>25000</v>
      </c>
      <c r="F734" s="283">
        <v>3866</v>
      </c>
      <c r="G734" s="262">
        <f t="shared" si="10"/>
        <v>6.466632177961718</v>
      </c>
      <c r="H734" s="623" t="s">
        <v>207</v>
      </c>
      <c r="I734" s="140" t="s">
        <v>43</v>
      </c>
      <c r="J734" s="304" t="s">
        <v>794</v>
      </c>
      <c r="K734" s="782" t="s">
        <v>879</v>
      </c>
      <c r="L734" s="139" t="s">
        <v>44</v>
      </c>
      <c r="M734" s="390"/>
      <c r="N734" s="391"/>
    </row>
    <row r="735" spans="1:14" x14ac:dyDescent="0.3">
      <c r="A735" s="138">
        <v>45625</v>
      </c>
      <c r="B735" s="81" t="s">
        <v>166</v>
      </c>
      <c r="C735" s="292" t="s">
        <v>166</v>
      </c>
      <c r="D735" s="418" t="s">
        <v>164</v>
      </c>
      <c r="E735" s="135">
        <v>10000</v>
      </c>
      <c r="F735" s="283">
        <v>3866</v>
      </c>
      <c r="G735" s="262">
        <f t="shared" si="10"/>
        <v>2.586652871184687</v>
      </c>
      <c r="H735" s="623" t="s">
        <v>207</v>
      </c>
      <c r="I735" s="140" t="s">
        <v>43</v>
      </c>
      <c r="J735" s="304" t="s">
        <v>794</v>
      </c>
      <c r="K735" s="782" t="s">
        <v>879</v>
      </c>
      <c r="L735" s="139" t="s">
        <v>44</v>
      </c>
      <c r="M735" s="390"/>
      <c r="N735" s="391"/>
    </row>
    <row r="736" spans="1:14" x14ac:dyDescent="0.3">
      <c r="A736" s="400">
        <v>45625</v>
      </c>
      <c r="B736" s="126" t="s">
        <v>464</v>
      </c>
      <c r="C736" s="126" t="s">
        <v>424</v>
      </c>
      <c r="D736" s="126" t="s">
        <v>79</v>
      </c>
      <c r="E736" s="784">
        <v>72000</v>
      </c>
      <c r="F736" s="283">
        <v>3866</v>
      </c>
      <c r="G736" s="262">
        <f t="shared" si="10"/>
        <v>18.623900672529746</v>
      </c>
      <c r="H736" s="623" t="s">
        <v>729</v>
      </c>
      <c r="I736" s="140" t="s">
        <v>43</v>
      </c>
      <c r="J736" s="357" t="s">
        <v>806</v>
      </c>
      <c r="K736" s="782" t="s">
        <v>879</v>
      </c>
      <c r="L736" s="139" t="s">
        <v>44</v>
      </c>
      <c r="M736" s="390"/>
      <c r="N736" s="391"/>
    </row>
    <row r="737" spans="1:14" x14ac:dyDescent="0.3">
      <c r="A737" s="400">
        <v>45625</v>
      </c>
      <c r="B737" s="126" t="s">
        <v>462</v>
      </c>
      <c r="C737" s="126" t="s">
        <v>424</v>
      </c>
      <c r="D737" s="126" t="s">
        <v>79</v>
      </c>
      <c r="E737" s="784">
        <v>28800</v>
      </c>
      <c r="F737" s="283">
        <v>3866</v>
      </c>
      <c r="G737" s="262">
        <f t="shared" si="10"/>
        <v>7.4495602690118989</v>
      </c>
      <c r="H737" s="623" t="s">
        <v>729</v>
      </c>
      <c r="I737" s="140" t="s">
        <v>43</v>
      </c>
      <c r="J737" s="357" t="s">
        <v>806</v>
      </c>
      <c r="K737" s="782" t="s">
        <v>879</v>
      </c>
      <c r="L737" s="139" t="s">
        <v>44</v>
      </c>
      <c r="M737" s="390"/>
      <c r="N737" s="391"/>
    </row>
    <row r="738" spans="1:14" x14ac:dyDescent="0.3">
      <c r="A738" s="400">
        <v>45625</v>
      </c>
      <c r="B738" s="126" t="s">
        <v>111</v>
      </c>
      <c r="C738" s="126" t="s">
        <v>112</v>
      </c>
      <c r="D738" s="652" t="s">
        <v>14</v>
      </c>
      <c r="E738" s="784">
        <v>10000</v>
      </c>
      <c r="F738" s="283">
        <v>3866</v>
      </c>
      <c r="G738" s="262">
        <f t="shared" si="10"/>
        <v>2.586652871184687</v>
      </c>
      <c r="H738" s="623" t="s">
        <v>729</v>
      </c>
      <c r="I738" s="140" t="s">
        <v>43</v>
      </c>
      <c r="J738" s="357" t="s">
        <v>796</v>
      </c>
      <c r="K738" s="782" t="s">
        <v>879</v>
      </c>
      <c r="L738" s="139" t="s">
        <v>44</v>
      </c>
      <c r="M738" s="390"/>
      <c r="N738" s="391"/>
    </row>
    <row r="739" spans="1:14" x14ac:dyDescent="0.3">
      <c r="A739" s="400">
        <v>45625</v>
      </c>
      <c r="B739" s="126" t="s">
        <v>111</v>
      </c>
      <c r="C739" s="126" t="s">
        <v>112</v>
      </c>
      <c r="D739" s="652" t="s">
        <v>14</v>
      </c>
      <c r="E739" s="784">
        <v>10000</v>
      </c>
      <c r="F739" s="283">
        <v>3866</v>
      </c>
      <c r="G739" s="262">
        <f t="shared" si="10"/>
        <v>2.586652871184687</v>
      </c>
      <c r="H739" s="623" t="s">
        <v>729</v>
      </c>
      <c r="I739" s="140" t="s">
        <v>43</v>
      </c>
      <c r="J739" s="357" t="s">
        <v>796</v>
      </c>
      <c r="K739" s="782" t="s">
        <v>879</v>
      </c>
      <c r="L739" s="139" t="s">
        <v>44</v>
      </c>
      <c r="M739" s="390"/>
      <c r="N739" s="391"/>
    </row>
    <row r="740" spans="1:14" ht="15.45" customHeight="1" x14ac:dyDescent="0.3">
      <c r="A740" s="400">
        <v>45625</v>
      </c>
      <c r="B740" s="126" t="s">
        <v>111</v>
      </c>
      <c r="C740" s="126" t="s">
        <v>112</v>
      </c>
      <c r="D740" s="652" t="s">
        <v>14</v>
      </c>
      <c r="E740" s="784">
        <v>5000</v>
      </c>
      <c r="F740" s="283">
        <v>3866</v>
      </c>
      <c r="G740" s="262">
        <f t="shared" si="10"/>
        <v>1.2933264355923435</v>
      </c>
      <c r="H740" s="623" t="s">
        <v>729</v>
      </c>
      <c r="I740" s="140" t="s">
        <v>43</v>
      </c>
      <c r="J740" s="357" t="s">
        <v>796</v>
      </c>
      <c r="K740" s="782" t="s">
        <v>879</v>
      </c>
      <c r="L740" s="139" t="s">
        <v>44</v>
      </c>
      <c r="M740" s="390"/>
      <c r="N740" s="391"/>
    </row>
    <row r="741" spans="1:14" ht="19.05" customHeight="1" x14ac:dyDescent="0.3">
      <c r="A741" s="400">
        <v>45625</v>
      </c>
      <c r="B741" s="126" t="s">
        <v>111</v>
      </c>
      <c r="C741" s="126" t="s">
        <v>112</v>
      </c>
      <c r="D741" s="652" t="s">
        <v>14</v>
      </c>
      <c r="E741" s="784">
        <v>2000</v>
      </c>
      <c r="F741" s="283">
        <v>3866</v>
      </c>
      <c r="G741" s="262">
        <f t="shared" si="10"/>
        <v>0.5173305742369374</v>
      </c>
      <c r="H741" s="623" t="s">
        <v>729</v>
      </c>
      <c r="I741" s="140" t="s">
        <v>43</v>
      </c>
      <c r="J741" s="357" t="s">
        <v>796</v>
      </c>
      <c r="K741" s="782" t="s">
        <v>879</v>
      </c>
      <c r="L741" s="139" t="s">
        <v>44</v>
      </c>
      <c r="M741" s="390"/>
      <c r="N741" s="391"/>
    </row>
    <row r="742" spans="1:14" ht="19.95" customHeight="1" x14ac:dyDescent="0.3">
      <c r="A742" s="400">
        <v>45625</v>
      </c>
      <c r="B742" s="126" t="s">
        <v>111</v>
      </c>
      <c r="C742" s="126" t="s">
        <v>112</v>
      </c>
      <c r="D742" s="652" t="s">
        <v>14</v>
      </c>
      <c r="E742" s="784">
        <v>3000</v>
      </c>
      <c r="F742" s="283">
        <v>3866</v>
      </c>
      <c r="G742" s="262">
        <f t="shared" si="10"/>
        <v>0.7759958613554061</v>
      </c>
      <c r="H742" s="623" t="s">
        <v>729</v>
      </c>
      <c r="I742" s="140" t="s">
        <v>43</v>
      </c>
      <c r="J742" s="357" t="s">
        <v>796</v>
      </c>
      <c r="K742" s="782" t="s">
        <v>879</v>
      </c>
      <c r="L742" s="139" t="s">
        <v>44</v>
      </c>
      <c r="M742" s="390"/>
      <c r="N742" s="391"/>
    </row>
    <row r="743" spans="1:14" ht="16.5" customHeight="1" x14ac:dyDescent="0.3">
      <c r="A743" s="400">
        <v>45625</v>
      </c>
      <c r="B743" s="126" t="s">
        <v>111</v>
      </c>
      <c r="C743" s="126" t="s">
        <v>112</v>
      </c>
      <c r="D743" s="652" t="s">
        <v>14</v>
      </c>
      <c r="E743" s="784">
        <v>3000</v>
      </c>
      <c r="F743" s="283">
        <v>3866</v>
      </c>
      <c r="G743" s="262">
        <f t="shared" si="10"/>
        <v>0.7759958613554061</v>
      </c>
      <c r="H743" s="623" t="s">
        <v>729</v>
      </c>
      <c r="I743" s="140" t="s">
        <v>43</v>
      </c>
      <c r="J743" s="357" t="s">
        <v>796</v>
      </c>
      <c r="K743" s="782" t="s">
        <v>879</v>
      </c>
      <c r="L743" s="139" t="s">
        <v>44</v>
      </c>
      <c r="M743" s="390"/>
      <c r="N743" s="391"/>
    </row>
    <row r="744" spans="1:14" ht="21.45" customHeight="1" x14ac:dyDescent="0.3">
      <c r="A744" s="400">
        <v>45625</v>
      </c>
      <c r="B744" s="409" t="s">
        <v>111</v>
      </c>
      <c r="C744" s="409" t="s">
        <v>112</v>
      </c>
      <c r="D744" s="652" t="s">
        <v>110</v>
      </c>
      <c r="E744" s="392">
        <v>25000</v>
      </c>
      <c r="F744" s="283">
        <v>3866</v>
      </c>
      <c r="G744" s="262">
        <f t="shared" si="10"/>
        <v>6.466632177961718</v>
      </c>
      <c r="H744" s="623" t="s">
        <v>177</v>
      </c>
      <c r="I744" s="140" t="s">
        <v>43</v>
      </c>
      <c r="J744" s="304" t="s">
        <v>810</v>
      </c>
      <c r="K744" s="782" t="s">
        <v>879</v>
      </c>
      <c r="L744" s="139" t="s">
        <v>44</v>
      </c>
      <c r="M744" s="390"/>
      <c r="N744" s="391"/>
    </row>
    <row r="745" spans="1:14" ht="19.5" customHeight="1" x14ac:dyDescent="0.3">
      <c r="A745" s="400">
        <v>45625</v>
      </c>
      <c r="B745" s="409" t="s">
        <v>111</v>
      </c>
      <c r="C745" s="409" t="s">
        <v>112</v>
      </c>
      <c r="D745" s="652" t="s">
        <v>110</v>
      </c>
      <c r="E745" s="392">
        <v>25000</v>
      </c>
      <c r="F745" s="283">
        <v>3866</v>
      </c>
      <c r="G745" s="262">
        <f t="shared" si="10"/>
        <v>6.466632177961718</v>
      </c>
      <c r="H745" s="623" t="s">
        <v>177</v>
      </c>
      <c r="I745" s="140" t="s">
        <v>43</v>
      </c>
      <c r="J745" s="304" t="s">
        <v>810</v>
      </c>
      <c r="K745" s="782" t="s">
        <v>879</v>
      </c>
      <c r="L745" s="139" t="s">
        <v>44</v>
      </c>
      <c r="M745" s="390"/>
      <c r="N745" s="391"/>
    </row>
    <row r="746" spans="1:14" ht="18.45" customHeight="1" x14ac:dyDescent="0.3">
      <c r="A746" s="138">
        <v>45626</v>
      </c>
      <c r="B746" s="139" t="s">
        <v>165</v>
      </c>
      <c r="C746" s="139" t="s">
        <v>112</v>
      </c>
      <c r="D746" s="418" t="s">
        <v>164</v>
      </c>
      <c r="E746" s="143">
        <v>15000</v>
      </c>
      <c r="F746" s="283">
        <v>3866</v>
      </c>
      <c r="G746" s="262">
        <f t="shared" si="10"/>
        <v>3.8799793067770305</v>
      </c>
      <c r="H746" s="623" t="s">
        <v>605</v>
      </c>
      <c r="I746" s="140" t="s">
        <v>43</v>
      </c>
      <c r="J746" s="304" t="s">
        <v>812</v>
      </c>
      <c r="K746" s="782" t="s">
        <v>879</v>
      </c>
      <c r="L746" s="139" t="s">
        <v>44</v>
      </c>
      <c r="M746" s="390"/>
      <c r="N746" s="391"/>
    </row>
    <row r="747" spans="1:14" ht="20.55" customHeight="1" x14ac:dyDescent="0.3">
      <c r="A747" s="138">
        <v>45626</v>
      </c>
      <c r="B747" s="139" t="s">
        <v>165</v>
      </c>
      <c r="C747" s="139" t="s">
        <v>112</v>
      </c>
      <c r="D747" s="418" t="s">
        <v>164</v>
      </c>
      <c r="E747" s="143">
        <v>15000</v>
      </c>
      <c r="F747" s="283">
        <v>3866</v>
      </c>
      <c r="G747" s="262">
        <f t="shared" si="10"/>
        <v>3.8799793067770305</v>
      </c>
      <c r="H747" s="623" t="s">
        <v>605</v>
      </c>
      <c r="I747" s="140" t="s">
        <v>43</v>
      </c>
      <c r="J747" s="304" t="s">
        <v>812</v>
      </c>
      <c r="K747" s="782" t="s">
        <v>879</v>
      </c>
      <c r="L747" s="139" t="s">
        <v>44</v>
      </c>
      <c r="M747" s="390"/>
      <c r="N747" s="391"/>
    </row>
    <row r="748" spans="1:14" ht="18" customHeight="1" x14ac:dyDescent="0.3">
      <c r="A748" s="400">
        <v>45626</v>
      </c>
      <c r="B748" s="126" t="s">
        <v>111</v>
      </c>
      <c r="C748" s="126" t="s">
        <v>112</v>
      </c>
      <c r="D748" s="652" t="s">
        <v>14</v>
      </c>
      <c r="E748" s="784">
        <v>10000</v>
      </c>
      <c r="F748" s="283">
        <v>3866</v>
      </c>
      <c r="G748" s="262">
        <f t="shared" si="10"/>
        <v>2.586652871184687</v>
      </c>
      <c r="H748" s="623" t="s">
        <v>729</v>
      </c>
      <c r="I748" s="140" t="s">
        <v>43</v>
      </c>
      <c r="J748" s="357" t="s">
        <v>807</v>
      </c>
      <c r="K748" s="782" t="s">
        <v>879</v>
      </c>
      <c r="L748" s="139" t="s">
        <v>44</v>
      </c>
      <c r="M748" s="390"/>
      <c r="N748" s="391"/>
    </row>
    <row r="749" spans="1:14" ht="21" customHeight="1" x14ac:dyDescent="0.3">
      <c r="A749" s="400">
        <v>45626</v>
      </c>
      <c r="B749" s="126" t="s">
        <v>111</v>
      </c>
      <c r="C749" s="126" t="s">
        <v>112</v>
      </c>
      <c r="D749" s="652" t="s">
        <v>14</v>
      </c>
      <c r="E749" s="784">
        <v>10000</v>
      </c>
      <c r="F749" s="283">
        <v>3866</v>
      </c>
      <c r="G749" s="262">
        <f t="shared" si="10"/>
        <v>2.586652871184687</v>
      </c>
      <c r="H749" s="623" t="s">
        <v>729</v>
      </c>
      <c r="I749" s="140" t="s">
        <v>43</v>
      </c>
      <c r="J749" s="357" t="s">
        <v>807</v>
      </c>
      <c r="K749" s="782" t="s">
        <v>879</v>
      </c>
      <c r="L749" s="139" t="s">
        <v>44</v>
      </c>
      <c r="M749" s="390"/>
      <c r="N749" s="391"/>
    </row>
    <row r="750" spans="1:14" ht="19.95" customHeight="1" x14ac:dyDescent="0.3">
      <c r="A750" s="138">
        <v>45626</v>
      </c>
      <c r="B750" s="81" t="s">
        <v>165</v>
      </c>
      <c r="C750" s="81" t="s">
        <v>112</v>
      </c>
      <c r="D750" s="418" t="s">
        <v>164</v>
      </c>
      <c r="E750" s="135">
        <v>25000</v>
      </c>
      <c r="F750" s="283">
        <v>3866</v>
      </c>
      <c r="G750" s="262">
        <f t="shared" si="10"/>
        <v>6.466632177961718</v>
      </c>
      <c r="H750" s="623" t="s">
        <v>207</v>
      </c>
      <c r="I750" s="140" t="s">
        <v>43</v>
      </c>
      <c r="J750" s="304" t="s">
        <v>811</v>
      </c>
      <c r="K750" s="782" t="s">
        <v>879</v>
      </c>
      <c r="L750" s="139" t="s">
        <v>44</v>
      </c>
      <c r="M750" s="390"/>
      <c r="N750" s="391"/>
    </row>
    <row r="751" spans="1:14" ht="20.55" customHeight="1" x14ac:dyDescent="0.3">
      <c r="A751" s="138">
        <v>45626</v>
      </c>
      <c r="B751" s="81" t="s">
        <v>165</v>
      </c>
      <c r="C751" s="81" t="s">
        <v>112</v>
      </c>
      <c r="D751" s="418" t="s">
        <v>164</v>
      </c>
      <c r="E751" s="135">
        <v>25000</v>
      </c>
      <c r="F751" s="283">
        <v>3866</v>
      </c>
      <c r="G751" s="262">
        <f t="shared" si="10"/>
        <v>6.466632177961718</v>
      </c>
      <c r="H751" s="623" t="s">
        <v>207</v>
      </c>
      <c r="I751" s="140" t="s">
        <v>43</v>
      </c>
      <c r="J751" s="304" t="s">
        <v>811</v>
      </c>
      <c r="K751" s="782" t="s">
        <v>879</v>
      </c>
      <c r="L751" s="139" t="s">
        <v>44</v>
      </c>
      <c r="M751" s="390"/>
      <c r="N751" s="391"/>
    </row>
    <row r="752" spans="1:14" ht="19.95" customHeight="1" x14ac:dyDescent="0.3">
      <c r="A752" s="138">
        <v>45626</v>
      </c>
      <c r="B752" s="81" t="s">
        <v>165</v>
      </c>
      <c r="C752" s="81" t="s">
        <v>112</v>
      </c>
      <c r="D752" s="418" t="s">
        <v>164</v>
      </c>
      <c r="E752" s="135">
        <v>20000</v>
      </c>
      <c r="F752" s="283">
        <v>3866</v>
      </c>
      <c r="G752" s="262">
        <f t="shared" si="10"/>
        <v>5.173305742369374</v>
      </c>
      <c r="H752" s="623" t="s">
        <v>207</v>
      </c>
      <c r="I752" s="140" t="s">
        <v>43</v>
      </c>
      <c r="J752" s="304" t="s">
        <v>811</v>
      </c>
      <c r="K752" s="782" t="s">
        <v>879</v>
      </c>
      <c r="L752" s="139" t="s">
        <v>44</v>
      </c>
      <c r="M752" s="390"/>
      <c r="N752" s="391"/>
    </row>
    <row r="753" spans="1:14" ht="15.45" customHeight="1" x14ac:dyDescent="0.3">
      <c r="A753" s="689">
        <v>45626</v>
      </c>
      <c r="B753" s="887" t="s">
        <v>165</v>
      </c>
      <c r="C753" s="887" t="s">
        <v>112</v>
      </c>
      <c r="D753" s="783" t="s">
        <v>164</v>
      </c>
      <c r="E753" s="349">
        <v>25000</v>
      </c>
      <c r="F753" s="283">
        <v>3866</v>
      </c>
      <c r="G753" s="262">
        <f t="shared" si="10"/>
        <v>6.466632177961718</v>
      </c>
      <c r="H753" s="776" t="s">
        <v>207</v>
      </c>
      <c r="I753" s="637" t="s">
        <v>43</v>
      </c>
      <c r="J753" s="304" t="s">
        <v>811</v>
      </c>
      <c r="K753" s="782" t="s">
        <v>879</v>
      </c>
      <c r="L753" s="636" t="s">
        <v>44</v>
      </c>
      <c r="M753" s="875"/>
      <c r="N753" s="876"/>
    </row>
    <row r="754" spans="1:14" ht="18.45" customHeight="1" x14ac:dyDescent="0.3">
      <c r="A754" s="689">
        <v>45626</v>
      </c>
      <c r="B754" s="887" t="s">
        <v>166</v>
      </c>
      <c r="C754" s="150" t="s">
        <v>166</v>
      </c>
      <c r="D754" s="783" t="s">
        <v>164</v>
      </c>
      <c r="E754" s="349">
        <v>100000</v>
      </c>
      <c r="F754" s="283">
        <v>3866</v>
      </c>
      <c r="G754" s="262">
        <f t="shared" si="10"/>
        <v>25.866528711846872</v>
      </c>
      <c r="H754" s="776" t="s">
        <v>207</v>
      </c>
      <c r="I754" s="637" t="s">
        <v>43</v>
      </c>
      <c r="J754" s="304" t="s">
        <v>811</v>
      </c>
      <c r="K754" s="782" t="s">
        <v>879</v>
      </c>
      <c r="L754" s="636" t="s">
        <v>44</v>
      </c>
      <c r="M754" s="875"/>
      <c r="N754" s="876"/>
    </row>
    <row r="755" spans="1:14" ht="19.95" customHeight="1" x14ac:dyDescent="0.3">
      <c r="A755" s="689">
        <v>45626</v>
      </c>
      <c r="B755" s="887" t="s">
        <v>166</v>
      </c>
      <c r="C755" s="150" t="s">
        <v>166</v>
      </c>
      <c r="D755" s="783" t="s">
        <v>164</v>
      </c>
      <c r="E755" s="349">
        <v>30000</v>
      </c>
      <c r="F755" s="283">
        <v>3866</v>
      </c>
      <c r="G755" s="262">
        <f t="shared" si="10"/>
        <v>7.759958613554061</v>
      </c>
      <c r="H755" s="776" t="s">
        <v>207</v>
      </c>
      <c r="I755" s="637" t="s">
        <v>43</v>
      </c>
      <c r="J755" s="304" t="s">
        <v>811</v>
      </c>
      <c r="K755" s="782" t="s">
        <v>879</v>
      </c>
      <c r="L755" s="636" t="s">
        <v>44</v>
      </c>
      <c r="M755" s="875"/>
      <c r="N755" s="876"/>
    </row>
    <row r="756" spans="1:14" ht="14.55" customHeight="1" x14ac:dyDescent="0.3">
      <c r="A756" s="148">
        <v>45626</v>
      </c>
      <c r="B756" s="357" t="s">
        <v>111</v>
      </c>
      <c r="C756" s="357" t="s">
        <v>112</v>
      </c>
      <c r="D756" s="783" t="s">
        <v>164</v>
      </c>
      <c r="E756" s="565">
        <v>15000</v>
      </c>
      <c r="F756" s="283">
        <v>3866</v>
      </c>
      <c r="G756" s="262">
        <f t="shared" si="10"/>
        <v>3.8799793067770305</v>
      </c>
      <c r="H756" s="776" t="s">
        <v>603</v>
      </c>
      <c r="I756" s="637" t="s">
        <v>43</v>
      </c>
      <c r="J756" s="304" t="s">
        <v>797</v>
      </c>
      <c r="K756" s="782" t="s">
        <v>879</v>
      </c>
      <c r="L756" s="636" t="s">
        <v>44</v>
      </c>
      <c r="M756" s="875"/>
      <c r="N756" s="876"/>
    </row>
    <row r="757" spans="1:14" ht="16.95" customHeight="1" x14ac:dyDescent="0.3">
      <c r="A757" s="148">
        <v>45626</v>
      </c>
      <c r="B757" s="357" t="s">
        <v>111</v>
      </c>
      <c r="C757" s="357" t="s">
        <v>112</v>
      </c>
      <c r="D757" s="783" t="s">
        <v>164</v>
      </c>
      <c r="E757" s="565">
        <v>15000</v>
      </c>
      <c r="F757" s="283">
        <v>3866</v>
      </c>
      <c r="G757" s="262">
        <f t="shared" si="10"/>
        <v>3.8799793067770305</v>
      </c>
      <c r="H757" s="776" t="s">
        <v>603</v>
      </c>
      <c r="I757" s="637" t="s">
        <v>43</v>
      </c>
      <c r="J757" s="304" t="s">
        <v>797</v>
      </c>
      <c r="K757" s="782" t="s">
        <v>879</v>
      </c>
      <c r="L757" s="636" t="s">
        <v>44</v>
      </c>
      <c r="M757" s="875"/>
      <c r="N757" s="876"/>
    </row>
    <row r="758" spans="1:14" ht="22.05" customHeight="1" thickBot="1" x14ac:dyDescent="0.35">
      <c r="A758" s="689">
        <v>45626</v>
      </c>
      <c r="B758" s="150" t="s">
        <v>833</v>
      </c>
      <c r="C758" s="150" t="s">
        <v>834</v>
      </c>
      <c r="D758" s="783" t="s">
        <v>79</v>
      </c>
      <c r="E758" s="888">
        <v>2000</v>
      </c>
      <c r="F758" s="283">
        <v>3866</v>
      </c>
      <c r="G758" s="262">
        <f t="shared" si="10"/>
        <v>0.5173305742369374</v>
      </c>
      <c r="H758" s="776" t="s">
        <v>835</v>
      </c>
      <c r="I758" s="637" t="s">
        <v>43</v>
      </c>
      <c r="J758" s="304" t="s">
        <v>836</v>
      </c>
      <c r="K758" s="782" t="s">
        <v>879</v>
      </c>
      <c r="L758" s="875"/>
      <c r="M758" s="875"/>
      <c r="N758" s="876"/>
    </row>
    <row r="759" spans="1:14" ht="30.6" customHeight="1" thickBot="1" x14ac:dyDescent="0.35">
      <c r="E759" s="447">
        <f>SUM(E3:E758)</f>
        <v>27789700</v>
      </c>
      <c r="F759" s="448"/>
      <c r="G759" s="449">
        <f>SUM(G3:G758)</f>
        <v>7185.642840504358</v>
      </c>
    </row>
  </sheetData>
  <autoFilter ref="A2:N759" xr:uid="{00000000-0009-0000-0000-000002000000}">
    <filterColumn colId="0">
      <customFilters>
        <customFilter operator="notEqual" val=" "/>
      </customFilters>
    </filterColumn>
  </autoFilter>
  <sortState xmlns:xlrd2="http://schemas.microsoft.com/office/spreadsheetml/2017/richdata2" ref="A3:H951">
    <sortCondition sortBy="icon" ref="A37"/>
  </sortState>
  <mergeCells count="1">
    <mergeCell ref="A1:N1"/>
  </mergeCells>
  <phoneticPr fontId="74" type="noConversion"/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C1526"/>
  <sheetViews>
    <sheetView zoomScale="89" workbookViewId="0">
      <pane xSplit="1" ySplit="2" topLeftCell="B108" activePane="bottomRight" state="frozen"/>
      <selection activeCell="H319" sqref="H319"/>
      <selection pane="topRight" activeCell="H319" sqref="H319"/>
      <selection pane="bottomLeft" activeCell="H319" sqref="H319"/>
      <selection pane="bottomRight" activeCell="H221" sqref="H221"/>
    </sheetView>
  </sheetViews>
  <sheetFormatPr defaultColWidth="10.88671875" defaultRowHeight="14.4" x14ac:dyDescent="0.3"/>
  <cols>
    <col min="1" max="1" width="17.6640625" style="25" customWidth="1"/>
    <col min="2" max="2" width="39.109375" style="25" bestFit="1" customWidth="1"/>
    <col min="3" max="3" width="18.44140625" style="25" bestFit="1" customWidth="1"/>
    <col min="4" max="4" width="14.6640625" style="25" customWidth="1"/>
    <col min="5" max="5" width="14.44140625" style="62" customWidth="1"/>
    <col min="6" max="6" width="19.21875" style="62" customWidth="1"/>
    <col min="7" max="7" width="21.109375" style="62" customWidth="1"/>
    <col min="8" max="9" width="21.109375" style="25" customWidth="1"/>
    <col min="10" max="10" width="26.109375" style="25" customWidth="1"/>
    <col min="11" max="11" width="10.88671875" style="25"/>
    <col min="12" max="12" width="13.44140625" style="25" customWidth="1"/>
    <col min="13" max="13" width="14.88671875" style="25" customWidth="1"/>
    <col min="14" max="14" width="28" style="25" customWidth="1"/>
    <col min="15" max="16384" width="10.88671875" style="25"/>
  </cols>
  <sheetData>
    <row r="1" spans="1:14" s="2" customFormat="1" ht="21" customHeight="1" x14ac:dyDescent="0.3">
      <c r="A1" s="890" t="s">
        <v>212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</row>
    <row r="2" spans="1:14" s="2" customFormat="1" ht="45.75" customHeight="1" x14ac:dyDescent="0.3">
      <c r="A2" s="426" t="s">
        <v>0</v>
      </c>
      <c r="B2" s="427" t="s">
        <v>5</v>
      </c>
      <c r="C2" s="427" t="s">
        <v>10</v>
      </c>
      <c r="D2" s="428" t="s">
        <v>8</v>
      </c>
      <c r="E2" s="428" t="s">
        <v>55</v>
      </c>
      <c r="F2" s="428" t="s">
        <v>34</v>
      </c>
      <c r="G2" s="429" t="s">
        <v>40</v>
      </c>
      <c r="H2" s="429" t="s">
        <v>2</v>
      </c>
      <c r="I2" s="429" t="s">
        <v>3</v>
      </c>
      <c r="J2" s="427" t="s">
        <v>9</v>
      </c>
      <c r="K2" s="427" t="s">
        <v>1</v>
      </c>
      <c r="L2" s="427" t="s">
        <v>4</v>
      </c>
      <c r="M2" s="430" t="s">
        <v>12</v>
      </c>
      <c r="N2" s="431" t="s">
        <v>11</v>
      </c>
    </row>
    <row r="3" spans="1:14" s="11" customFormat="1" x14ac:dyDescent="0.3">
      <c r="A3" s="635">
        <v>45597</v>
      </c>
      <c r="B3" s="387" t="s">
        <v>856</v>
      </c>
      <c r="C3" s="387"/>
      <c r="D3" s="670"/>
      <c r="E3" s="671"/>
      <c r="F3" s="355"/>
      <c r="G3" s="355">
        <v>9877566</v>
      </c>
      <c r="H3" s="672"/>
      <c r="I3" s="673" t="s">
        <v>18</v>
      </c>
      <c r="J3" s="674"/>
      <c r="K3" s="673"/>
      <c r="L3" s="673" t="s">
        <v>57</v>
      </c>
      <c r="M3" s="675"/>
      <c r="N3" s="675"/>
    </row>
    <row r="4" spans="1:14" s="11" customFormat="1" x14ac:dyDescent="0.3">
      <c r="A4" s="138">
        <v>45597</v>
      </c>
      <c r="B4" s="139" t="s">
        <v>162</v>
      </c>
      <c r="C4" s="139" t="s">
        <v>48</v>
      </c>
      <c r="D4" s="140" t="s">
        <v>164</v>
      </c>
      <c r="E4" s="124">
        <v>88000</v>
      </c>
      <c r="F4" s="124"/>
      <c r="G4" s="124">
        <f>G3-E4+F4</f>
        <v>9789566</v>
      </c>
      <c r="H4" s="127" t="s">
        <v>883</v>
      </c>
      <c r="I4" s="127" t="s">
        <v>18</v>
      </c>
      <c r="J4" s="685" t="s">
        <v>213</v>
      </c>
      <c r="K4" s="424"/>
      <c r="L4" s="127" t="s">
        <v>57</v>
      </c>
      <c r="M4" s="127"/>
      <c r="N4" s="127"/>
    </row>
    <row r="5" spans="1:14" s="11" customFormat="1" x14ac:dyDescent="0.3">
      <c r="A5" s="138">
        <v>45597</v>
      </c>
      <c r="B5" s="139" t="s">
        <v>162</v>
      </c>
      <c r="C5" s="139" t="s">
        <v>48</v>
      </c>
      <c r="D5" s="140" t="s">
        <v>164</v>
      </c>
      <c r="E5" s="128">
        <v>88000</v>
      </c>
      <c r="F5" s="124"/>
      <c r="G5" s="124">
        <f t="shared" ref="G5:G70" si="0">G4-E5+F5</f>
        <v>9701566</v>
      </c>
      <c r="H5" s="422" t="s">
        <v>208</v>
      </c>
      <c r="I5" s="424" t="s">
        <v>18</v>
      </c>
      <c r="J5" s="304" t="s">
        <v>214</v>
      </c>
      <c r="K5" s="424"/>
      <c r="L5" s="424" t="s">
        <v>57</v>
      </c>
      <c r="M5" s="425"/>
      <c r="N5" s="424"/>
    </row>
    <row r="6" spans="1:14" s="11" customFormat="1" x14ac:dyDescent="0.3">
      <c r="A6" s="138">
        <v>45597</v>
      </c>
      <c r="B6" s="139" t="s">
        <v>162</v>
      </c>
      <c r="C6" s="139" t="s">
        <v>48</v>
      </c>
      <c r="D6" s="140" t="s">
        <v>164</v>
      </c>
      <c r="E6" s="128">
        <v>105000</v>
      </c>
      <c r="F6" s="132"/>
      <c r="G6" s="124">
        <f t="shared" si="0"/>
        <v>9596566</v>
      </c>
      <c r="H6" s="423" t="s">
        <v>207</v>
      </c>
      <c r="I6" s="424" t="s">
        <v>18</v>
      </c>
      <c r="J6" s="304" t="s">
        <v>215</v>
      </c>
      <c r="K6" s="424"/>
      <c r="L6" s="424" t="s">
        <v>57</v>
      </c>
      <c r="M6" s="425"/>
      <c r="N6" s="424"/>
    </row>
    <row r="7" spans="1:14" s="11" customFormat="1" x14ac:dyDescent="0.3">
      <c r="A7" s="138">
        <v>45597</v>
      </c>
      <c r="B7" s="139" t="s">
        <v>162</v>
      </c>
      <c r="C7" s="139" t="s">
        <v>48</v>
      </c>
      <c r="D7" s="140" t="s">
        <v>164</v>
      </c>
      <c r="E7" s="128">
        <v>109000</v>
      </c>
      <c r="F7" s="132"/>
      <c r="G7" s="124">
        <f t="shared" si="0"/>
        <v>9487566</v>
      </c>
      <c r="H7" s="423" t="s">
        <v>884</v>
      </c>
      <c r="I7" s="424" t="s">
        <v>18</v>
      </c>
      <c r="J7" s="304" t="s">
        <v>216</v>
      </c>
      <c r="K7" s="424"/>
      <c r="L7" s="424" t="s">
        <v>57</v>
      </c>
      <c r="M7" s="425"/>
      <c r="N7" s="424"/>
    </row>
    <row r="8" spans="1:14" s="11" customFormat="1" x14ac:dyDescent="0.3">
      <c r="A8" s="138">
        <v>45597</v>
      </c>
      <c r="B8" s="139" t="s">
        <v>162</v>
      </c>
      <c r="C8" s="139" t="s">
        <v>48</v>
      </c>
      <c r="D8" s="140" t="s">
        <v>14</v>
      </c>
      <c r="E8" s="128">
        <v>20000</v>
      </c>
      <c r="F8" s="132"/>
      <c r="G8" s="124">
        <f t="shared" si="0"/>
        <v>9467566</v>
      </c>
      <c r="H8" s="423" t="s">
        <v>167</v>
      </c>
      <c r="I8" s="424" t="s">
        <v>18</v>
      </c>
      <c r="J8" s="304" t="s">
        <v>217</v>
      </c>
      <c r="K8" s="424"/>
      <c r="L8" s="424" t="s">
        <v>57</v>
      </c>
      <c r="M8" s="425"/>
      <c r="N8" s="424"/>
    </row>
    <row r="9" spans="1:14" s="11" customFormat="1" x14ac:dyDescent="0.3">
      <c r="A9" s="138">
        <v>45597</v>
      </c>
      <c r="B9" s="139" t="s">
        <v>162</v>
      </c>
      <c r="C9" s="139" t="s">
        <v>48</v>
      </c>
      <c r="D9" s="140" t="s">
        <v>164</v>
      </c>
      <c r="E9" s="128">
        <v>61000</v>
      </c>
      <c r="F9" s="132"/>
      <c r="G9" s="124">
        <f t="shared" si="0"/>
        <v>9406566</v>
      </c>
      <c r="H9" s="423" t="s">
        <v>121</v>
      </c>
      <c r="I9" s="424" t="s">
        <v>18</v>
      </c>
      <c r="J9" s="686" t="s">
        <v>218</v>
      </c>
      <c r="K9" s="424"/>
      <c r="L9" s="424" t="s">
        <v>57</v>
      </c>
      <c r="M9" s="425"/>
      <c r="N9" s="424"/>
    </row>
    <row r="10" spans="1:14" s="11" customFormat="1" x14ac:dyDescent="0.3">
      <c r="A10" s="651">
        <v>45597</v>
      </c>
      <c r="B10" s="409" t="s">
        <v>152</v>
      </c>
      <c r="C10" s="409" t="s">
        <v>48</v>
      </c>
      <c r="D10" s="140" t="s">
        <v>164</v>
      </c>
      <c r="E10" s="128"/>
      <c r="F10" s="132">
        <v>5000</v>
      </c>
      <c r="G10" s="124">
        <f t="shared" si="0"/>
        <v>9411566</v>
      </c>
      <c r="H10" s="423" t="s">
        <v>883</v>
      </c>
      <c r="I10" s="424" t="s">
        <v>18</v>
      </c>
      <c r="J10" s="685" t="s">
        <v>213</v>
      </c>
      <c r="K10" s="424"/>
      <c r="L10" s="424" t="s">
        <v>57</v>
      </c>
      <c r="M10" s="425"/>
      <c r="N10" s="424"/>
    </row>
    <row r="11" spans="1:14" s="11" customFormat="1" x14ac:dyDescent="0.3">
      <c r="A11" s="138">
        <v>45597</v>
      </c>
      <c r="B11" s="139" t="s">
        <v>227</v>
      </c>
      <c r="C11" s="139" t="s">
        <v>48</v>
      </c>
      <c r="D11" s="140" t="s">
        <v>164</v>
      </c>
      <c r="E11" s="128">
        <v>3000</v>
      </c>
      <c r="F11" s="132"/>
      <c r="G11" s="124">
        <f t="shared" si="0"/>
        <v>9408566</v>
      </c>
      <c r="H11" s="423" t="s">
        <v>208</v>
      </c>
      <c r="I11" s="424" t="s">
        <v>18</v>
      </c>
      <c r="J11" s="304" t="s">
        <v>214</v>
      </c>
      <c r="K11" s="424"/>
      <c r="L11" s="424" t="s">
        <v>57</v>
      </c>
      <c r="M11" s="425"/>
      <c r="N11" s="424"/>
    </row>
    <row r="12" spans="1:14" s="11" customFormat="1" x14ac:dyDescent="0.3">
      <c r="A12" s="138">
        <v>45597</v>
      </c>
      <c r="B12" s="126" t="s">
        <v>467</v>
      </c>
      <c r="C12" s="292" t="s">
        <v>48</v>
      </c>
      <c r="D12" s="140" t="s">
        <v>164</v>
      </c>
      <c r="E12" s="128"/>
      <c r="F12" s="132">
        <v>2000</v>
      </c>
      <c r="G12" s="124">
        <f t="shared" si="0"/>
        <v>9410566</v>
      </c>
      <c r="H12" s="423" t="s">
        <v>207</v>
      </c>
      <c r="I12" s="424" t="s">
        <v>18</v>
      </c>
      <c r="J12" s="304" t="s">
        <v>215</v>
      </c>
      <c r="K12" s="424"/>
      <c r="L12" s="424" t="s">
        <v>57</v>
      </c>
      <c r="M12" s="425"/>
      <c r="N12" s="424"/>
    </row>
    <row r="13" spans="1:14" s="11" customFormat="1" x14ac:dyDescent="0.3">
      <c r="A13" s="138">
        <v>45597</v>
      </c>
      <c r="B13" s="139" t="s">
        <v>152</v>
      </c>
      <c r="C13" s="139" t="s">
        <v>48</v>
      </c>
      <c r="D13" s="140" t="s">
        <v>164</v>
      </c>
      <c r="E13" s="128"/>
      <c r="F13" s="132">
        <v>1000</v>
      </c>
      <c r="G13" s="124">
        <f t="shared" si="0"/>
        <v>9411566</v>
      </c>
      <c r="H13" s="423" t="s">
        <v>121</v>
      </c>
      <c r="I13" s="424" t="s">
        <v>18</v>
      </c>
      <c r="J13" s="686" t="s">
        <v>218</v>
      </c>
      <c r="K13" s="424"/>
      <c r="L13" s="424" t="s">
        <v>57</v>
      </c>
      <c r="M13" s="425"/>
      <c r="N13" s="424"/>
    </row>
    <row r="14" spans="1:14" s="11" customFormat="1" x14ac:dyDescent="0.3">
      <c r="A14" s="651">
        <v>45597</v>
      </c>
      <c r="B14" s="409" t="s">
        <v>152</v>
      </c>
      <c r="C14" s="409" t="s">
        <v>48</v>
      </c>
      <c r="D14" s="140" t="s">
        <v>164</v>
      </c>
      <c r="E14" s="128"/>
      <c r="F14" s="132">
        <v>1000</v>
      </c>
      <c r="G14" s="124">
        <f t="shared" si="0"/>
        <v>9412566</v>
      </c>
      <c r="H14" s="423" t="s">
        <v>884</v>
      </c>
      <c r="I14" s="424" t="s">
        <v>18</v>
      </c>
      <c r="J14" s="304" t="s">
        <v>216</v>
      </c>
      <c r="K14" s="424"/>
      <c r="L14" s="424" t="s">
        <v>57</v>
      </c>
      <c r="M14" s="425"/>
      <c r="N14" s="424"/>
    </row>
    <row r="15" spans="1:14" s="11" customFormat="1" x14ac:dyDescent="0.3">
      <c r="A15" s="138">
        <v>45598</v>
      </c>
      <c r="B15" s="139" t="s">
        <v>162</v>
      </c>
      <c r="C15" s="139" t="s">
        <v>48</v>
      </c>
      <c r="D15" s="140" t="s">
        <v>14</v>
      </c>
      <c r="E15" s="128">
        <v>90000</v>
      </c>
      <c r="F15" s="132"/>
      <c r="G15" s="124">
        <f t="shared" si="0"/>
        <v>9322566</v>
      </c>
      <c r="H15" s="423" t="s">
        <v>167</v>
      </c>
      <c r="I15" s="424" t="s">
        <v>18</v>
      </c>
      <c r="J15" s="685" t="s">
        <v>219</v>
      </c>
      <c r="K15" s="424"/>
      <c r="L15" s="424" t="s">
        <v>57</v>
      </c>
      <c r="M15" s="425"/>
      <c r="N15" s="424"/>
    </row>
    <row r="16" spans="1:14" s="11" customFormat="1" x14ac:dyDescent="0.3">
      <c r="A16" s="138">
        <v>45598</v>
      </c>
      <c r="B16" s="139" t="s">
        <v>162</v>
      </c>
      <c r="C16" s="139" t="s">
        <v>48</v>
      </c>
      <c r="D16" s="140" t="s">
        <v>163</v>
      </c>
      <c r="E16" s="128">
        <v>30000</v>
      </c>
      <c r="F16" s="132"/>
      <c r="G16" s="124">
        <f t="shared" si="0"/>
        <v>9292566</v>
      </c>
      <c r="H16" s="423" t="s">
        <v>156</v>
      </c>
      <c r="I16" s="424" t="s">
        <v>18</v>
      </c>
      <c r="J16" s="304" t="s">
        <v>220</v>
      </c>
      <c r="K16" s="424"/>
      <c r="L16" s="424" t="s">
        <v>57</v>
      </c>
      <c r="M16" s="425"/>
      <c r="N16" s="424"/>
    </row>
    <row r="17" spans="1:14" s="11" customFormat="1" x14ac:dyDescent="0.3">
      <c r="A17" s="138">
        <v>45598</v>
      </c>
      <c r="B17" s="139" t="s">
        <v>162</v>
      </c>
      <c r="C17" s="139" t="s">
        <v>48</v>
      </c>
      <c r="D17" s="140" t="s">
        <v>164</v>
      </c>
      <c r="E17" s="128">
        <v>50000</v>
      </c>
      <c r="F17" s="132"/>
      <c r="G17" s="124">
        <f t="shared" si="0"/>
        <v>9242566</v>
      </c>
      <c r="H17" s="423" t="s">
        <v>207</v>
      </c>
      <c r="I17" s="424" t="s">
        <v>18</v>
      </c>
      <c r="J17" s="685" t="s">
        <v>221</v>
      </c>
      <c r="K17" s="424"/>
      <c r="L17" s="424" t="s">
        <v>57</v>
      </c>
      <c r="M17" s="425"/>
      <c r="N17" s="424"/>
    </row>
    <row r="18" spans="1:14" s="11" customFormat="1" x14ac:dyDescent="0.3">
      <c r="A18" s="138">
        <v>45598</v>
      </c>
      <c r="B18" s="139" t="s">
        <v>162</v>
      </c>
      <c r="C18" s="139" t="s">
        <v>48</v>
      </c>
      <c r="D18" s="140" t="s">
        <v>164</v>
      </c>
      <c r="E18" s="128">
        <v>40000</v>
      </c>
      <c r="F18" s="132"/>
      <c r="G18" s="124">
        <f t="shared" si="0"/>
        <v>9202566</v>
      </c>
      <c r="H18" s="423" t="s">
        <v>208</v>
      </c>
      <c r="I18" s="424" t="s">
        <v>18</v>
      </c>
      <c r="J18" s="304" t="s">
        <v>222</v>
      </c>
      <c r="K18" s="424"/>
      <c r="L18" s="424" t="s">
        <v>57</v>
      </c>
      <c r="M18" s="425"/>
      <c r="N18" s="424"/>
    </row>
    <row r="19" spans="1:14" s="11" customFormat="1" x14ac:dyDescent="0.3">
      <c r="A19" s="138">
        <v>45598</v>
      </c>
      <c r="B19" s="139" t="s">
        <v>162</v>
      </c>
      <c r="C19" s="139" t="s">
        <v>48</v>
      </c>
      <c r="D19" s="140" t="s">
        <v>163</v>
      </c>
      <c r="E19" s="128">
        <v>50000</v>
      </c>
      <c r="F19" s="132"/>
      <c r="G19" s="124">
        <f t="shared" si="0"/>
        <v>9152566</v>
      </c>
      <c r="H19" s="423" t="s">
        <v>177</v>
      </c>
      <c r="I19" s="424" t="s">
        <v>18</v>
      </c>
      <c r="J19" s="685" t="s">
        <v>223</v>
      </c>
      <c r="K19" s="424"/>
      <c r="L19" s="424" t="s">
        <v>57</v>
      </c>
      <c r="M19" s="425"/>
      <c r="N19" s="424"/>
    </row>
    <row r="20" spans="1:14" s="11" customFormat="1" x14ac:dyDescent="0.3">
      <c r="A20" s="138">
        <v>45598</v>
      </c>
      <c r="B20" s="139" t="s">
        <v>162</v>
      </c>
      <c r="C20" s="139" t="s">
        <v>48</v>
      </c>
      <c r="D20" s="140" t="s">
        <v>14</v>
      </c>
      <c r="E20" s="128">
        <v>20000</v>
      </c>
      <c r="F20" s="132"/>
      <c r="G20" s="124">
        <f t="shared" si="0"/>
        <v>9132566</v>
      </c>
      <c r="H20" s="423" t="s">
        <v>167</v>
      </c>
      <c r="I20" s="424" t="s">
        <v>18</v>
      </c>
      <c r="J20" s="686" t="s">
        <v>224</v>
      </c>
      <c r="K20" s="424"/>
      <c r="L20" s="424" t="s">
        <v>57</v>
      </c>
      <c r="M20" s="425"/>
      <c r="N20" s="424"/>
    </row>
    <row r="21" spans="1:14" s="11" customFormat="1" x14ac:dyDescent="0.3">
      <c r="A21" s="138">
        <v>45600</v>
      </c>
      <c r="B21" s="139" t="s">
        <v>162</v>
      </c>
      <c r="C21" s="139" t="s">
        <v>48</v>
      </c>
      <c r="D21" s="140" t="s">
        <v>164</v>
      </c>
      <c r="E21" s="128">
        <v>85000</v>
      </c>
      <c r="F21" s="132"/>
      <c r="G21" s="124">
        <f t="shared" si="0"/>
        <v>9047566</v>
      </c>
      <c r="H21" s="423" t="s">
        <v>207</v>
      </c>
      <c r="I21" s="424" t="s">
        <v>18</v>
      </c>
      <c r="J21" s="685" t="s">
        <v>241</v>
      </c>
      <c r="K21" s="424"/>
      <c r="L21" s="424" t="s">
        <v>57</v>
      </c>
      <c r="M21" s="425"/>
      <c r="N21" s="424"/>
    </row>
    <row r="22" spans="1:14" s="364" customFormat="1" x14ac:dyDescent="0.3">
      <c r="A22" s="138">
        <v>45600</v>
      </c>
      <c r="B22" s="139" t="s">
        <v>162</v>
      </c>
      <c r="C22" s="139" t="s">
        <v>48</v>
      </c>
      <c r="D22" s="140" t="s">
        <v>163</v>
      </c>
      <c r="E22" s="128">
        <v>50000</v>
      </c>
      <c r="F22" s="132"/>
      <c r="G22" s="124">
        <f t="shared" si="0"/>
        <v>8997566</v>
      </c>
      <c r="H22" s="423" t="s">
        <v>156</v>
      </c>
      <c r="I22" s="424" t="s">
        <v>18</v>
      </c>
      <c r="J22" s="304" t="s">
        <v>228</v>
      </c>
      <c r="K22" s="424"/>
      <c r="L22" s="424" t="s">
        <v>57</v>
      </c>
      <c r="M22" s="425"/>
      <c r="N22" s="424"/>
    </row>
    <row r="23" spans="1:14" s="11" customFormat="1" x14ac:dyDescent="0.3">
      <c r="A23" s="138">
        <v>45600</v>
      </c>
      <c r="B23" s="139" t="s">
        <v>162</v>
      </c>
      <c r="C23" s="139" t="s">
        <v>48</v>
      </c>
      <c r="D23" s="140" t="s">
        <v>163</v>
      </c>
      <c r="E23" s="128">
        <v>70000</v>
      </c>
      <c r="F23" s="132"/>
      <c r="G23" s="124">
        <f t="shared" si="0"/>
        <v>8927566</v>
      </c>
      <c r="H23" s="423" t="s">
        <v>177</v>
      </c>
      <c r="I23" s="424" t="s">
        <v>18</v>
      </c>
      <c r="J23" s="685" t="s">
        <v>248</v>
      </c>
      <c r="K23" s="424"/>
      <c r="L23" s="424" t="s">
        <v>57</v>
      </c>
      <c r="M23" s="425"/>
      <c r="N23" s="424"/>
    </row>
    <row r="24" spans="1:14" s="11" customFormat="1" x14ac:dyDescent="0.3">
      <c r="A24" s="138">
        <v>45600</v>
      </c>
      <c r="B24" s="139" t="s">
        <v>162</v>
      </c>
      <c r="C24" s="139" t="s">
        <v>48</v>
      </c>
      <c r="D24" s="140" t="s">
        <v>164</v>
      </c>
      <c r="E24" s="128">
        <v>16000</v>
      </c>
      <c r="F24" s="132"/>
      <c r="G24" s="124">
        <f t="shared" si="0"/>
        <v>8911566</v>
      </c>
      <c r="H24" s="423" t="s">
        <v>121</v>
      </c>
      <c r="I24" s="424" t="s">
        <v>18</v>
      </c>
      <c r="J24" s="686" t="s">
        <v>242</v>
      </c>
      <c r="K24" s="424"/>
      <c r="L24" s="424" t="s">
        <v>57</v>
      </c>
      <c r="M24" s="425"/>
      <c r="N24" s="424"/>
    </row>
    <row r="25" spans="1:14" s="11" customFormat="1" x14ac:dyDescent="0.3">
      <c r="A25" s="138">
        <v>45600</v>
      </c>
      <c r="B25" s="139" t="s">
        <v>162</v>
      </c>
      <c r="C25" s="139" t="s">
        <v>48</v>
      </c>
      <c r="D25" s="140" t="s">
        <v>164</v>
      </c>
      <c r="E25" s="128">
        <v>78000</v>
      </c>
      <c r="F25" s="132"/>
      <c r="G25" s="124">
        <f t="shared" si="0"/>
        <v>8833566</v>
      </c>
      <c r="H25" s="423" t="s">
        <v>208</v>
      </c>
      <c r="I25" s="424" t="s">
        <v>18</v>
      </c>
      <c r="J25" s="304" t="s">
        <v>264</v>
      </c>
      <c r="K25" s="424"/>
      <c r="L25" s="424" t="s">
        <v>57</v>
      </c>
      <c r="M25" s="425"/>
      <c r="N25" s="424"/>
    </row>
    <row r="26" spans="1:14" s="11" customFormat="1" x14ac:dyDescent="0.3">
      <c r="A26" s="138">
        <v>45600</v>
      </c>
      <c r="B26" s="139" t="s">
        <v>162</v>
      </c>
      <c r="C26" s="139" t="s">
        <v>48</v>
      </c>
      <c r="D26" s="140" t="s">
        <v>63</v>
      </c>
      <c r="E26" s="128">
        <v>195000</v>
      </c>
      <c r="F26" s="132"/>
      <c r="G26" s="124">
        <f t="shared" si="0"/>
        <v>8638566</v>
      </c>
      <c r="H26" s="423" t="s">
        <v>63</v>
      </c>
      <c r="I26" s="424" t="s">
        <v>18</v>
      </c>
      <c r="J26" s="304" t="s">
        <v>354</v>
      </c>
      <c r="K26" s="424"/>
      <c r="L26" s="424" t="s">
        <v>57</v>
      </c>
      <c r="M26" s="425"/>
      <c r="N26" s="424"/>
    </row>
    <row r="27" spans="1:14" s="11" customFormat="1" x14ac:dyDescent="0.3">
      <c r="A27" s="138">
        <v>45600</v>
      </c>
      <c r="B27" s="139" t="s">
        <v>162</v>
      </c>
      <c r="C27" s="139" t="s">
        <v>48</v>
      </c>
      <c r="D27" s="140" t="s">
        <v>14</v>
      </c>
      <c r="E27" s="128">
        <v>100000</v>
      </c>
      <c r="F27" s="132"/>
      <c r="G27" s="124">
        <f t="shared" si="0"/>
        <v>8538566</v>
      </c>
      <c r="H27" s="423" t="s">
        <v>167</v>
      </c>
      <c r="I27" s="424" t="s">
        <v>18</v>
      </c>
      <c r="J27" s="686" t="s">
        <v>245</v>
      </c>
      <c r="K27" s="424"/>
      <c r="L27" s="424" t="s">
        <v>57</v>
      </c>
      <c r="M27" s="425"/>
      <c r="N27" s="424"/>
    </row>
    <row r="28" spans="1:14" s="11" customFormat="1" x14ac:dyDescent="0.3">
      <c r="A28" s="138">
        <v>45600</v>
      </c>
      <c r="B28" s="139" t="s">
        <v>162</v>
      </c>
      <c r="C28" s="139" t="s">
        <v>48</v>
      </c>
      <c r="D28" s="140" t="s">
        <v>14</v>
      </c>
      <c r="E28" s="128">
        <v>86000</v>
      </c>
      <c r="F28" s="132"/>
      <c r="G28" s="124">
        <f t="shared" si="0"/>
        <v>8452566</v>
      </c>
      <c r="H28" s="423" t="s">
        <v>167</v>
      </c>
      <c r="I28" s="424" t="s">
        <v>18</v>
      </c>
      <c r="J28" s="686" t="s">
        <v>282</v>
      </c>
      <c r="K28" s="424"/>
      <c r="L28" s="424" t="s">
        <v>57</v>
      </c>
      <c r="M28" s="425"/>
      <c r="N28" s="424"/>
    </row>
    <row r="29" spans="1:14" s="11" customFormat="1" x14ac:dyDescent="0.3">
      <c r="A29" s="138">
        <v>45600</v>
      </c>
      <c r="B29" s="139" t="s">
        <v>162</v>
      </c>
      <c r="C29" s="139" t="s">
        <v>48</v>
      </c>
      <c r="D29" s="140" t="s">
        <v>14</v>
      </c>
      <c r="E29" s="128">
        <v>35000</v>
      </c>
      <c r="F29" s="132"/>
      <c r="G29" s="124">
        <f t="shared" si="0"/>
        <v>8417566</v>
      </c>
      <c r="H29" s="357" t="s">
        <v>167</v>
      </c>
      <c r="I29" s="424" t="s">
        <v>18</v>
      </c>
      <c r="J29" s="686" t="s">
        <v>246</v>
      </c>
      <c r="K29" s="424"/>
      <c r="L29" s="424" t="s">
        <v>57</v>
      </c>
      <c r="M29" s="425"/>
      <c r="N29" s="424"/>
    </row>
    <row r="30" spans="1:14" s="11" customFormat="1" x14ac:dyDescent="0.3">
      <c r="A30" s="138">
        <v>45600</v>
      </c>
      <c r="B30" s="139" t="s">
        <v>162</v>
      </c>
      <c r="C30" s="139" t="s">
        <v>48</v>
      </c>
      <c r="D30" s="140" t="s">
        <v>14</v>
      </c>
      <c r="E30" s="128">
        <v>39000</v>
      </c>
      <c r="F30" s="132"/>
      <c r="G30" s="124">
        <f t="shared" si="0"/>
        <v>8378566</v>
      </c>
      <c r="H30" s="304" t="s">
        <v>167</v>
      </c>
      <c r="I30" s="424" t="s">
        <v>18</v>
      </c>
      <c r="J30" s="686" t="s">
        <v>353</v>
      </c>
      <c r="K30" s="424"/>
      <c r="L30" s="424" t="s">
        <v>57</v>
      </c>
      <c r="M30" s="425"/>
      <c r="N30" s="424"/>
    </row>
    <row r="31" spans="1:14" s="11" customFormat="1" x14ac:dyDescent="0.3">
      <c r="A31" s="138">
        <v>45600</v>
      </c>
      <c r="B31" s="409" t="s">
        <v>262</v>
      </c>
      <c r="C31" s="409" t="s">
        <v>48</v>
      </c>
      <c r="D31" s="140" t="s">
        <v>163</v>
      </c>
      <c r="E31" s="128"/>
      <c r="F31" s="132">
        <v>2000</v>
      </c>
      <c r="G31" s="124">
        <f t="shared" si="0"/>
        <v>8380566</v>
      </c>
      <c r="H31" s="304" t="s">
        <v>177</v>
      </c>
      <c r="I31" s="424" t="s">
        <v>18</v>
      </c>
      <c r="J31" s="685" t="s">
        <v>248</v>
      </c>
      <c r="K31" s="424"/>
      <c r="L31" s="424" t="s">
        <v>57</v>
      </c>
      <c r="M31" s="425"/>
      <c r="N31" s="424"/>
    </row>
    <row r="32" spans="1:14" s="11" customFormat="1" x14ac:dyDescent="0.3">
      <c r="A32" s="651">
        <v>45600</v>
      </c>
      <c r="B32" s="292" t="s">
        <v>193</v>
      </c>
      <c r="C32" s="292" t="s">
        <v>48</v>
      </c>
      <c r="D32" s="418" t="s">
        <v>14</v>
      </c>
      <c r="E32" s="128">
        <v>5000</v>
      </c>
      <c r="F32" s="132"/>
      <c r="G32" s="124">
        <f t="shared" si="0"/>
        <v>8375566</v>
      </c>
      <c r="H32" s="304" t="s">
        <v>167</v>
      </c>
      <c r="I32" s="424" t="s">
        <v>18</v>
      </c>
      <c r="J32" s="686" t="s">
        <v>245</v>
      </c>
      <c r="K32" s="424"/>
      <c r="L32" s="424" t="s">
        <v>57</v>
      </c>
      <c r="M32" s="425"/>
      <c r="N32" s="424"/>
    </row>
    <row r="33" spans="1:29" s="11" customFormat="1" x14ac:dyDescent="0.3">
      <c r="A33" s="400">
        <v>45600</v>
      </c>
      <c r="B33" s="126" t="s">
        <v>176</v>
      </c>
      <c r="C33" s="126" t="s">
        <v>48</v>
      </c>
      <c r="D33" s="126" t="s">
        <v>14</v>
      </c>
      <c r="E33" s="128"/>
      <c r="F33" s="132">
        <v>39500</v>
      </c>
      <c r="G33" s="124">
        <f t="shared" si="0"/>
        <v>8415066</v>
      </c>
      <c r="H33" s="304" t="s">
        <v>167</v>
      </c>
      <c r="I33" s="424" t="s">
        <v>18</v>
      </c>
      <c r="J33" s="686" t="s">
        <v>282</v>
      </c>
      <c r="K33" s="424"/>
      <c r="L33" s="424" t="s">
        <v>57</v>
      </c>
      <c r="M33" s="425"/>
      <c r="N33" s="424"/>
    </row>
    <row r="34" spans="1:29" s="11" customFormat="1" x14ac:dyDescent="0.3">
      <c r="A34" s="400">
        <v>45600</v>
      </c>
      <c r="B34" s="126" t="s">
        <v>193</v>
      </c>
      <c r="C34" s="292" t="s">
        <v>48</v>
      </c>
      <c r="D34" s="126" t="s">
        <v>14</v>
      </c>
      <c r="E34" s="128">
        <v>15800</v>
      </c>
      <c r="F34" s="132"/>
      <c r="G34" s="124">
        <f t="shared" si="0"/>
        <v>8399266</v>
      </c>
      <c r="H34" s="304" t="s">
        <v>167</v>
      </c>
      <c r="I34" s="424" t="s">
        <v>18</v>
      </c>
      <c r="J34" s="686" t="s">
        <v>246</v>
      </c>
      <c r="K34" s="424"/>
      <c r="L34" s="424" t="s">
        <v>57</v>
      </c>
      <c r="M34" s="425"/>
      <c r="N34" s="424"/>
    </row>
    <row r="35" spans="1:29" s="11" customFormat="1" x14ac:dyDescent="0.3">
      <c r="A35" s="400">
        <v>45600</v>
      </c>
      <c r="B35" s="126" t="s">
        <v>193</v>
      </c>
      <c r="C35" s="126" t="s">
        <v>48</v>
      </c>
      <c r="D35" s="126" t="s">
        <v>14</v>
      </c>
      <c r="E35" s="128">
        <v>1000</v>
      </c>
      <c r="F35" s="132"/>
      <c r="G35" s="124">
        <f t="shared" si="0"/>
        <v>8398266</v>
      </c>
      <c r="H35" s="304" t="s">
        <v>167</v>
      </c>
      <c r="I35" s="424" t="s">
        <v>18</v>
      </c>
      <c r="J35" s="686" t="s">
        <v>353</v>
      </c>
      <c r="K35" s="424"/>
      <c r="L35" s="424" t="s">
        <v>57</v>
      </c>
      <c r="M35" s="425"/>
      <c r="N35" s="424"/>
    </row>
    <row r="36" spans="1:29" s="11" customFormat="1" x14ac:dyDescent="0.3">
      <c r="A36" s="400">
        <v>45601</v>
      </c>
      <c r="B36" s="139" t="s">
        <v>162</v>
      </c>
      <c r="C36" s="409" t="s">
        <v>48</v>
      </c>
      <c r="D36" s="140" t="s">
        <v>164</v>
      </c>
      <c r="E36" s="128">
        <v>75000</v>
      </c>
      <c r="F36" s="132"/>
      <c r="G36" s="124">
        <f t="shared" si="0"/>
        <v>8323266</v>
      </c>
      <c r="H36" s="304" t="s">
        <v>208</v>
      </c>
      <c r="I36" s="424" t="s">
        <v>18</v>
      </c>
      <c r="J36" s="304" t="s">
        <v>303</v>
      </c>
      <c r="K36" s="424"/>
      <c r="L36" s="424" t="s">
        <v>57</v>
      </c>
      <c r="M36" s="425"/>
      <c r="N36" s="424"/>
    </row>
    <row r="37" spans="1:29" s="11" customFormat="1" x14ac:dyDescent="0.3">
      <c r="A37" s="400">
        <v>45601</v>
      </c>
      <c r="B37" s="139" t="s">
        <v>162</v>
      </c>
      <c r="C37" s="292" t="s">
        <v>48</v>
      </c>
      <c r="D37" s="140" t="s">
        <v>164</v>
      </c>
      <c r="E37" s="128">
        <v>80000</v>
      </c>
      <c r="F37" s="132"/>
      <c r="G37" s="124">
        <f t="shared" si="0"/>
        <v>8243266</v>
      </c>
      <c r="H37" s="423" t="s">
        <v>883</v>
      </c>
      <c r="I37" s="424" t="s">
        <v>18</v>
      </c>
      <c r="J37" s="304" t="s">
        <v>229</v>
      </c>
      <c r="K37" s="424"/>
      <c r="L37" s="424" t="s">
        <v>57</v>
      </c>
      <c r="M37" s="425"/>
      <c r="N37" s="424"/>
    </row>
    <row r="38" spans="1:29" s="11" customFormat="1" x14ac:dyDescent="0.3">
      <c r="A38" s="138">
        <v>45601</v>
      </c>
      <c r="B38" s="139" t="s">
        <v>162</v>
      </c>
      <c r="C38" s="139" t="s">
        <v>48</v>
      </c>
      <c r="D38" s="140" t="s">
        <v>164</v>
      </c>
      <c r="E38" s="128">
        <v>90000</v>
      </c>
      <c r="F38" s="132"/>
      <c r="G38" s="124">
        <f t="shared" si="0"/>
        <v>8153266</v>
      </c>
      <c r="H38" s="423" t="s">
        <v>207</v>
      </c>
      <c r="I38" s="424" t="s">
        <v>18</v>
      </c>
      <c r="J38" s="685" t="s">
        <v>304</v>
      </c>
      <c r="K38" s="424"/>
      <c r="L38" s="424" t="s">
        <v>57</v>
      </c>
      <c r="M38" s="425"/>
      <c r="N38" s="424"/>
    </row>
    <row r="39" spans="1:29" s="791" customFormat="1" x14ac:dyDescent="0.3">
      <c r="A39" s="138">
        <v>45601</v>
      </c>
      <c r="B39" s="139" t="s">
        <v>162</v>
      </c>
      <c r="C39" s="139" t="s">
        <v>48</v>
      </c>
      <c r="D39" s="140" t="s">
        <v>164</v>
      </c>
      <c r="E39" s="128">
        <v>115000</v>
      </c>
      <c r="F39" s="132"/>
      <c r="G39" s="124">
        <f t="shared" si="0"/>
        <v>8038266</v>
      </c>
      <c r="H39" s="423" t="s">
        <v>884</v>
      </c>
      <c r="I39" s="424" t="s">
        <v>18</v>
      </c>
      <c r="J39" s="685" t="s">
        <v>260</v>
      </c>
      <c r="K39" s="424"/>
      <c r="L39" s="424" t="s">
        <v>57</v>
      </c>
      <c r="M39" s="425"/>
      <c r="N39" s="42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</row>
    <row r="40" spans="1:29" s="11" customFormat="1" x14ac:dyDescent="0.3">
      <c r="A40" s="138">
        <v>45601</v>
      </c>
      <c r="B40" s="139" t="s">
        <v>162</v>
      </c>
      <c r="C40" s="139" t="s">
        <v>48</v>
      </c>
      <c r="D40" s="140" t="s">
        <v>14</v>
      </c>
      <c r="E40" s="128">
        <v>20000</v>
      </c>
      <c r="F40" s="132"/>
      <c r="G40" s="124">
        <f t="shared" si="0"/>
        <v>8018266</v>
      </c>
      <c r="H40" s="423" t="s">
        <v>167</v>
      </c>
      <c r="I40" s="424" t="s">
        <v>18</v>
      </c>
      <c r="J40" s="686" t="s">
        <v>375</v>
      </c>
      <c r="K40" s="424"/>
      <c r="L40" s="424" t="s">
        <v>57</v>
      </c>
      <c r="M40" s="425"/>
      <c r="N40" s="424"/>
    </row>
    <row r="41" spans="1:29" s="11" customFormat="1" x14ac:dyDescent="0.3">
      <c r="A41" s="138">
        <v>45601</v>
      </c>
      <c r="B41" s="139" t="s">
        <v>162</v>
      </c>
      <c r="C41" s="139" t="s">
        <v>48</v>
      </c>
      <c r="D41" s="140" t="s">
        <v>14</v>
      </c>
      <c r="E41" s="128">
        <v>100000</v>
      </c>
      <c r="F41" s="132"/>
      <c r="G41" s="124">
        <f t="shared" si="0"/>
        <v>7918266</v>
      </c>
      <c r="H41" s="423" t="s">
        <v>167</v>
      </c>
      <c r="I41" s="424" t="s">
        <v>18</v>
      </c>
      <c r="J41" s="686" t="s">
        <v>403</v>
      </c>
      <c r="K41" s="424"/>
      <c r="L41" s="424" t="s">
        <v>57</v>
      </c>
      <c r="M41" s="425"/>
      <c r="N41" s="424"/>
    </row>
    <row r="42" spans="1:29" s="11" customFormat="1" x14ac:dyDescent="0.3">
      <c r="A42" s="138">
        <v>45601</v>
      </c>
      <c r="B42" s="139" t="s">
        <v>162</v>
      </c>
      <c r="C42" s="139" t="s">
        <v>48</v>
      </c>
      <c r="D42" s="140" t="s">
        <v>14</v>
      </c>
      <c r="E42" s="128">
        <v>16000</v>
      </c>
      <c r="F42" s="132"/>
      <c r="G42" s="124">
        <f t="shared" si="0"/>
        <v>7902266</v>
      </c>
      <c r="H42" s="423" t="s">
        <v>167</v>
      </c>
      <c r="I42" s="424" t="s">
        <v>18</v>
      </c>
      <c r="J42" s="686" t="s">
        <v>404</v>
      </c>
      <c r="K42" s="424"/>
      <c r="L42" s="424" t="s">
        <v>57</v>
      </c>
      <c r="M42" s="425"/>
      <c r="N42" s="424"/>
    </row>
    <row r="43" spans="1:29" s="364" customFormat="1" x14ac:dyDescent="0.3">
      <c r="A43" s="138">
        <v>45601</v>
      </c>
      <c r="B43" s="139" t="s">
        <v>162</v>
      </c>
      <c r="C43" s="139" t="s">
        <v>48</v>
      </c>
      <c r="D43" s="140" t="s">
        <v>14</v>
      </c>
      <c r="E43" s="128">
        <v>46000</v>
      </c>
      <c r="F43" s="132"/>
      <c r="G43" s="124">
        <f t="shared" si="0"/>
        <v>7856266</v>
      </c>
      <c r="H43" s="423" t="s">
        <v>145</v>
      </c>
      <c r="I43" s="424" t="s">
        <v>18</v>
      </c>
      <c r="J43" s="685" t="s">
        <v>305</v>
      </c>
      <c r="K43" s="424"/>
      <c r="L43" s="424" t="s">
        <v>57</v>
      </c>
      <c r="M43" s="425"/>
      <c r="N43" s="424"/>
    </row>
    <row r="44" spans="1:29" s="364" customFormat="1" x14ac:dyDescent="0.3">
      <c r="A44" s="138">
        <v>45601</v>
      </c>
      <c r="B44" s="139" t="s">
        <v>162</v>
      </c>
      <c r="C44" s="139" t="s">
        <v>48</v>
      </c>
      <c r="D44" s="140" t="s">
        <v>14</v>
      </c>
      <c r="E44" s="128">
        <v>150000</v>
      </c>
      <c r="F44" s="132"/>
      <c r="G44" s="124">
        <f t="shared" si="0"/>
        <v>7706266</v>
      </c>
      <c r="H44" s="423" t="s">
        <v>145</v>
      </c>
      <c r="I44" s="424" t="s">
        <v>18</v>
      </c>
      <c r="J44" s="685" t="s">
        <v>581</v>
      </c>
      <c r="K44" s="424"/>
      <c r="L44" s="424" t="s">
        <v>57</v>
      </c>
      <c r="M44" s="425"/>
      <c r="N44" s="424"/>
    </row>
    <row r="45" spans="1:29" s="364" customFormat="1" x14ac:dyDescent="0.3">
      <c r="A45" s="138">
        <v>45601</v>
      </c>
      <c r="B45" s="139" t="s">
        <v>162</v>
      </c>
      <c r="C45" s="139" t="s">
        <v>48</v>
      </c>
      <c r="D45" s="140" t="s">
        <v>14</v>
      </c>
      <c r="E45" s="128">
        <v>10000</v>
      </c>
      <c r="F45" s="132"/>
      <c r="G45" s="124">
        <f t="shared" si="0"/>
        <v>7696266</v>
      </c>
      <c r="H45" s="423" t="s">
        <v>145</v>
      </c>
      <c r="I45" s="424" t="s">
        <v>18</v>
      </c>
      <c r="J45" s="685" t="s">
        <v>582</v>
      </c>
      <c r="K45" s="424"/>
      <c r="L45" s="424" t="s">
        <v>57</v>
      </c>
      <c r="M45" s="425"/>
      <c r="N45" s="424"/>
    </row>
    <row r="46" spans="1:29" s="11" customFormat="1" x14ac:dyDescent="0.3">
      <c r="A46" s="138">
        <v>45601</v>
      </c>
      <c r="B46" s="139" t="s">
        <v>227</v>
      </c>
      <c r="C46" s="139" t="s">
        <v>48</v>
      </c>
      <c r="D46" s="140" t="s">
        <v>164</v>
      </c>
      <c r="E46" s="128">
        <v>1000</v>
      </c>
      <c r="F46" s="132"/>
      <c r="G46" s="124">
        <f t="shared" si="0"/>
        <v>7695266</v>
      </c>
      <c r="H46" s="423" t="s">
        <v>208</v>
      </c>
      <c r="I46" s="424" t="s">
        <v>18</v>
      </c>
      <c r="J46" s="304" t="s">
        <v>303</v>
      </c>
      <c r="K46" s="424"/>
      <c r="L46" s="424" t="s">
        <v>57</v>
      </c>
      <c r="M46" s="425"/>
      <c r="N46" s="424"/>
    </row>
    <row r="47" spans="1:29" s="11" customFormat="1" x14ac:dyDescent="0.3">
      <c r="A47" s="400">
        <v>45601</v>
      </c>
      <c r="B47" s="126" t="s">
        <v>712</v>
      </c>
      <c r="C47" s="126" t="s">
        <v>48</v>
      </c>
      <c r="D47" s="126" t="s">
        <v>14</v>
      </c>
      <c r="E47" s="128">
        <v>10000</v>
      </c>
      <c r="F47" s="132"/>
      <c r="G47" s="124">
        <f t="shared" si="0"/>
        <v>7685266</v>
      </c>
      <c r="H47" s="423" t="s">
        <v>145</v>
      </c>
      <c r="I47" s="424" t="s">
        <v>18</v>
      </c>
      <c r="J47" s="304" t="s">
        <v>581</v>
      </c>
      <c r="K47" s="424"/>
      <c r="L47" s="424" t="s">
        <v>57</v>
      </c>
      <c r="M47" s="425"/>
      <c r="N47" s="424"/>
    </row>
    <row r="48" spans="1:29" s="11" customFormat="1" x14ac:dyDescent="0.3">
      <c r="A48" s="400">
        <v>45601</v>
      </c>
      <c r="B48" s="409" t="s">
        <v>176</v>
      </c>
      <c r="C48" s="409" t="s">
        <v>48</v>
      </c>
      <c r="D48" s="140" t="s">
        <v>164</v>
      </c>
      <c r="E48" s="128"/>
      <c r="F48" s="132">
        <v>3000</v>
      </c>
      <c r="G48" s="124">
        <f t="shared" si="0"/>
        <v>7688266</v>
      </c>
      <c r="H48" s="423" t="s">
        <v>883</v>
      </c>
      <c r="I48" s="424" t="s">
        <v>18</v>
      </c>
      <c r="J48" s="304" t="s">
        <v>229</v>
      </c>
      <c r="K48" s="424"/>
      <c r="L48" s="424" t="s">
        <v>57</v>
      </c>
      <c r="M48" s="425"/>
      <c r="N48" s="424"/>
    </row>
    <row r="49" spans="1:14" s="11" customFormat="1" x14ac:dyDescent="0.3">
      <c r="A49" s="138">
        <v>45601</v>
      </c>
      <c r="B49" s="139" t="s">
        <v>176</v>
      </c>
      <c r="C49" s="139" t="s">
        <v>48</v>
      </c>
      <c r="D49" s="140" t="s">
        <v>164</v>
      </c>
      <c r="E49" s="128"/>
      <c r="F49" s="132">
        <v>6000</v>
      </c>
      <c r="G49" s="124">
        <f t="shared" si="0"/>
        <v>7694266</v>
      </c>
      <c r="H49" s="423" t="s">
        <v>207</v>
      </c>
      <c r="I49" s="424" t="s">
        <v>18</v>
      </c>
      <c r="J49" s="685" t="s">
        <v>304</v>
      </c>
      <c r="K49" s="424"/>
      <c r="L49" s="424" t="s">
        <v>57</v>
      </c>
      <c r="M49" s="425"/>
      <c r="N49" s="424"/>
    </row>
    <row r="50" spans="1:14" s="11" customFormat="1" x14ac:dyDescent="0.3">
      <c r="A50" s="400">
        <v>45601</v>
      </c>
      <c r="B50" s="409" t="s">
        <v>176</v>
      </c>
      <c r="C50" s="409" t="s">
        <v>48</v>
      </c>
      <c r="D50" s="140" t="s">
        <v>164</v>
      </c>
      <c r="E50" s="128"/>
      <c r="F50" s="132">
        <v>8000</v>
      </c>
      <c r="G50" s="124">
        <f t="shared" si="0"/>
        <v>7702266</v>
      </c>
      <c r="H50" s="423" t="s">
        <v>884</v>
      </c>
      <c r="I50" s="424" t="s">
        <v>18</v>
      </c>
      <c r="J50" s="685" t="s">
        <v>260</v>
      </c>
      <c r="K50" s="424"/>
      <c r="L50" s="424" t="s">
        <v>57</v>
      </c>
      <c r="M50" s="425"/>
      <c r="N50" s="424"/>
    </row>
    <row r="51" spans="1:14" s="11" customFormat="1" x14ac:dyDescent="0.3">
      <c r="A51" s="400">
        <v>45601</v>
      </c>
      <c r="B51" s="126" t="s">
        <v>193</v>
      </c>
      <c r="C51" s="126" t="s">
        <v>48</v>
      </c>
      <c r="D51" s="126" t="s">
        <v>14</v>
      </c>
      <c r="E51" s="128">
        <v>4000</v>
      </c>
      <c r="F51" s="132"/>
      <c r="G51" s="124">
        <f t="shared" si="0"/>
        <v>7698266</v>
      </c>
      <c r="H51" s="423" t="s">
        <v>167</v>
      </c>
      <c r="I51" s="424" t="s">
        <v>18</v>
      </c>
      <c r="J51" s="686" t="s">
        <v>404</v>
      </c>
      <c r="K51" s="424"/>
      <c r="L51" s="424" t="s">
        <v>57</v>
      </c>
      <c r="M51" s="425"/>
      <c r="N51" s="424"/>
    </row>
    <row r="52" spans="1:14" s="11" customFormat="1" x14ac:dyDescent="0.3">
      <c r="A52" s="138">
        <v>45602</v>
      </c>
      <c r="B52" s="139" t="s">
        <v>162</v>
      </c>
      <c r="C52" s="139" t="s">
        <v>48</v>
      </c>
      <c r="D52" s="140" t="s">
        <v>164</v>
      </c>
      <c r="E52" s="128">
        <v>110000</v>
      </c>
      <c r="F52" s="132"/>
      <c r="G52" s="124">
        <f t="shared" si="0"/>
        <v>7588266</v>
      </c>
      <c r="H52" s="423" t="s">
        <v>884</v>
      </c>
      <c r="I52" s="424" t="s">
        <v>18</v>
      </c>
      <c r="J52" s="686" t="s">
        <v>261</v>
      </c>
      <c r="K52" s="424"/>
      <c r="L52" s="424" t="s">
        <v>57</v>
      </c>
      <c r="M52" s="425"/>
      <c r="N52" s="424"/>
    </row>
    <row r="53" spans="1:14" s="11" customFormat="1" x14ac:dyDescent="0.3">
      <c r="A53" s="363">
        <v>45602</v>
      </c>
      <c r="B53" s="139" t="s">
        <v>162</v>
      </c>
      <c r="C53" s="139" t="s">
        <v>48</v>
      </c>
      <c r="D53" s="140" t="s">
        <v>164</v>
      </c>
      <c r="E53" s="128">
        <v>93000</v>
      </c>
      <c r="F53" s="132"/>
      <c r="G53" s="124">
        <f t="shared" si="0"/>
        <v>7495266</v>
      </c>
      <c r="H53" s="423" t="s">
        <v>207</v>
      </c>
      <c r="I53" s="424" t="s">
        <v>18</v>
      </c>
      <c r="J53" s="685" t="s">
        <v>330</v>
      </c>
      <c r="K53" s="424"/>
      <c r="L53" s="424" t="s">
        <v>57</v>
      </c>
      <c r="M53" s="425"/>
      <c r="N53" s="424"/>
    </row>
    <row r="54" spans="1:14" s="11" customFormat="1" x14ac:dyDescent="0.3">
      <c r="A54" s="138">
        <v>45602</v>
      </c>
      <c r="B54" s="139" t="s">
        <v>162</v>
      </c>
      <c r="C54" s="139" t="s">
        <v>48</v>
      </c>
      <c r="D54" s="140" t="s">
        <v>164</v>
      </c>
      <c r="E54" s="128">
        <v>46000</v>
      </c>
      <c r="F54" s="132"/>
      <c r="G54" s="124">
        <f t="shared" si="0"/>
        <v>7449266</v>
      </c>
      <c r="H54" s="423" t="s">
        <v>121</v>
      </c>
      <c r="I54" s="424" t="s">
        <v>18</v>
      </c>
      <c r="J54" s="686" t="s">
        <v>279</v>
      </c>
      <c r="K54" s="424"/>
      <c r="L54" s="424" t="s">
        <v>57</v>
      </c>
      <c r="M54" s="425"/>
      <c r="N54" s="424"/>
    </row>
    <row r="55" spans="1:14" s="11" customFormat="1" x14ac:dyDescent="0.3">
      <c r="A55" s="138">
        <v>45602</v>
      </c>
      <c r="B55" s="139" t="s">
        <v>162</v>
      </c>
      <c r="C55" s="139" t="s">
        <v>48</v>
      </c>
      <c r="D55" s="140" t="s">
        <v>164</v>
      </c>
      <c r="E55" s="128">
        <v>78000</v>
      </c>
      <c r="F55" s="132"/>
      <c r="G55" s="124">
        <f t="shared" si="0"/>
        <v>7371266</v>
      </c>
      <c r="H55" s="423" t="s">
        <v>883</v>
      </c>
      <c r="I55" s="424" t="s">
        <v>18</v>
      </c>
      <c r="J55" s="304" t="s">
        <v>232</v>
      </c>
      <c r="K55" s="424"/>
      <c r="L55" s="424" t="s">
        <v>57</v>
      </c>
      <c r="M55" s="425"/>
      <c r="N55" s="424"/>
    </row>
    <row r="56" spans="1:14" s="11" customFormat="1" x14ac:dyDescent="0.3">
      <c r="A56" s="138">
        <v>45602</v>
      </c>
      <c r="B56" s="139" t="s">
        <v>162</v>
      </c>
      <c r="C56" s="139" t="s">
        <v>48</v>
      </c>
      <c r="D56" s="140" t="s">
        <v>14</v>
      </c>
      <c r="E56" s="128">
        <v>20000</v>
      </c>
      <c r="F56" s="132"/>
      <c r="G56" s="124">
        <f t="shared" si="0"/>
        <v>7351266</v>
      </c>
      <c r="H56" s="423" t="s">
        <v>167</v>
      </c>
      <c r="I56" s="424" t="s">
        <v>18</v>
      </c>
      <c r="J56" s="686" t="s">
        <v>405</v>
      </c>
      <c r="K56" s="424"/>
      <c r="L56" s="424" t="s">
        <v>57</v>
      </c>
      <c r="M56" s="425"/>
      <c r="N56" s="424"/>
    </row>
    <row r="57" spans="1:14" s="364" customFormat="1" x14ac:dyDescent="0.3">
      <c r="A57" s="138">
        <v>45602</v>
      </c>
      <c r="B57" s="139" t="s">
        <v>162</v>
      </c>
      <c r="C57" s="139" t="s">
        <v>48</v>
      </c>
      <c r="D57" s="140" t="s">
        <v>164</v>
      </c>
      <c r="E57" s="128">
        <v>73000</v>
      </c>
      <c r="F57" s="132"/>
      <c r="G57" s="124">
        <f t="shared" si="0"/>
        <v>7278266</v>
      </c>
      <c r="H57" s="423" t="s">
        <v>208</v>
      </c>
      <c r="I57" s="424" t="s">
        <v>18</v>
      </c>
      <c r="J57" s="304" t="s">
        <v>306</v>
      </c>
      <c r="K57" s="424"/>
      <c r="L57" s="424" t="s">
        <v>57</v>
      </c>
      <c r="M57" s="425"/>
      <c r="N57" s="424"/>
    </row>
    <row r="58" spans="1:14" s="11" customFormat="1" x14ac:dyDescent="0.3">
      <c r="A58" s="138">
        <v>45602</v>
      </c>
      <c r="B58" s="139" t="s">
        <v>162</v>
      </c>
      <c r="C58" s="139" t="s">
        <v>48</v>
      </c>
      <c r="D58" s="140" t="s">
        <v>14</v>
      </c>
      <c r="E58" s="128">
        <v>60000</v>
      </c>
      <c r="F58" s="132"/>
      <c r="G58" s="124">
        <f t="shared" si="0"/>
        <v>7218266</v>
      </c>
      <c r="H58" s="423" t="s">
        <v>167</v>
      </c>
      <c r="I58" s="424" t="s">
        <v>18</v>
      </c>
      <c r="J58" s="304" t="s">
        <v>406</v>
      </c>
      <c r="K58" s="424"/>
      <c r="L58" s="424" t="s">
        <v>57</v>
      </c>
      <c r="M58" s="425"/>
      <c r="N58" s="424"/>
    </row>
    <row r="59" spans="1:14" s="11" customFormat="1" x14ac:dyDescent="0.3">
      <c r="A59" s="400">
        <v>45602</v>
      </c>
      <c r="B59" s="409" t="s">
        <v>176</v>
      </c>
      <c r="C59" s="409" t="s">
        <v>48</v>
      </c>
      <c r="D59" s="140" t="s">
        <v>164</v>
      </c>
      <c r="E59" s="128"/>
      <c r="F59" s="132">
        <v>1000</v>
      </c>
      <c r="G59" s="124">
        <f t="shared" si="0"/>
        <v>7219266</v>
      </c>
      <c r="H59" s="423" t="s">
        <v>884</v>
      </c>
      <c r="I59" s="424" t="s">
        <v>18</v>
      </c>
      <c r="J59" s="686" t="s">
        <v>261</v>
      </c>
      <c r="K59" s="424"/>
      <c r="L59" s="424" t="s">
        <v>57</v>
      </c>
      <c r="M59" s="425"/>
      <c r="N59" s="424"/>
    </row>
    <row r="60" spans="1:14" s="11" customFormat="1" x14ac:dyDescent="0.3">
      <c r="A60" s="138">
        <v>45602</v>
      </c>
      <c r="B60" s="139" t="s">
        <v>176</v>
      </c>
      <c r="C60" s="139" t="s">
        <v>48</v>
      </c>
      <c r="D60" s="140" t="s">
        <v>164</v>
      </c>
      <c r="E60" s="128"/>
      <c r="F60" s="132">
        <v>2000</v>
      </c>
      <c r="G60" s="124">
        <f t="shared" si="0"/>
        <v>7221266</v>
      </c>
      <c r="H60" s="423" t="s">
        <v>207</v>
      </c>
      <c r="I60" s="424" t="s">
        <v>18</v>
      </c>
      <c r="J60" s="685" t="s">
        <v>330</v>
      </c>
      <c r="K60" s="424"/>
      <c r="L60" s="424" t="s">
        <v>57</v>
      </c>
      <c r="M60" s="425"/>
      <c r="N60" s="424"/>
    </row>
    <row r="61" spans="1:14" s="11" customFormat="1" x14ac:dyDescent="0.3">
      <c r="A61" s="138">
        <v>45602</v>
      </c>
      <c r="B61" s="139" t="s">
        <v>340</v>
      </c>
      <c r="C61" s="139" t="s">
        <v>48</v>
      </c>
      <c r="D61" s="140" t="s">
        <v>164</v>
      </c>
      <c r="E61" s="128">
        <v>1000</v>
      </c>
      <c r="F61" s="132"/>
      <c r="G61" s="124">
        <f t="shared" si="0"/>
        <v>7220266</v>
      </c>
      <c r="H61" s="423" t="s">
        <v>121</v>
      </c>
      <c r="I61" s="424" t="s">
        <v>18</v>
      </c>
      <c r="J61" s="686" t="s">
        <v>279</v>
      </c>
      <c r="K61" s="424"/>
      <c r="L61" s="424" t="s">
        <v>57</v>
      </c>
      <c r="M61" s="425"/>
      <c r="N61" s="424"/>
    </row>
    <row r="62" spans="1:14" s="11" customFormat="1" x14ac:dyDescent="0.3">
      <c r="A62" s="400">
        <v>45603</v>
      </c>
      <c r="B62" s="409" t="s">
        <v>206</v>
      </c>
      <c r="C62" s="409" t="s">
        <v>48</v>
      </c>
      <c r="D62" s="140" t="s">
        <v>164</v>
      </c>
      <c r="E62" s="128">
        <v>5000</v>
      </c>
      <c r="F62" s="132"/>
      <c r="G62" s="124">
        <f t="shared" si="0"/>
        <v>7215266</v>
      </c>
      <c r="H62" s="423" t="s">
        <v>884</v>
      </c>
      <c r="I62" s="424" t="s">
        <v>18</v>
      </c>
      <c r="J62" s="304" t="s">
        <v>352</v>
      </c>
      <c r="K62" s="424"/>
      <c r="L62" s="424" t="s">
        <v>57</v>
      </c>
      <c r="M62" s="425"/>
      <c r="N62" s="424"/>
    </row>
    <row r="63" spans="1:14" s="11" customFormat="1" x14ac:dyDescent="0.3">
      <c r="A63" s="138">
        <v>45603</v>
      </c>
      <c r="B63" s="139" t="s">
        <v>162</v>
      </c>
      <c r="C63" s="139" t="s">
        <v>48</v>
      </c>
      <c r="D63" s="140" t="s">
        <v>164</v>
      </c>
      <c r="E63" s="128">
        <v>82000</v>
      </c>
      <c r="F63" s="132"/>
      <c r="G63" s="124">
        <f t="shared" si="0"/>
        <v>7133266</v>
      </c>
      <c r="H63" s="423" t="s">
        <v>208</v>
      </c>
      <c r="I63" s="424" t="s">
        <v>18</v>
      </c>
      <c r="J63" s="304" t="s">
        <v>357</v>
      </c>
      <c r="K63" s="424"/>
      <c r="L63" s="424" t="s">
        <v>57</v>
      </c>
      <c r="M63" s="425"/>
      <c r="N63" s="424"/>
    </row>
    <row r="64" spans="1:14" s="11" customFormat="1" x14ac:dyDescent="0.3">
      <c r="A64" s="138">
        <v>45603</v>
      </c>
      <c r="B64" s="139" t="s">
        <v>162</v>
      </c>
      <c r="C64" s="139" t="s">
        <v>48</v>
      </c>
      <c r="D64" s="140" t="s">
        <v>164</v>
      </c>
      <c r="E64" s="128">
        <v>88000</v>
      </c>
      <c r="F64" s="132"/>
      <c r="G64" s="124">
        <f t="shared" si="0"/>
        <v>7045266</v>
      </c>
      <c r="H64" s="423" t="s">
        <v>207</v>
      </c>
      <c r="I64" s="424" t="s">
        <v>18</v>
      </c>
      <c r="J64" s="685" t="s">
        <v>356</v>
      </c>
      <c r="K64" s="424"/>
      <c r="L64" s="424" t="s">
        <v>57</v>
      </c>
      <c r="M64" s="425"/>
      <c r="N64" s="424"/>
    </row>
    <row r="65" spans="1:14" s="11" customFormat="1" x14ac:dyDescent="0.3">
      <c r="A65" s="138">
        <v>45603</v>
      </c>
      <c r="B65" s="139" t="s">
        <v>162</v>
      </c>
      <c r="C65" s="292" t="s">
        <v>48</v>
      </c>
      <c r="D65" s="140" t="s">
        <v>164</v>
      </c>
      <c r="E65" s="128">
        <v>66000</v>
      </c>
      <c r="F65" s="132"/>
      <c r="G65" s="124">
        <f t="shared" si="0"/>
        <v>6979266</v>
      </c>
      <c r="H65" s="423" t="s">
        <v>121</v>
      </c>
      <c r="I65" s="424" t="s">
        <v>18</v>
      </c>
      <c r="J65" s="686" t="s">
        <v>355</v>
      </c>
      <c r="K65" s="424"/>
      <c r="L65" s="424" t="s">
        <v>57</v>
      </c>
      <c r="M65" s="425"/>
      <c r="N65" s="424"/>
    </row>
    <row r="66" spans="1:14" s="11" customFormat="1" ht="18" customHeight="1" x14ac:dyDescent="0.3">
      <c r="A66" s="138">
        <v>45603</v>
      </c>
      <c r="B66" s="139" t="s">
        <v>162</v>
      </c>
      <c r="C66" s="292" t="s">
        <v>48</v>
      </c>
      <c r="D66" s="140" t="s">
        <v>164</v>
      </c>
      <c r="E66" s="128">
        <v>100000</v>
      </c>
      <c r="F66" s="132"/>
      <c r="G66" s="124">
        <f t="shared" si="0"/>
        <v>6879266</v>
      </c>
      <c r="H66" s="423" t="s">
        <v>884</v>
      </c>
      <c r="I66" s="424" t="s">
        <v>18</v>
      </c>
      <c r="J66" s="304" t="s">
        <v>352</v>
      </c>
      <c r="K66" s="424"/>
      <c r="L66" s="424" t="s">
        <v>57</v>
      </c>
      <c r="M66" s="425"/>
      <c r="N66" s="424"/>
    </row>
    <row r="67" spans="1:14" s="11" customFormat="1" ht="18" customHeight="1" x14ac:dyDescent="0.3">
      <c r="A67" s="138">
        <v>45603</v>
      </c>
      <c r="B67" s="139" t="s">
        <v>162</v>
      </c>
      <c r="C67" s="139" t="s">
        <v>48</v>
      </c>
      <c r="D67" s="140" t="s">
        <v>14</v>
      </c>
      <c r="E67" s="128">
        <v>20000</v>
      </c>
      <c r="F67" s="132"/>
      <c r="G67" s="124">
        <f t="shared" si="0"/>
        <v>6859266</v>
      </c>
      <c r="H67" s="423" t="s">
        <v>167</v>
      </c>
      <c r="I67" s="424" t="s">
        <v>18</v>
      </c>
      <c r="J67" s="686" t="s">
        <v>407</v>
      </c>
      <c r="K67" s="424"/>
      <c r="L67" s="424" t="s">
        <v>57</v>
      </c>
      <c r="M67" s="425"/>
      <c r="N67" s="424"/>
    </row>
    <row r="68" spans="1:14" s="364" customFormat="1" ht="18" customHeight="1" x14ac:dyDescent="0.3">
      <c r="A68" s="138">
        <v>45603</v>
      </c>
      <c r="B68" s="139" t="s">
        <v>162</v>
      </c>
      <c r="C68" s="139" t="s">
        <v>48</v>
      </c>
      <c r="D68" s="140" t="s">
        <v>14</v>
      </c>
      <c r="E68" s="128">
        <v>200000</v>
      </c>
      <c r="F68" s="132"/>
      <c r="G68" s="124">
        <f t="shared" si="0"/>
        <v>6659266</v>
      </c>
      <c r="H68" s="423" t="s">
        <v>41</v>
      </c>
      <c r="I68" s="424" t="s">
        <v>18</v>
      </c>
      <c r="J68" s="304" t="s">
        <v>688</v>
      </c>
      <c r="K68" s="424"/>
      <c r="L68" s="424" t="s">
        <v>57</v>
      </c>
      <c r="M68" s="425"/>
      <c r="N68" s="424"/>
    </row>
    <row r="69" spans="1:14" s="364" customFormat="1" ht="18" customHeight="1" x14ac:dyDescent="0.3">
      <c r="A69" s="400">
        <v>45603</v>
      </c>
      <c r="B69" s="139" t="s">
        <v>162</v>
      </c>
      <c r="C69" s="409" t="s">
        <v>48</v>
      </c>
      <c r="D69" s="652" t="s">
        <v>14</v>
      </c>
      <c r="E69" s="128">
        <v>50000</v>
      </c>
      <c r="F69" s="132"/>
      <c r="G69" s="124">
        <f t="shared" si="0"/>
        <v>6609266</v>
      </c>
      <c r="H69" s="423" t="s">
        <v>41</v>
      </c>
      <c r="I69" s="424" t="s">
        <v>18</v>
      </c>
      <c r="J69" s="304" t="s">
        <v>354</v>
      </c>
      <c r="K69" s="424"/>
      <c r="L69" s="424" t="s">
        <v>57</v>
      </c>
      <c r="M69" s="425"/>
      <c r="N69" s="424"/>
    </row>
    <row r="70" spans="1:14" s="11" customFormat="1" ht="18" customHeight="1" x14ac:dyDescent="0.3">
      <c r="A70" s="138">
        <v>45603</v>
      </c>
      <c r="B70" s="139" t="s">
        <v>176</v>
      </c>
      <c r="C70" s="139" t="s">
        <v>48</v>
      </c>
      <c r="D70" s="140" t="s">
        <v>164</v>
      </c>
      <c r="E70" s="128"/>
      <c r="F70" s="132">
        <v>15000</v>
      </c>
      <c r="G70" s="124">
        <f t="shared" si="0"/>
        <v>6624266</v>
      </c>
      <c r="H70" s="423" t="s">
        <v>208</v>
      </c>
      <c r="I70" s="424" t="s">
        <v>18</v>
      </c>
      <c r="J70" s="304" t="s">
        <v>357</v>
      </c>
      <c r="K70" s="424"/>
      <c r="L70" s="424" t="s">
        <v>57</v>
      </c>
      <c r="M70" s="425"/>
      <c r="N70" s="424"/>
    </row>
    <row r="71" spans="1:14" s="11" customFormat="1" ht="18" customHeight="1" x14ac:dyDescent="0.3">
      <c r="A71" s="138">
        <v>45603</v>
      </c>
      <c r="B71" s="139" t="s">
        <v>363</v>
      </c>
      <c r="C71" s="139" t="s">
        <v>48</v>
      </c>
      <c r="D71" s="140" t="s">
        <v>164</v>
      </c>
      <c r="E71" s="128">
        <v>7000</v>
      </c>
      <c r="F71" s="132"/>
      <c r="G71" s="124">
        <f t="shared" ref="G71:G126" si="1">G70-E71+F71</f>
        <v>6617266</v>
      </c>
      <c r="H71" s="423" t="s">
        <v>207</v>
      </c>
      <c r="I71" s="424" t="s">
        <v>18</v>
      </c>
      <c r="J71" s="685" t="s">
        <v>356</v>
      </c>
      <c r="K71" s="424"/>
      <c r="L71" s="424" t="s">
        <v>57</v>
      </c>
      <c r="M71" s="425"/>
      <c r="N71" s="424"/>
    </row>
    <row r="72" spans="1:14" s="11" customFormat="1" ht="18" customHeight="1" x14ac:dyDescent="0.3">
      <c r="A72" s="138">
        <v>45603</v>
      </c>
      <c r="B72" s="139" t="s">
        <v>176</v>
      </c>
      <c r="C72" s="139" t="s">
        <v>48</v>
      </c>
      <c r="D72" s="140" t="s">
        <v>164</v>
      </c>
      <c r="E72" s="128"/>
      <c r="F72" s="132">
        <v>10000</v>
      </c>
      <c r="G72" s="124">
        <f t="shared" si="1"/>
        <v>6627266</v>
      </c>
      <c r="H72" s="423" t="s">
        <v>121</v>
      </c>
      <c r="I72" s="424" t="s">
        <v>18</v>
      </c>
      <c r="J72" s="686" t="s">
        <v>355</v>
      </c>
      <c r="K72" s="424"/>
      <c r="L72" s="424" t="s">
        <v>57</v>
      </c>
      <c r="M72" s="425"/>
      <c r="N72" s="424"/>
    </row>
    <row r="73" spans="1:14" s="11" customFormat="1" ht="18" customHeight="1" x14ac:dyDescent="0.3">
      <c r="A73" s="363">
        <v>45604</v>
      </c>
      <c r="B73" s="139" t="s">
        <v>162</v>
      </c>
      <c r="C73" s="139" t="s">
        <v>48</v>
      </c>
      <c r="D73" s="140" t="s">
        <v>164</v>
      </c>
      <c r="E73" s="128">
        <v>87000</v>
      </c>
      <c r="F73" s="132"/>
      <c r="G73" s="124">
        <f t="shared" si="1"/>
        <v>6540266</v>
      </c>
      <c r="H73" s="423" t="s">
        <v>884</v>
      </c>
      <c r="I73" s="424" t="s">
        <v>18</v>
      </c>
      <c r="J73" s="304" t="s">
        <v>371</v>
      </c>
      <c r="K73" s="424"/>
      <c r="L73" s="424" t="s">
        <v>57</v>
      </c>
      <c r="M73" s="425"/>
      <c r="N73" s="424"/>
    </row>
    <row r="74" spans="1:14" s="11" customFormat="1" ht="18" customHeight="1" x14ac:dyDescent="0.3">
      <c r="A74" s="363">
        <v>45604</v>
      </c>
      <c r="B74" s="139" t="s">
        <v>162</v>
      </c>
      <c r="C74" s="139" t="s">
        <v>48</v>
      </c>
      <c r="D74" s="140" t="s">
        <v>164</v>
      </c>
      <c r="E74" s="128">
        <v>98000</v>
      </c>
      <c r="F74" s="132"/>
      <c r="G74" s="124">
        <f t="shared" si="1"/>
        <v>6442266</v>
      </c>
      <c r="H74" s="423" t="s">
        <v>207</v>
      </c>
      <c r="I74" s="424" t="s">
        <v>18</v>
      </c>
      <c r="J74" s="685" t="s">
        <v>372</v>
      </c>
      <c r="K74" s="424"/>
      <c r="L74" s="424" t="s">
        <v>57</v>
      </c>
      <c r="M74" s="425"/>
      <c r="N74" s="424"/>
    </row>
    <row r="75" spans="1:14" s="11" customFormat="1" ht="18" customHeight="1" x14ac:dyDescent="0.3">
      <c r="A75" s="363">
        <v>45604</v>
      </c>
      <c r="B75" s="139" t="s">
        <v>162</v>
      </c>
      <c r="C75" s="139" t="s">
        <v>48</v>
      </c>
      <c r="D75" s="140" t="s">
        <v>164</v>
      </c>
      <c r="E75" s="128">
        <v>48000</v>
      </c>
      <c r="F75" s="132"/>
      <c r="G75" s="124">
        <f t="shared" si="1"/>
        <v>6394266</v>
      </c>
      <c r="H75" s="423" t="s">
        <v>121</v>
      </c>
      <c r="I75" s="424" t="s">
        <v>18</v>
      </c>
      <c r="J75" s="686" t="s">
        <v>417</v>
      </c>
      <c r="K75" s="424"/>
      <c r="L75" s="424" t="s">
        <v>57</v>
      </c>
      <c r="M75" s="425"/>
      <c r="N75" s="424"/>
    </row>
    <row r="76" spans="1:14" s="11" customFormat="1" ht="18" customHeight="1" x14ac:dyDescent="0.3">
      <c r="A76" s="363">
        <v>45604</v>
      </c>
      <c r="B76" s="139" t="s">
        <v>162</v>
      </c>
      <c r="C76" s="139" t="s">
        <v>48</v>
      </c>
      <c r="D76" s="140" t="s">
        <v>164</v>
      </c>
      <c r="E76" s="128">
        <v>81000</v>
      </c>
      <c r="F76" s="132"/>
      <c r="G76" s="124">
        <f t="shared" si="1"/>
        <v>6313266</v>
      </c>
      <c r="H76" s="423" t="s">
        <v>208</v>
      </c>
      <c r="I76" s="424" t="s">
        <v>18</v>
      </c>
      <c r="J76" s="304" t="s">
        <v>374</v>
      </c>
      <c r="K76" s="424"/>
      <c r="L76" s="424" t="s">
        <v>57</v>
      </c>
      <c r="M76" s="425"/>
      <c r="N76" s="424"/>
    </row>
    <row r="77" spans="1:14" s="11" customFormat="1" ht="18" customHeight="1" x14ac:dyDescent="0.3">
      <c r="A77" s="363">
        <v>45604</v>
      </c>
      <c r="B77" s="139" t="s">
        <v>162</v>
      </c>
      <c r="C77" s="139" t="s">
        <v>48</v>
      </c>
      <c r="D77" s="140" t="s">
        <v>14</v>
      </c>
      <c r="E77" s="128">
        <v>20000</v>
      </c>
      <c r="F77" s="132"/>
      <c r="G77" s="124">
        <f t="shared" si="1"/>
        <v>6293266</v>
      </c>
      <c r="H77" s="423" t="s">
        <v>167</v>
      </c>
      <c r="I77" s="424" t="s">
        <v>18</v>
      </c>
      <c r="J77" s="686" t="s">
        <v>408</v>
      </c>
      <c r="K77" s="424"/>
      <c r="L77" s="424" t="s">
        <v>57</v>
      </c>
      <c r="M77" s="425"/>
      <c r="N77" s="424"/>
    </row>
    <row r="78" spans="1:14" s="11" customFormat="1" ht="18" customHeight="1" x14ac:dyDescent="0.3">
      <c r="A78" s="138">
        <v>45604</v>
      </c>
      <c r="B78" s="292" t="s">
        <v>227</v>
      </c>
      <c r="C78" s="292" t="s">
        <v>48</v>
      </c>
      <c r="D78" s="140" t="s">
        <v>164</v>
      </c>
      <c r="E78" s="128">
        <v>5000</v>
      </c>
      <c r="F78" s="132"/>
      <c r="G78" s="124">
        <f t="shared" si="1"/>
        <v>6288266</v>
      </c>
      <c r="H78" s="423" t="s">
        <v>208</v>
      </c>
      <c r="I78" s="424" t="s">
        <v>18</v>
      </c>
      <c r="J78" s="304" t="s">
        <v>374</v>
      </c>
      <c r="K78" s="424"/>
      <c r="L78" s="424" t="s">
        <v>57</v>
      </c>
      <c r="M78" s="566"/>
      <c r="N78" s="424"/>
    </row>
    <row r="79" spans="1:14" s="11" customFormat="1" ht="18" customHeight="1" x14ac:dyDescent="0.3">
      <c r="A79" s="400">
        <v>45604</v>
      </c>
      <c r="B79" s="409" t="s">
        <v>206</v>
      </c>
      <c r="C79" s="409" t="s">
        <v>48</v>
      </c>
      <c r="D79" s="140" t="s">
        <v>164</v>
      </c>
      <c r="E79" s="128">
        <v>3000</v>
      </c>
      <c r="F79" s="132"/>
      <c r="G79" s="124">
        <f t="shared" si="1"/>
        <v>6285266</v>
      </c>
      <c r="H79" s="423" t="s">
        <v>884</v>
      </c>
      <c r="I79" s="424" t="s">
        <v>18</v>
      </c>
      <c r="J79" s="304" t="s">
        <v>371</v>
      </c>
      <c r="K79" s="424"/>
      <c r="L79" s="424" t="s">
        <v>57</v>
      </c>
      <c r="M79" s="566"/>
      <c r="N79" s="424"/>
    </row>
    <row r="80" spans="1:14" s="11" customFormat="1" ht="18" customHeight="1" x14ac:dyDescent="0.3">
      <c r="A80" s="400">
        <v>45607</v>
      </c>
      <c r="B80" s="139" t="s">
        <v>162</v>
      </c>
      <c r="C80" s="409" t="s">
        <v>48</v>
      </c>
      <c r="D80" s="140" t="s">
        <v>164</v>
      </c>
      <c r="E80" s="128">
        <v>82000</v>
      </c>
      <c r="F80" s="132"/>
      <c r="G80" s="124">
        <f t="shared" si="1"/>
        <v>6203266</v>
      </c>
      <c r="H80" s="423" t="s">
        <v>208</v>
      </c>
      <c r="I80" s="424" t="s">
        <v>18</v>
      </c>
      <c r="J80" s="304" t="s">
        <v>411</v>
      </c>
      <c r="K80" s="424"/>
      <c r="L80" s="424" t="s">
        <v>57</v>
      </c>
      <c r="M80" s="566"/>
      <c r="N80" s="424"/>
    </row>
    <row r="81" spans="1:14" s="11" customFormat="1" x14ac:dyDescent="0.3">
      <c r="A81" s="138">
        <v>45607</v>
      </c>
      <c r="B81" s="139" t="s">
        <v>162</v>
      </c>
      <c r="C81" s="292" t="s">
        <v>48</v>
      </c>
      <c r="D81" s="140" t="s">
        <v>164</v>
      </c>
      <c r="E81" s="128">
        <v>93000</v>
      </c>
      <c r="F81" s="132"/>
      <c r="G81" s="124">
        <f t="shared" si="1"/>
        <v>6110266</v>
      </c>
      <c r="H81" s="423" t="s">
        <v>207</v>
      </c>
      <c r="I81" s="424" t="s">
        <v>18</v>
      </c>
      <c r="J81" s="685" t="s">
        <v>412</v>
      </c>
      <c r="K81" s="424"/>
      <c r="L81" s="424" t="s">
        <v>57</v>
      </c>
      <c r="M81" s="425"/>
      <c r="N81" s="424"/>
    </row>
    <row r="82" spans="1:14" s="11" customFormat="1" x14ac:dyDescent="0.3">
      <c r="A82" s="363">
        <v>45607</v>
      </c>
      <c r="B82" s="139" t="s">
        <v>162</v>
      </c>
      <c r="C82" s="139" t="s">
        <v>48</v>
      </c>
      <c r="D82" s="140" t="s">
        <v>164</v>
      </c>
      <c r="E82" s="128">
        <v>105000</v>
      </c>
      <c r="F82" s="132"/>
      <c r="G82" s="124">
        <f t="shared" si="1"/>
        <v>6005266</v>
      </c>
      <c r="H82" s="423" t="s">
        <v>884</v>
      </c>
      <c r="I82" s="424" t="s">
        <v>18</v>
      </c>
      <c r="J82" s="304" t="s">
        <v>413</v>
      </c>
      <c r="K82" s="424"/>
      <c r="L82" s="424" t="s">
        <v>57</v>
      </c>
      <c r="M82" s="425"/>
      <c r="N82" s="424"/>
    </row>
    <row r="83" spans="1:14" s="11" customFormat="1" x14ac:dyDescent="0.3">
      <c r="A83" s="363">
        <v>45607</v>
      </c>
      <c r="B83" s="139" t="s">
        <v>162</v>
      </c>
      <c r="C83" s="139" t="s">
        <v>48</v>
      </c>
      <c r="D83" s="140" t="s">
        <v>163</v>
      </c>
      <c r="E83" s="128">
        <v>30000</v>
      </c>
      <c r="F83" s="132"/>
      <c r="G83" s="124">
        <f t="shared" si="1"/>
        <v>5975266</v>
      </c>
      <c r="H83" s="423" t="s">
        <v>156</v>
      </c>
      <c r="I83" s="424" t="s">
        <v>18</v>
      </c>
      <c r="J83" s="304" t="s">
        <v>414</v>
      </c>
      <c r="K83" s="424"/>
      <c r="L83" s="424" t="s">
        <v>57</v>
      </c>
      <c r="M83" s="425"/>
      <c r="N83" s="424"/>
    </row>
    <row r="84" spans="1:14" s="11" customFormat="1" x14ac:dyDescent="0.3">
      <c r="A84" s="363">
        <v>45607</v>
      </c>
      <c r="B84" s="139" t="s">
        <v>162</v>
      </c>
      <c r="C84" s="139" t="s">
        <v>48</v>
      </c>
      <c r="D84" s="140" t="s">
        <v>14</v>
      </c>
      <c r="E84" s="128">
        <v>20000</v>
      </c>
      <c r="F84" s="132"/>
      <c r="G84" s="124">
        <f t="shared" si="1"/>
        <v>5955266</v>
      </c>
      <c r="H84" s="423" t="s">
        <v>167</v>
      </c>
      <c r="I84" s="424" t="s">
        <v>18</v>
      </c>
      <c r="J84" s="686" t="s">
        <v>415</v>
      </c>
      <c r="K84" s="424"/>
      <c r="L84" s="424" t="s">
        <v>57</v>
      </c>
      <c r="M84" s="425"/>
      <c r="N84" s="424"/>
    </row>
    <row r="85" spans="1:14" s="364" customFormat="1" x14ac:dyDescent="0.3">
      <c r="A85" s="363">
        <v>45607</v>
      </c>
      <c r="B85" s="139" t="s">
        <v>162</v>
      </c>
      <c r="C85" s="139" t="s">
        <v>48</v>
      </c>
      <c r="D85" s="140" t="s">
        <v>14</v>
      </c>
      <c r="E85" s="128">
        <v>77000</v>
      </c>
      <c r="F85" s="132"/>
      <c r="G85" s="124">
        <f t="shared" si="1"/>
        <v>5878266</v>
      </c>
      <c r="H85" s="423" t="s">
        <v>41</v>
      </c>
      <c r="I85" s="424" t="s">
        <v>18</v>
      </c>
      <c r="J85" s="304" t="s">
        <v>358</v>
      </c>
      <c r="K85" s="424"/>
      <c r="L85" s="424" t="s">
        <v>57</v>
      </c>
      <c r="M85" s="425"/>
      <c r="N85" s="424"/>
    </row>
    <row r="86" spans="1:14" s="11" customFormat="1" x14ac:dyDescent="0.3">
      <c r="A86" s="363">
        <v>45607</v>
      </c>
      <c r="B86" s="139" t="s">
        <v>162</v>
      </c>
      <c r="C86" s="139" t="s">
        <v>48</v>
      </c>
      <c r="D86" s="140" t="s">
        <v>164</v>
      </c>
      <c r="E86" s="128">
        <v>120000</v>
      </c>
      <c r="F86" s="132"/>
      <c r="G86" s="124">
        <f t="shared" si="1"/>
        <v>5758266</v>
      </c>
      <c r="H86" s="423" t="s">
        <v>121</v>
      </c>
      <c r="I86" s="424" t="s">
        <v>18</v>
      </c>
      <c r="J86" s="686" t="s">
        <v>373</v>
      </c>
      <c r="K86" s="424"/>
      <c r="L86" s="424" t="s">
        <v>57</v>
      </c>
      <c r="M86" s="425"/>
      <c r="N86" s="424"/>
    </row>
    <row r="87" spans="1:14" s="11" customFormat="1" x14ac:dyDescent="0.3">
      <c r="A87" s="400">
        <v>45607</v>
      </c>
      <c r="B87" s="139" t="s">
        <v>162</v>
      </c>
      <c r="C87" s="409" t="s">
        <v>48</v>
      </c>
      <c r="D87" s="652" t="s">
        <v>14</v>
      </c>
      <c r="E87" s="124">
        <v>170000</v>
      </c>
      <c r="F87" s="132"/>
      <c r="G87" s="124">
        <f t="shared" si="1"/>
        <v>5588266</v>
      </c>
      <c r="H87" s="423" t="s">
        <v>63</v>
      </c>
      <c r="I87" s="424" t="s">
        <v>18</v>
      </c>
      <c r="J87" s="304" t="s">
        <v>418</v>
      </c>
      <c r="K87" s="424"/>
      <c r="L87" s="424" t="s">
        <v>57</v>
      </c>
      <c r="M87" s="425"/>
      <c r="N87" s="424"/>
    </row>
    <row r="88" spans="1:14" s="11" customFormat="1" x14ac:dyDescent="0.3">
      <c r="A88" s="138">
        <v>45607</v>
      </c>
      <c r="B88" s="139" t="s">
        <v>176</v>
      </c>
      <c r="C88" s="139" t="s">
        <v>48</v>
      </c>
      <c r="D88" s="140" t="s">
        <v>211</v>
      </c>
      <c r="E88" s="124"/>
      <c r="F88" s="132">
        <v>4000</v>
      </c>
      <c r="G88" s="124">
        <f t="shared" si="1"/>
        <v>5592266</v>
      </c>
      <c r="H88" s="423" t="s">
        <v>208</v>
      </c>
      <c r="I88" s="424" t="s">
        <v>18</v>
      </c>
      <c r="J88" s="304" t="s">
        <v>411</v>
      </c>
      <c r="K88" s="424"/>
      <c r="L88" s="424" t="s">
        <v>57</v>
      </c>
      <c r="M88" s="425"/>
      <c r="N88" s="424"/>
    </row>
    <row r="89" spans="1:14" s="11" customFormat="1" x14ac:dyDescent="0.3">
      <c r="A89" s="400">
        <v>45607</v>
      </c>
      <c r="B89" s="409" t="s">
        <v>176</v>
      </c>
      <c r="C89" s="409" t="s">
        <v>48</v>
      </c>
      <c r="D89" s="140" t="s">
        <v>164</v>
      </c>
      <c r="E89" s="124"/>
      <c r="F89" s="132">
        <v>2000</v>
      </c>
      <c r="G89" s="124">
        <f t="shared" si="1"/>
        <v>5594266</v>
      </c>
      <c r="H89" s="423" t="s">
        <v>884</v>
      </c>
      <c r="I89" s="424" t="s">
        <v>18</v>
      </c>
      <c r="J89" s="304" t="s">
        <v>413</v>
      </c>
      <c r="K89" s="424"/>
      <c r="L89" s="424" t="s">
        <v>57</v>
      </c>
      <c r="M89" s="425"/>
      <c r="N89" s="424"/>
    </row>
    <row r="90" spans="1:14" s="11" customFormat="1" x14ac:dyDescent="0.3">
      <c r="A90" s="138">
        <v>45607</v>
      </c>
      <c r="B90" s="139" t="s">
        <v>176</v>
      </c>
      <c r="C90" s="139" t="s">
        <v>48</v>
      </c>
      <c r="D90" s="140" t="s">
        <v>164</v>
      </c>
      <c r="E90" s="124"/>
      <c r="F90" s="132">
        <v>173000</v>
      </c>
      <c r="G90" s="124">
        <f t="shared" si="1"/>
        <v>5767266</v>
      </c>
      <c r="H90" s="423" t="s">
        <v>121</v>
      </c>
      <c r="I90" s="424" t="s">
        <v>18</v>
      </c>
      <c r="J90" s="304" t="s">
        <v>373</v>
      </c>
      <c r="K90" s="424"/>
      <c r="L90" s="424" t="s">
        <v>57</v>
      </c>
      <c r="M90" s="425"/>
      <c r="N90" s="424"/>
    </row>
    <row r="91" spans="1:14" s="11" customFormat="1" x14ac:dyDescent="0.3">
      <c r="A91" s="363">
        <v>45608</v>
      </c>
      <c r="B91" s="139" t="s">
        <v>162</v>
      </c>
      <c r="C91" s="139" t="s">
        <v>48</v>
      </c>
      <c r="D91" s="140" t="s">
        <v>164</v>
      </c>
      <c r="E91" s="124">
        <v>70000</v>
      </c>
      <c r="F91" s="132"/>
      <c r="G91" s="124">
        <f t="shared" si="1"/>
        <v>5697266</v>
      </c>
      <c r="H91" s="423" t="s">
        <v>884</v>
      </c>
      <c r="I91" s="424" t="s">
        <v>18</v>
      </c>
      <c r="J91" s="304" t="s">
        <v>427</v>
      </c>
      <c r="K91" s="424"/>
      <c r="L91" s="424" t="s">
        <v>57</v>
      </c>
      <c r="M91" s="425"/>
      <c r="N91" s="424"/>
    </row>
    <row r="92" spans="1:14" s="11" customFormat="1" x14ac:dyDescent="0.3">
      <c r="A92" s="363">
        <v>45608</v>
      </c>
      <c r="B92" s="139" t="s">
        <v>162</v>
      </c>
      <c r="C92" s="139" t="s">
        <v>48</v>
      </c>
      <c r="D92" s="140" t="s">
        <v>164</v>
      </c>
      <c r="E92" s="124">
        <v>83000</v>
      </c>
      <c r="F92" s="132"/>
      <c r="G92" s="124">
        <f t="shared" si="1"/>
        <v>5614266</v>
      </c>
      <c r="H92" s="423" t="s">
        <v>207</v>
      </c>
      <c r="I92" s="424" t="s">
        <v>18</v>
      </c>
      <c r="J92" s="685" t="s">
        <v>439</v>
      </c>
      <c r="K92" s="424"/>
      <c r="L92" s="424" t="s">
        <v>57</v>
      </c>
      <c r="M92" s="425"/>
      <c r="N92" s="424"/>
    </row>
    <row r="93" spans="1:14" s="11" customFormat="1" x14ac:dyDescent="0.3">
      <c r="A93" s="363">
        <v>45608</v>
      </c>
      <c r="B93" s="139" t="s">
        <v>162</v>
      </c>
      <c r="C93" s="139" t="s">
        <v>48</v>
      </c>
      <c r="D93" s="140" t="s">
        <v>163</v>
      </c>
      <c r="E93" s="124">
        <v>50000</v>
      </c>
      <c r="F93" s="132"/>
      <c r="G93" s="124">
        <f t="shared" si="1"/>
        <v>5564266</v>
      </c>
      <c r="H93" s="423" t="s">
        <v>156</v>
      </c>
      <c r="I93" s="424" t="s">
        <v>18</v>
      </c>
      <c r="J93" s="304" t="s">
        <v>440</v>
      </c>
      <c r="K93" s="424"/>
      <c r="L93" s="424" t="s">
        <v>57</v>
      </c>
      <c r="M93" s="425"/>
      <c r="N93" s="424"/>
    </row>
    <row r="94" spans="1:14" s="364" customFormat="1" x14ac:dyDescent="0.3">
      <c r="A94" s="138">
        <v>45608</v>
      </c>
      <c r="B94" s="139" t="s">
        <v>162</v>
      </c>
      <c r="C94" s="139" t="s">
        <v>48</v>
      </c>
      <c r="D94" s="140" t="s">
        <v>164</v>
      </c>
      <c r="E94" s="124">
        <v>65000</v>
      </c>
      <c r="F94" s="132"/>
      <c r="G94" s="124">
        <f t="shared" si="1"/>
        <v>5499266</v>
      </c>
      <c r="H94" s="423" t="s">
        <v>208</v>
      </c>
      <c r="I94" s="424" t="s">
        <v>18</v>
      </c>
      <c r="J94" s="304" t="s">
        <v>441</v>
      </c>
      <c r="K94" s="424"/>
      <c r="L94" s="424" t="s">
        <v>57</v>
      </c>
      <c r="M94" s="425"/>
      <c r="N94" s="424"/>
    </row>
    <row r="95" spans="1:14" s="11" customFormat="1" x14ac:dyDescent="0.3">
      <c r="A95" s="138">
        <v>45608</v>
      </c>
      <c r="B95" s="139" t="s">
        <v>162</v>
      </c>
      <c r="C95" s="139" t="s">
        <v>48</v>
      </c>
      <c r="D95" s="140" t="s">
        <v>14</v>
      </c>
      <c r="E95" s="124">
        <v>20000</v>
      </c>
      <c r="F95" s="132"/>
      <c r="G95" s="124">
        <f t="shared" si="1"/>
        <v>5479266</v>
      </c>
      <c r="H95" s="423" t="s">
        <v>167</v>
      </c>
      <c r="I95" s="424" t="s">
        <v>18</v>
      </c>
      <c r="J95" s="686" t="s">
        <v>434</v>
      </c>
      <c r="K95" s="424"/>
      <c r="L95" s="424" t="s">
        <v>57</v>
      </c>
      <c r="M95" s="425"/>
      <c r="N95" s="424"/>
    </row>
    <row r="96" spans="1:14" s="11" customFormat="1" x14ac:dyDescent="0.3">
      <c r="A96" s="138">
        <v>45608</v>
      </c>
      <c r="B96" s="292" t="s">
        <v>176</v>
      </c>
      <c r="C96" s="292" t="s">
        <v>48</v>
      </c>
      <c r="D96" s="418" t="s">
        <v>164</v>
      </c>
      <c r="E96" s="124"/>
      <c r="F96" s="132">
        <v>2000</v>
      </c>
      <c r="G96" s="124">
        <f t="shared" si="1"/>
        <v>5481266</v>
      </c>
      <c r="H96" s="423" t="s">
        <v>207</v>
      </c>
      <c r="I96" s="424" t="s">
        <v>18</v>
      </c>
      <c r="J96" s="685" t="s">
        <v>439</v>
      </c>
      <c r="K96" s="424"/>
      <c r="L96" s="424" t="s">
        <v>57</v>
      </c>
      <c r="M96" s="425"/>
      <c r="N96" s="424"/>
    </row>
    <row r="97" spans="1:14" s="364" customFormat="1" x14ac:dyDescent="0.3">
      <c r="A97" s="400">
        <v>45608</v>
      </c>
      <c r="B97" s="126" t="s">
        <v>176</v>
      </c>
      <c r="C97" s="409" t="s">
        <v>48</v>
      </c>
      <c r="D97" s="140" t="s">
        <v>163</v>
      </c>
      <c r="E97" s="124"/>
      <c r="F97" s="132">
        <v>12000</v>
      </c>
      <c r="G97" s="124">
        <f t="shared" si="1"/>
        <v>5493266</v>
      </c>
      <c r="H97" s="423" t="s">
        <v>156</v>
      </c>
      <c r="I97" s="424" t="s">
        <v>18</v>
      </c>
      <c r="J97" s="304" t="s">
        <v>440</v>
      </c>
      <c r="K97" s="424"/>
      <c r="L97" s="424" t="s">
        <v>57</v>
      </c>
      <c r="M97" s="425"/>
      <c r="N97" s="424"/>
    </row>
    <row r="98" spans="1:14" s="364" customFormat="1" x14ac:dyDescent="0.3">
      <c r="A98" s="138">
        <v>45608</v>
      </c>
      <c r="B98" s="139" t="s">
        <v>176</v>
      </c>
      <c r="C98" s="139" t="s">
        <v>48</v>
      </c>
      <c r="D98" s="418" t="s">
        <v>164</v>
      </c>
      <c r="E98" s="124"/>
      <c r="F98" s="132">
        <v>8000</v>
      </c>
      <c r="G98" s="124">
        <f t="shared" si="1"/>
        <v>5501266</v>
      </c>
      <c r="H98" s="423" t="s">
        <v>208</v>
      </c>
      <c r="I98" s="424" t="s">
        <v>18</v>
      </c>
      <c r="J98" s="304" t="s">
        <v>441</v>
      </c>
      <c r="K98" s="424"/>
      <c r="L98" s="424" t="s">
        <v>57</v>
      </c>
      <c r="M98" s="425"/>
      <c r="N98" s="424"/>
    </row>
    <row r="99" spans="1:14" s="11" customFormat="1" x14ac:dyDescent="0.3">
      <c r="A99" s="138">
        <v>45609</v>
      </c>
      <c r="B99" s="139" t="s">
        <v>162</v>
      </c>
      <c r="C99" s="139" t="s">
        <v>48</v>
      </c>
      <c r="D99" s="140" t="s">
        <v>14</v>
      </c>
      <c r="E99" s="124">
        <v>162000</v>
      </c>
      <c r="F99" s="132"/>
      <c r="G99" s="124">
        <f t="shared" si="1"/>
        <v>5339266</v>
      </c>
      <c r="H99" s="423" t="s">
        <v>167</v>
      </c>
      <c r="I99" s="424" t="s">
        <v>18</v>
      </c>
      <c r="J99" s="686" t="s">
        <v>435</v>
      </c>
      <c r="K99" s="424"/>
      <c r="L99" s="424" t="s">
        <v>57</v>
      </c>
      <c r="M99" s="425"/>
      <c r="N99" s="424"/>
    </row>
    <row r="100" spans="1:14" s="11" customFormat="1" x14ac:dyDescent="0.3">
      <c r="A100" s="138">
        <v>45609</v>
      </c>
      <c r="B100" s="139" t="s">
        <v>162</v>
      </c>
      <c r="C100" s="139" t="s">
        <v>48</v>
      </c>
      <c r="D100" s="140" t="s">
        <v>14</v>
      </c>
      <c r="E100" s="124">
        <v>29000</v>
      </c>
      <c r="F100" s="132"/>
      <c r="G100" s="124">
        <f t="shared" si="1"/>
        <v>5310266</v>
      </c>
      <c r="H100" s="423" t="s">
        <v>167</v>
      </c>
      <c r="I100" s="424" t="s">
        <v>18</v>
      </c>
      <c r="J100" s="686" t="s">
        <v>283</v>
      </c>
      <c r="K100" s="424"/>
      <c r="L100" s="424" t="s">
        <v>57</v>
      </c>
      <c r="M100" s="425"/>
      <c r="N100" s="424"/>
    </row>
    <row r="101" spans="1:14" s="11" customFormat="1" x14ac:dyDescent="0.3">
      <c r="A101" s="138">
        <v>45609</v>
      </c>
      <c r="B101" s="139" t="s">
        <v>162</v>
      </c>
      <c r="C101" s="139" t="s">
        <v>48</v>
      </c>
      <c r="D101" s="140" t="s">
        <v>164</v>
      </c>
      <c r="E101" s="124">
        <v>93000</v>
      </c>
      <c r="F101" s="132"/>
      <c r="G101" s="124">
        <f t="shared" si="1"/>
        <v>5217266</v>
      </c>
      <c r="H101" s="423" t="s">
        <v>207</v>
      </c>
      <c r="I101" s="424" t="s">
        <v>18</v>
      </c>
      <c r="J101" s="685" t="s">
        <v>449</v>
      </c>
      <c r="K101" s="424"/>
      <c r="L101" s="424" t="s">
        <v>57</v>
      </c>
      <c r="M101" s="425"/>
      <c r="N101" s="424"/>
    </row>
    <row r="102" spans="1:14" s="11" customFormat="1" x14ac:dyDescent="0.3">
      <c r="A102" s="363">
        <v>45609</v>
      </c>
      <c r="B102" s="139" t="s">
        <v>162</v>
      </c>
      <c r="C102" s="139" t="s">
        <v>48</v>
      </c>
      <c r="D102" s="140" t="s">
        <v>164</v>
      </c>
      <c r="E102" s="124">
        <v>40000</v>
      </c>
      <c r="F102" s="132"/>
      <c r="G102" s="124">
        <f t="shared" si="1"/>
        <v>5177266</v>
      </c>
      <c r="H102" s="423" t="s">
        <v>208</v>
      </c>
      <c r="I102" s="424" t="s">
        <v>18</v>
      </c>
      <c r="J102" s="304" t="s">
        <v>461</v>
      </c>
      <c r="K102" s="424"/>
      <c r="L102" s="424" t="s">
        <v>57</v>
      </c>
      <c r="M102" s="425"/>
      <c r="N102" s="424"/>
    </row>
    <row r="103" spans="1:14" s="11" customFormat="1" x14ac:dyDescent="0.3">
      <c r="A103" s="363">
        <v>45609</v>
      </c>
      <c r="B103" s="139" t="s">
        <v>162</v>
      </c>
      <c r="C103" s="139" t="s">
        <v>48</v>
      </c>
      <c r="D103" s="140" t="s">
        <v>164</v>
      </c>
      <c r="E103" s="124">
        <v>80000</v>
      </c>
      <c r="F103" s="132"/>
      <c r="G103" s="124">
        <f t="shared" si="1"/>
        <v>5097266</v>
      </c>
      <c r="H103" s="423" t="s">
        <v>883</v>
      </c>
      <c r="I103" s="424" t="s">
        <v>18</v>
      </c>
      <c r="J103" s="304" t="s">
        <v>454</v>
      </c>
      <c r="K103" s="424"/>
      <c r="L103" s="424" t="s">
        <v>57</v>
      </c>
      <c r="M103" s="425"/>
      <c r="N103" s="424"/>
    </row>
    <row r="104" spans="1:14" s="11" customFormat="1" x14ac:dyDescent="0.3">
      <c r="A104" s="400">
        <v>45609</v>
      </c>
      <c r="B104" s="139" t="s">
        <v>162</v>
      </c>
      <c r="C104" s="409" t="s">
        <v>48</v>
      </c>
      <c r="D104" s="140" t="s">
        <v>163</v>
      </c>
      <c r="E104" s="124">
        <v>70000</v>
      </c>
      <c r="F104" s="132"/>
      <c r="G104" s="124">
        <f t="shared" si="1"/>
        <v>5027266</v>
      </c>
      <c r="H104" s="423" t="s">
        <v>177</v>
      </c>
      <c r="I104" s="424" t="s">
        <v>18</v>
      </c>
      <c r="J104" s="304" t="s">
        <v>428</v>
      </c>
      <c r="K104" s="424"/>
      <c r="L104" s="424" t="s">
        <v>57</v>
      </c>
      <c r="M104" s="425"/>
      <c r="N104" s="424"/>
    </row>
    <row r="105" spans="1:14" s="11" customFormat="1" x14ac:dyDescent="0.3">
      <c r="A105" s="400">
        <v>45609</v>
      </c>
      <c r="B105" s="126" t="s">
        <v>467</v>
      </c>
      <c r="C105" s="126" t="s">
        <v>48</v>
      </c>
      <c r="D105" s="126" t="s">
        <v>14</v>
      </c>
      <c r="E105" s="128"/>
      <c r="F105" s="132">
        <v>13200</v>
      </c>
      <c r="G105" s="124">
        <f t="shared" si="1"/>
        <v>5040466</v>
      </c>
      <c r="H105" s="423" t="s">
        <v>167</v>
      </c>
      <c r="I105" s="424" t="s">
        <v>18</v>
      </c>
      <c r="J105" s="686" t="s">
        <v>435</v>
      </c>
      <c r="K105" s="424"/>
      <c r="L105" s="424" t="s">
        <v>57</v>
      </c>
      <c r="M105" s="425"/>
      <c r="N105" s="424"/>
    </row>
    <row r="106" spans="1:14" s="11" customFormat="1" x14ac:dyDescent="0.3">
      <c r="A106" s="138">
        <v>45609</v>
      </c>
      <c r="B106" s="139" t="s">
        <v>176</v>
      </c>
      <c r="C106" s="139" t="s">
        <v>48</v>
      </c>
      <c r="D106" s="418" t="s">
        <v>164</v>
      </c>
      <c r="E106" s="128"/>
      <c r="F106" s="132">
        <v>4000</v>
      </c>
      <c r="G106" s="124">
        <f t="shared" si="1"/>
        <v>5044466</v>
      </c>
      <c r="H106" s="423" t="s">
        <v>207</v>
      </c>
      <c r="I106" s="424" t="s">
        <v>18</v>
      </c>
      <c r="J106" s="685" t="s">
        <v>449</v>
      </c>
      <c r="K106" s="424"/>
      <c r="L106" s="424" t="s">
        <v>57</v>
      </c>
      <c r="M106" s="425"/>
      <c r="N106" s="424"/>
    </row>
    <row r="107" spans="1:14" s="798" customFormat="1" x14ac:dyDescent="0.3">
      <c r="A107" s="400">
        <v>45609</v>
      </c>
      <c r="B107" s="409" t="s">
        <v>176</v>
      </c>
      <c r="C107" s="409" t="s">
        <v>48</v>
      </c>
      <c r="D107" s="140" t="s">
        <v>164</v>
      </c>
      <c r="E107" s="785"/>
      <c r="F107" s="132">
        <v>6000</v>
      </c>
      <c r="G107" s="124">
        <f t="shared" si="1"/>
        <v>5050466</v>
      </c>
      <c r="H107" s="423" t="s">
        <v>883</v>
      </c>
      <c r="I107" s="127" t="s">
        <v>18</v>
      </c>
      <c r="J107" s="304" t="s">
        <v>454</v>
      </c>
      <c r="K107" s="796"/>
      <c r="L107" s="127" t="s">
        <v>57</v>
      </c>
      <c r="M107" s="797"/>
      <c r="N107" s="796"/>
    </row>
    <row r="108" spans="1:14" s="11" customFormat="1" x14ac:dyDescent="0.3">
      <c r="A108" s="400">
        <v>45609</v>
      </c>
      <c r="B108" s="409" t="s">
        <v>176</v>
      </c>
      <c r="C108" s="409" t="s">
        <v>48</v>
      </c>
      <c r="D108" s="140" t="s">
        <v>163</v>
      </c>
      <c r="E108" s="128"/>
      <c r="F108" s="132">
        <v>10000</v>
      </c>
      <c r="G108" s="124">
        <f t="shared" si="1"/>
        <v>5060466</v>
      </c>
      <c r="H108" s="423" t="s">
        <v>177</v>
      </c>
      <c r="I108" s="424" t="s">
        <v>18</v>
      </c>
      <c r="J108" s="304" t="s">
        <v>428</v>
      </c>
      <c r="K108" s="424"/>
      <c r="L108" s="424" t="s">
        <v>57</v>
      </c>
      <c r="M108" s="425"/>
      <c r="N108" s="424"/>
    </row>
    <row r="109" spans="1:14" s="364" customFormat="1" x14ac:dyDescent="0.3">
      <c r="A109" s="363">
        <v>45610</v>
      </c>
      <c r="B109" s="139" t="s">
        <v>162</v>
      </c>
      <c r="C109" s="139" t="s">
        <v>48</v>
      </c>
      <c r="D109" s="140" t="s">
        <v>14</v>
      </c>
      <c r="E109" s="128">
        <v>60000</v>
      </c>
      <c r="F109" s="132"/>
      <c r="G109" s="124">
        <f t="shared" si="1"/>
        <v>5000466</v>
      </c>
      <c r="H109" s="423" t="s">
        <v>41</v>
      </c>
      <c r="I109" s="424" t="s">
        <v>18</v>
      </c>
      <c r="J109" s="304" t="s">
        <v>409</v>
      </c>
      <c r="K109" s="424"/>
      <c r="L109" s="424" t="s">
        <v>57</v>
      </c>
      <c r="M109" s="425"/>
      <c r="N109" s="424"/>
    </row>
    <row r="110" spans="1:14" s="11" customFormat="1" x14ac:dyDescent="0.3">
      <c r="A110" s="363">
        <v>45610</v>
      </c>
      <c r="B110" s="139" t="s">
        <v>162</v>
      </c>
      <c r="C110" s="139" t="s">
        <v>48</v>
      </c>
      <c r="D110" s="140" t="s">
        <v>14</v>
      </c>
      <c r="E110" s="128">
        <v>70000</v>
      </c>
      <c r="F110" s="132"/>
      <c r="G110" s="124">
        <f t="shared" si="1"/>
        <v>4930466</v>
      </c>
      <c r="H110" s="423" t="s">
        <v>167</v>
      </c>
      <c r="I110" s="424" t="s">
        <v>18</v>
      </c>
      <c r="J110" s="686" t="s">
        <v>284</v>
      </c>
      <c r="K110" s="424"/>
      <c r="L110" s="424" t="s">
        <v>57</v>
      </c>
      <c r="M110" s="425"/>
      <c r="N110" s="424"/>
    </row>
    <row r="111" spans="1:14" s="364" customFormat="1" x14ac:dyDescent="0.3">
      <c r="A111" s="363">
        <v>45610</v>
      </c>
      <c r="B111" s="139" t="s">
        <v>162</v>
      </c>
      <c r="C111" s="139" t="s">
        <v>48</v>
      </c>
      <c r="D111" s="140" t="s">
        <v>164</v>
      </c>
      <c r="E111" s="128">
        <v>95000</v>
      </c>
      <c r="F111" s="132"/>
      <c r="G111" s="124">
        <f t="shared" si="1"/>
        <v>4835466</v>
      </c>
      <c r="H111" s="423" t="s">
        <v>207</v>
      </c>
      <c r="I111" s="424" t="s">
        <v>18</v>
      </c>
      <c r="J111" s="685" t="s">
        <v>485</v>
      </c>
      <c r="K111" s="424"/>
      <c r="L111" s="424" t="s">
        <v>57</v>
      </c>
      <c r="M111" s="425"/>
      <c r="N111" s="424"/>
    </row>
    <row r="112" spans="1:14" s="11" customFormat="1" x14ac:dyDescent="0.3">
      <c r="A112" s="400">
        <v>45610</v>
      </c>
      <c r="B112" s="139" t="s">
        <v>162</v>
      </c>
      <c r="C112" s="409" t="s">
        <v>48</v>
      </c>
      <c r="D112" s="652" t="s">
        <v>164</v>
      </c>
      <c r="E112" s="128">
        <v>81000</v>
      </c>
      <c r="F112" s="132"/>
      <c r="G112" s="124">
        <f t="shared" si="1"/>
        <v>4754466</v>
      </c>
      <c r="H112" s="423" t="s">
        <v>208</v>
      </c>
      <c r="I112" s="424" t="s">
        <v>18</v>
      </c>
      <c r="J112" s="304" t="s">
        <v>486</v>
      </c>
      <c r="K112" s="424"/>
      <c r="L112" s="424" t="s">
        <v>57</v>
      </c>
      <c r="M112" s="425"/>
      <c r="N112" s="424"/>
    </row>
    <row r="113" spans="1:14" s="11" customFormat="1" x14ac:dyDescent="0.3">
      <c r="A113" s="363">
        <v>45610</v>
      </c>
      <c r="B113" s="139" t="s">
        <v>162</v>
      </c>
      <c r="C113" s="139" t="s">
        <v>48</v>
      </c>
      <c r="D113" s="140" t="s">
        <v>164</v>
      </c>
      <c r="E113" s="128">
        <v>98000</v>
      </c>
      <c r="F113" s="132"/>
      <c r="G113" s="124">
        <f t="shared" si="1"/>
        <v>4656466</v>
      </c>
      <c r="H113" s="423" t="s">
        <v>884</v>
      </c>
      <c r="I113" s="424" t="s">
        <v>18</v>
      </c>
      <c r="J113" s="304" t="s">
        <v>481</v>
      </c>
      <c r="K113" s="424"/>
      <c r="L113" s="424" t="s">
        <v>57</v>
      </c>
      <c r="M113" s="425"/>
      <c r="N113" s="424"/>
    </row>
    <row r="114" spans="1:14" s="11" customFormat="1" x14ac:dyDescent="0.3">
      <c r="A114" s="138">
        <v>45610</v>
      </c>
      <c r="B114" s="139" t="s">
        <v>162</v>
      </c>
      <c r="C114" s="292" t="s">
        <v>48</v>
      </c>
      <c r="D114" s="418" t="s">
        <v>14</v>
      </c>
      <c r="E114" s="128">
        <v>26000</v>
      </c>
      <c r="F114" s="132"/>
      <c r="G114" s="124">
        <f t="shared" si="1"/>
        <v>4630466</v>
      </c>
      <c r="H114" s="423" t="s">
        <v>167</v>
      </c>
      <c r="I114" s="424" t="s">
        <v>18</v>
      </c>
      <c r="J114" s="686" t="s">
        <v>285</v>
      </c>
      <c r="K114" s="424"/>
      <c r="L114" s="424" t="s">
        <v>57</v>
      </c>
      <c r="M114" s="425"/>
      <c r="N114" s="424"/>
    </row>
    <row r="115" spans="1:14" s="11" customFormat="1" x14ac:dyDescent="0.3">
      <c r="A115" s="138">
        <v>45610</v>
      </c>
      <c r="B115" s="139" t="s">
        <v>162</v>
      </c>
      <c r="C115" s="139" t="s">
        <v>48</v>
      </c>
      <c r="D115" s="140" t="s">
        <v>164</v>
      </c>
      <c r="E115" s="128">
        <v>82000</v>
      </c>
      <c r="F115" s="132"/>
      <c r="G115" s="124">
        <f t="shared" si="1"/>
        <v>4548466</v>
      </c>
      <c r="H115" s="423" t="s">
        <v>883</v>
      </c>
      <c r="I115" s="424" t="s">
        <v>18</v>
      </c>
      <c r="J115" s="304" t="s">
        <v>455</v>
      </c>
      <c r="K115" s="424"/>
      <c r="L115" s="424" t="s">
        <v>57</v>
      </c>
      <c r="M115" s="425"/>
      <c r="N115" s="424"/>
    </row>
    <row r="116" spans="1:14" s="11" customFormat="1" x14ac:dyDescent="0.3">
      <c r="A116" s="138">
        <v>45610</v>
      </c>
      <c r="B116" s="139" t="s">
        <v>176</v>
      </c>
      <c r="C116" s="139" t="s">
        <v>48</v>
      </c>
      <c r="D116" s="418" t="s">
        <v>164</v>
      </c>
      <c r="E116" s="128"/>
      <c r="F116" s="132">
        <v>1000</v>
      </c>
      <c r="G116" s="124">
        <f t="shared" si="1"/>
        <v>4549466</v>
      </c>
      <c r="H116" s="423" t="s">
        <v>208</v>
      </c>
      <c r="I116" s="424" t="s">
        <v>18</v>
      </c>
      <c r="J116" s="304" t="s">
        <v>486</v>
      </c>
      <c r="K116" s="424"/>
      <c r="L116" s="424" t="s">
        <v>57</v>
      </c>
      <c r="M116" s="425"/>
      <c r="N116" s="424"/>
    </row>
    <row r="117" spans="1:14" s="11" customFormat="1" x14ac:dyDescent="0.3">
      <c r="A117" s="400">
        <v>45610</v>
      </c>
      <c r="B117" s="409" t="s">
        <v>176</v>
      </c>
      <c r="C117" s="409" t="s">
        <v>48</v>
      </c>
      <c r="D117" s="652" t="s">
        <v>164</v>
      </c>
      <c r="E117" s="128"/>
      <c r="F117" s="132">
        <v>9000</v>
      </c>
      <c r="G117" s="124">
        <f t="shared" si="1"/>
        <v>4558466</v>
      </c>
      <c r="H117" s="423" t="s">
        <v>883</v>
      </c>
      <c r="I117" s="424" t="s">
        <v>18</v>
      </c>
      <c r="J117" s="304" t="s">
        <v>455</v>
      </c>
      <c r="K117" s="424"/>
      <c r="L117" s="424" t="s">
        <v>57</v>
      </c>
      <c r="M117" s="425"/>
      <c r="N117" s="424"/>
    </row>
    <row r="118" spans="1:14" s="11" customFormat="1" x14ac:dyDescent="0.3">
      <c r="A118" s="363">
        <v>45611</v>
      </c>
      <c r="B118" s="139" t="s">
        <v>162</v>
      </c>
      <c r="C118" s="139" t="s">
        <v>48</v>
      </c>
      <c r="D118" s="140" t="s">
        <v>164</v>
      </c>
      <c r="E118" s="128">
        <v>83000</v>
      </c>
      <c r="F118" s="132"/>
      <c r="G118" s="124">
        <f t="shared" si="1"/>
        <v>4475466</v>
      </c>
      <c r="H118" s="423" t="s">
        <v>208</v>
      </c>
      <c r="I118" s="424" t="s">
        <v>18</v>
      </c>
      <c r="J118" s="304" t="s">
        <v>505</v>
      </c>
      <c r="K118" s="424"/>
      <c r="L118" s="424" t="s">
        <v>57</v>
      </c>
      <c r="M118" s="425"/>
      <c r="N118" s="424"/>
    </row>
    <row r="119" spans="1:14" s="11" customFormat="1" x14ac:dyDescent="0.3">
      <c r="A119" s="363">
        <v>45611</v>
      </c>
      <c r="B119" s="139" t="s">
        <v>162</v>
      </c>
      <c r="C119" s="139" t="s">
        <v>48</v>
      </c>
      <c r="D119" s="140" t="s">
        <v>14</v>
      </c>
      <c r="E119" s="128">
        <v>20000</v>
      </c>
      <c r="F119" s="132"/>
      <c r="G119" s="124">
        <f t="shared" si="1"/>
        <v>4455466</v>
      </c>
      <c r="H119" s="423" t="s">
        <v>167</v>
      </c>
      <c r="I119" s="424" t="s">
        <v>18</v>
      </c>
      <c r="J119" s="686" t="s">
        <v>286</v>
      </c>
      <c r="K119" s="424"/>
      <c r="L119" s="424" t="s">
        <v>57</v>
      </c>
      <c r="M119" s="425"/>
      <c r="N119" s="424"/>
    </row>
    <row r="120" spans="1:14" s="11" customFormat="1" x14ac:dyDescent="0.3">
      <c r="A120" s="363">
        <v>45611</v>
      </c>
      <c r="B120" s="139" t="s">
        <v>162</v>
      </c>
      <c r="C120" s="139" t="s">
        <v>48</v>
      </c>
      <c r="D120" s="140" t="s">
        <v>164</v>
      </c>
      <c r="E120" s="128">
        <v>100000</v>
      </c>
      <c r="F120" s="132"/>
      <c r="G120" s="124">
        <f t="shared" si="1"/>
        <v>4355466</v>
      </c>
      <c r="H120" s="423" t="s">
        <v>207</v>
      </c>
      <c r="I120" s="424" t="s">
        <v>18</v>
      </c>
      <c r="J120" s="685" t="s">
        <v>506</v>
      </c>
      <c r="K120" s="424"/>
      <c r="L120" s="424" t="s">
        <v>57</v>
      </c>
      <c r="M120" s="425"/>
      <c r="N120" s="424"/>
    </row>
    <row r="121" spans="1:14" s="11" customFormat="1" ht="18.600000000000001" customHeight="1" x14ac:dyDescent="0.3">
      <c r="A121" s="363">
        <v>45611</v>
      </c>
      <c r="B121" s="139" t="s">
        <v>162</v>
      </c>
      <c r="C121" s="139" t="s">
        <v>48</v>
      </c>
      <c r="D121" s="140" t="s">
        <v>164</v>
      </c>
      <c r="E121" s="128">
        <v>75000</v>
      </c>
      <c r="F121" s="132"/>
      <c r="G121" s="124">
        <f t="shared" si="1"/>
        <v>4280466</v>
      </c>
      <c r="H121" s="423" t="s">
        <v>883</v>
      </c>
      <c r="I121" s="424" t="s">
        <v>18</v>
      </c>
      <c r="J121" s="304" t="s">
        <v>400</v>
      </c>
      <c r="K121" s="424"/>
      <c r="L121" s="424" t="s">
        <v>57</v>
      </c>
      <c r="M121" s="425"/>
      <c r="N121" s="424"/>
    </row>
    <row r="122" spans="1:14" s="11" customFormat="1" ht="22.2" customHeight="1" x14ac:dyDescent="0.3">
      <c r="A122" s="363">
        <v>45611</v>
      </c>
      <c r="B122" s="139" t="s">
        <v>162</v>
      </c>
      <c r="C122" s="139" t="s">
        <v>48</v>
      </c>
      <c r="D122" s="140" t="s">
        <v>164</v>
      </c>
      <c r="E122" s="128">
        <v>90000</v>
      </c>
      <c r="F122" s="132"/>
      <c r="G122" s="124">
        <f t="shared" si="1"/>
        <v>4190466</v>
      </c>
      <c r="H122" s="423" t="s">
        <v>884</v>
      </c>
      <c r="I122" s="424" t="s">
        <v>18</v>
      </c>
      <c r="J122" s="304" t="s">
        <v>482</v>
      </c>
      <c r="K122" s="424"/>
      <c r="L122" s="424" t="s">
        <v>57</v>
      </c>
      <c r="M122" s="425"/>
      <c r="N122" s="424"/>
    </row>
    <row r="123" spans="1:14" s="364" customFormat="1" ht="18" customHeight="1" x14ac:dyDescent="0.3">
      <c r="A123" s="138">
        <v>45611</v>
      </c>
      <c r="B123" s="139" t="s">
        <v>176</v>
      </c>
      <c r="C123" s="139" t="s">
        <v>48</v>
      </c>
      <c r="D123" s="418" t="s">
        <v>164</v>
      </c>
      <c r="E123" s="128"/>
      <c r="F123" s="132">
        <v>9000</v>
      </c>
      <c r="G123" s="124">
        <f t="shared" si="1"/>
        <v>4199466</v>
      </c>
      <c r="H123" s="423" t="s">
        <v>208</v>
      </c>
      <c r="I123" s="424" t="s">
        <v>18</v>
      </c>
      <c r="J123" s="304" t="s">
        <v>505</v>
      </c>
      <c r="K123" s="424"/>
      <c r="L123" s="424" t="s">
        <v>57</v>
      </c>
      <c r="M123" s="425"/>
      <c r="N123" s="424"/>
    </row>
    <row r="124" spans="1:14" s="11" customFormat="1" ht="15.6" customHeight="1" x14ac:dyDescent="0.3">
      <c r="A124" s="138">
        <v>45611</v>
      </c>
      <c r="B124" s="139" t="s">
        <v>176</v>
      </c>
      <c r="C124" s="139" t="s">
        <v>48</v>
      </c>
      <c r="D124" s="418" t="s">
        <v>164</v>
      </c>
      <c r="E124" s="128"/>
      <c r="F124" s="132">
        <v>2000</v>
      </c>
      <c r="G124" s="124">
        <f t="shared" si="1"/>
        <v>4201466</v>
      </c>
      <c r="H124" s="423" t="s">
        <v>207</v>
      </c>
      <c r="I124" s="424" t="s">
        <v>18</v>
      </c>
      <c r="J124" s="685" t="s">
        <v>506</v>
      </c>
      <c r="K124" s="424"/>
      <c r="L124" s="424" t="s">
        <v>57</v>
      </c>
      <c r="M124" s="425"/>
      <c r="N124" s="424"/>
    </row>
    <row r="125" spans="1:14" s="11" customFormat="1" ht="19.2" customHeight="1" x14ac:dyDescent="0.3">
      <c r="A125" s="400">
        <v>45611</v>
      </c>
      <c r="B125" s="409" t="s">
        <v>176</v>
      </c>
      <c r="C125" s="409" t="s">
        <v>48</v>
      </c>
      <c r="D125" s="652" t="s">
        <v>164</v>
      </c>
      <c r="E125" s="396"/>
      <c r="F125" s="129">
        <v>4000</v>
      </c>
      <c r="G125" s="124">
        <f t="shared" si="1"/>
        <v>4205466</v>
      </c>
      <c r="H125" s="658" t="s">
        <v>883</v>
      </c>
      <c r="I125" s="659" t="s">
        <v>18</v>
      </c>
      <c r="J125" s="304" t="s">
        <v>400</v>
      </c>
      <c r="K125" s="424"/>
      <c r="L125" s="659" t="s">
        <v>57</v>
      </c>
      <c r="M125" s="660"/>
      <c r="N125" s="424"/>
    </row>
    <row r="126" spans="1:14" s="11" customFormat="1" ht="18.600000000000001" customHeight="1" x14ac:dyDescent="0.3">
      <c r="A126" s="138">
        <v>45612</v>
      </c>
      <c r="B126" s="139" t="s">
        <v>162</v>
      </c>
      <c r="C126" s="139" t="s">
        <v>48</v>
      </c>
      <c r="D126" s="140" t="s">
        <v>110</v>
      </c>
      <c r="E126" s="128">
        <v>50000</v>
      </c>
      <c r="F126" s="132"/>
      <c r="G126" s="124">
        <f t="shared" si="1"/>
        <v>4155466</v>
      </c>
      <c r="H126" s="423" t="s">
        <v>177</v>
      </c>
      <c r="I126" s="424" t="s">
        <v>18</v>
      </c>
      <c r="J126" s="304" t="s">
        <v>483</v>
      </c>
      <c r="K126" s="424"/>
      <c r="L126" s="424" t="s">
        <v>57</v>
      </c>
      <c r="M126" s="425"/>
      <c r="N126" s="424"/>
    </row>
    <row r="127" spans="1:14" s="11" customFormat="1" ht="19.95" customHeight="1" x14ac:dyDescent="0.3">
      <c r="A127" s="400">
        <v>45612</v>
      </c>
      <c r="B127" s="139" t="s">
        <v>162</v>
      </c>
      <c r="C127" s="126" t="s">
        <v>48</v>
      </c>
      <c r="D127" s="126" t="s">
        <v>164</v>
      </c>
      <c r="E127" s="128">
        <v>40000</v>
      </c>
      <c r="F127" s="132"/>
      <c r="G127" s="124">
        <f t="shared" ref="G127:G139" si="2">G126-E127+F127</f>
        <v>4115466</v>
      </c>
      <c r="H127" s="423" t="s">
        <v>208</v>
      </c>
      <c r="I127" s="424" t="s">
        <v>18</v>
      </c>
      <c r="J127" s="304" t="s">
        <v>510</v>
      </c>
      <c r="K127" s="424"/>
      <c r="L127" s="424" t="s">
        <v>57</v>
      </c>
      <c r="M127" s="425"/>
      <c r="N127" s="424"/>
    </row>
    <row r="128" spans="1:14" s="11" customFormat="1" ht="19.95" customHeight="1" x14ac:dyDescent="0.3">
      <c r="A128" s="400">
        <v>45612</v>
      </c>
      <c r="B128" s="139" t="s">
        <v>162</v>
      </c>
      <c r="C128" s="126" t="s">
        <v>48</v>
      </c>
      <c r="D128" s="126" t="s">
        <v>110</v>
      </c>
      <c r="E128" s="128">
        <v>30000</v>
      </c>
      <c r="F128" s="132"/>
      <c r="G128" s="124">
        <f t="shared" si="2"/>
        <v>4085466</v>
      </c>
      <c r="H128" s="423" t="s">
        <v>156</v>
      </c>
      <c r="I128" s="424" t="s">
        <v>18</v>
      </c>
      <c r="J128" s="304" t="s">
        <v>401</v>
      </c>
      <c r="K128" s="424"/>
      <c r="L128" s="424" t="s">
        <v>57</v>
      </c>
      <c r="M128" s="425"/>
      <c r="N128" s="424"/>
    </row>
    <row r="129" spans="1:14" s="11" customFormat="1" ht="16.95" customHeight="1" x14ac:dyDescent="0.3">
      <c r="A129" s="400">
        <v>45612</v>
      </c>
      <c r="B129" s="139" t="s">
        <v>162</v>
      </c>
      <c r="C129" s="126" t="s">
        <v>48</v>
      </c>
      <c r="D129" s="126" t="s">
        <v>14</v>
      </c>
      <c r="E129" s="128">
        <v>20000</v>
      </c>
      <c r="F129" s="132"/>
      <c r="G129" s="124">
        <f t="shared" si="2"/>
        <v>4065466</v>
      </c>
      <c r="H129" s="423" t="s">
        <v>167</v>
      </c>
      <c r="I129" s="424" t="s">
        <v>18</v>
      </c>
      <c r="J129" s="686" t="s">
        <v>287</v>
      </c>
      <c r="K129" s="424"/>
      <c r="L129" s="424" t="s">
        <v>57</v>
      </c>
      <c r="M129" s="425"/>
      <c r="N129" s="424"/>
    </row>
    <row r="130" spans="1:14" s="11" customFormat="1" ht="16.95" customHeight="1" x14ac:dyDescent="0.3">
      <c r="A130" s="138">
        <v>45612</v>
      </c>
      <c r="B130" s="139" t="s">
        <v>162</v>
      </c>
      <c r="C130" s="292" t="s">
        <v>48</v>
      </c>
      <c r="D130" s="418" t="s">
        <v>164</v>
      </c>
      <c r="E130" s="128">
        <v>140000</v>
      </c>
      <c r="F130" s="132"/>
      <c r="G130" s="124">
        <f t="shared" si="2"/>
        <v>3925466</v>
      </c>
      <c r="H130" s="423" t="s">
        <v>207</v>
      </c>
      <c r="I130" s="424" t="s">
        <v>18</v>
      </c>
      <c r="J130" s="685" t="s">
        <v>522</v>
      </c>
      <c r="K130" s="424"/>
      <c r="L130" s="424" t="s">
        <v>57</v>
      </c>
      <c r="M130" s="425"/>
      <c r="N130" s="424"/>
    </row>
    <row r="131" spans="1:14" s="11" customFormat="1" ht="21" customHeight="1" x14ac:dyDescent="0.3">
      <c r="A131" s="138">
        <v>45612</v>
      </c>
      <c r="B131" s="139" t="s">
        <v>176</v>
      </c>
      <c r="C131" s="139" t="s">
        <v>48</v>
      </c>
      <c r="D131" s="418" t="s">
        <v>164</v>
      </c>
      <c r="E131" s="128"/>
      <c r="F131" s="124">
        <v>4000</v>
      </c>
      <c r="G131" s="124">
        <f t="shared" si="2"/>
        <v>3929466</v>
      </c>
      <c r="H131" s="423" t="s">
        <v>207</v>
      </c>
      <c r="I131" s="424" t="s">
        <v>18</v>
      </c>
      <c r="J131" s="685" t="s">
        <v>522</v>
      </c>
      <c r="K131" s="424"/>
      <c r="L131" s="424" t="s">
        <v>57</v>
      </c>
      <c r="M131" s="425"/>
      <c r="N131" s="424"/>
    </row>
    <row r="132" spans="1:14" s="364" customFormat="1" ht="21" customHeight="1" x14ac:dyDescent="0.3">
      <c r="A132" s="807">
        <v>45614</v>
      </c>
      <c r="B132" s="139" t="s">
        <v>162</v>
      </c>
      <c r="C132" s="139" t="s">
        <v>48</v>
      </c>
      <c r="D132" s="140" t="s">
        <v>164</v>
      </c>
      <c r="E132" s="128">
        <v>100000</v>
      </c>
      <c r="F132" s="808"/>
      <c r="G132" s="124">
        <f t="shared" si="2"/>
        <v>3829466</v>
      </c>
      <c r="H132" s="423" t="s">
        <v>884</v>
      </c>
      <c r="I132" s="424" t="s">
        <v>18</v>
      </c>
      <c r="J132" s="304" t="s">
        <v>523</v>
      </c>
      <c r="K132" s="424"/>
      <c r="L132" s="424" t="s">
        <v>57</v>
      </c>
      <c r="M132" s="425"/>
      <c r="N132" s="424"/>
    </row>
    <row r="133" spans="1:14" s="364" customFormat="1" ht="21" customHeight="1" x14ac:dyDescent="0.3">
      <c r="A133" s="363">
        <v>45614</v>
      </c>
      <c r="B133" s="139" t="s">
        <v>162</v>
      </c>
      <c r="C133" s="139" t="s">
        <v>48</v>
      </c>
      <c r="D133" s="140" t="s">
        <v>110</v>
      </c>
      <c r="E133" s="128">
        <v>50000</v>
      </c>
      <c r="F133" s="132"/>
      <c r="G133" s="124">
        <f t="shared" si="2"/>
        <v>3779466</v>
      </c>
      <c r="H133" s="423" t="s">
        <v>156</v>
      </c>
      <c r="I133" s="424" t="s">
        <v>18</v>
      </c>
      <c r="J133" s="304" t="s">
        <v>402</v>
      </c>
      <c r="K133" s="424"/>
      <c r="L133" s="424" t="s">
        <v>57</v>
      </c>
      <c r="M133" s="425"/>
      <c r="N133" s="424"/>
    </row>
    <row r="134" spans="1:14" s="364" customFormat="1" ht="22.95" customHeight="1" x14ac:dyDescent="0.3">
      <c r="A134" s="363">
        <v>45614</v>
      </c>
      <c r="B134" s="139" t="s">
        <v>162</v>
      </c>
      <c r="C134" s="139" t="s">
        <v>48</v>
      </c>
      <c r="D134" s="140" t="s">
        <v>164</v>
      </c>
      <c r="E134" s="128">
        <v>100000</v>
      </c>
      <c r="F134" s="132"/>
      <c r="G134" s="124">
        <f t="shared" si="2"/>
        <v>3679466</v>
      </c>
      <c r="H134" s="423" t="s">
        <v>207</v>
      </c>
      <c r="I134" s="424" t="s">
        <v>18</v>
      </c>
      <c r="J134" s="685" t="s">
        <v>528</v>
      </c>
      <c r="K134" s="424"/>
      <c r="L134" s="424" t="s">
        <v>57</v>
      </c>
      <c r="M134" s="425"/>
      <c r="N134" s="424"/>
    </row>
    <row r="135" spans="1:14" s="11" customFormat="1" ht="21" customHeight="1" x14ac:dyDescent="0.3">
      <c r="A135" s="363">
        <v>45614</v>
      </c>
      <c r="B135" s="139" t="s">
        <v>162</v>
      </c>
      <c r="C135" s="139" t="s">
        <v>48</v>
      </c>
      <c r="D135" s="140" t="s">
        <v>164</v>
      </c>
      <c r="E135" s="128">
        <v>77000</v>
      </c>
      <c r="F135" s="132"/>
      <c r="G135" s="124">
        <f t="shared" si="2"/>
        <v>3602466</v>
      </c>
      <c r="H135" s="423" t="s">
        <v>208</v>
      </c>
      <c r="I135" s="424" t="s">
        <v>18</v>
      </c>
      <c r="J135" s="304" t="s">
        <v>529</v>
      </c>
      <c r="K135" s="424"/>
      <c r="L135" s="424" t="s">
        <v>57</v>
      </c>
      <c r="M135" s="140"/>
      <c r="N135" s="124"/>
    </row>
    <row r="136" spans="1:14" s="11" customFormat="1" ht="21" customHeight="1" x14ac:dyDescent="0.3">
      <c r="A136" s="363">
        <v>45614</v>
      </c>
      <c r="B136" s="139" t="s">
        <v>162</v>
      </c>
      <c r="C136" s="139" t="s">
        <v>48</v>
      </c>
      <c r="D136" s="140" t="s">
        <v>14</v>
      </c>
      <c r="E136" s="128">
        <v>20000</v>
      </c>
      <c r="F136" s="132"/>
      <c r="G136" s="124">
        <f t="shared" si="2"/>
        <v>3582466</v>
      </c>
      <c r="H136" s="423" t="s">
        <v>167</v>
      </c>
      <c r="I136" s="424" t="s">
        <v>18</v>
      </c>
      <c r="J136" s="686" t="s">
        <v>436</v>
      </c>
      <c r="K136" s="424"/>
      <c r="L136" s="424" t="s">
        <v>57</v>
      </c>
      <c r="M136" s="140"/>
      <c r="N136" s="124"/>
    </row>
    <row r="137" spans="1:14" s="364" customFormat="1" ht="19.95" customHeight="1" x14ac:dyDescent="0.3">
      <c r="A137" s="363">
        <v>45614</v>
      </c>
      <c r="B137" s="139" t="s">
        <v>162</v>
      </c>
      <c r="C137" s="636" t="s">
        <v>48</v>
      </c>
      <c r="D137" s="637" t="s">
        <v>14</v>
      </c>
      <c r="E137" s="396">
        <v>16000</v>
      </c>
      <c r="F137" s="129"/>
      <c r="G137" s="124">
        <f t="shared" si="2"/>
        <v>3566466</v>
      </c>
      <c r="H137" s="658" t="s">
        <v>41</v>
      </c>
      <c r="I137" s="659" t="s">
        <v>18</v>
      </c>
      <c r="J137" s="304" t="s">
        <v>416</v>
      </c>
      <c r="K137" s="424"/>
      <c r="L137" s="659" t="s">
        <v>57</v>
      </c>
      <c r="M137" s="637"/>
      <c r="N137" s="130"/>
    </row>
    <row r="138" spans="1:14" s="11" customFormat="1" ht="20.399999999999999" customHeight="1" x14ac:dyDescent="0.3">
      <c r="A138" s="400">
        <v>45614</v>
      </c>
      <c r="B138" s="409" t="s">
        <v>176</v>
      </c>
      <c r="C138" s="409" t="s">
        <v>48</v>
      </c>
      <c r="D138" s="140" t="s">
        <v>110</v>
      </c>
      <c r="E138" s="128"/>
      <c r="F138" s="124">
        <v>1000</v>
      </c>
      <c r="G138" s="124">
        <f t="shared" si="2"/>
        <v>3567466</v>
      </c>
      <c r="H138" s="423" t="s">
        <v>156</v>
      </c>
      <c r="I138" s="424" t="s">
        <v>18</v>
      </c>
      <c r="J138" s="304" t="s">
        <v>402</v>
      </c>
      <c r="K138" s="424"/>
      <c r="L138" s="424" t="s">
        <v>57</v>
      </c>
      <c r="M138" s="140"/>
      <c r="N138" s="124"/>
    </row>
    <row r="139" spans="1:14" s="11" customFormat="1" ht="20.399999999999999" customHeight="1" x14ac:dyDescent="0.3">
      <c r="A139" s="138">
        <v>45614</v>
      </c>
      <c r="B139" s="139" t="s">
        <v>363</v>
      </c>
      <c r="C139" s="139" t="s">
        <v>48</v>
      </c>
      <c r="D139" s="418" t="s">
        <v>164</v>
      </c>
      <c r="E139" s="128">
        <v>2000</v>
      </c>
      <c r="F139" s="124"/>
      <c r="G139" s="124">
        <f t="shared" si="2"/>
        <v>3565466</v>
      </c>
      <c r="H139" s="423" t="s">
        <v>207</v>
      </c>
      <c r="I139" s="424" t="s">
        <v>18</v>
      </c>
      <c r="J139" s="685" t="s">
        <v>528</v>
      </c>
      <c r="K139" s="424"/>
      <c r="L139" s="424" t="s">
        <v>57</v>
      </c>
      <c r="M139" s="140"/>
      <c r="N139" s="124"/>
    </row>
    <row r="140" spans="1:14" s="11" customFormat="1" ht="20.399999999999999" customHeight="1" x14ac:dyDescent="0.3">
      <c r="A140" s="138">
        <v>45614</v>
      </c>
      <c r="B140" s="139" t="s">
        <v>176</v>
      </c>
      <c r="C140" s="139" t="s">
        <v>48</v>
      </c>
      <c r="D140" s="418" t="s">
        <v>164</v>
      </c>
      <c r="E140" s="128"/>
      <c r="F140" s="124">
        <v>4000</v>
      </c>
      <c r="G140" s="124">
        <f t="shared" ref="G140:G213" si="3">G139-E140+F140</f>
        <v>3569466</v>
      </c>
      <c r="H140" s="423" t="s">
        <v>208</v>
      </c>
      <c r="I140" s="424" t="s">
        <v>18</v>
      </c>
      <c r="J140" s="304" t="s">
        <v>529</v>
      </c>
      <c r="K140" s="424"/>
      <c r="L140" s="424" t="s">
        <v>57</v>
      </c>
      <c r="M140" s="140"/>
      <c r="N140" s="124"/>
    </row>
    <row r="141" spans="1:14" s="798" customFormat="1" ht="20.399999999999999" customHeight="1" x14ac:dyDescent="0.3">
      <c r="A141" s="793">
        <v>45614</v>
      </c>
      <c r="B141" s="782" t="s">
        <v>632</v>
      </c>
      <c r="C141" s="782" t="s">
        <v>191</v>
      </c>
      <c r="D141" s="794" t="s">
        <v>14</v>
      </c>
      <c r="E141" s="785"/>
      <c r="F141" s="785">
        <v>15880000</v>
      </c>
      <c r="G141" s="785">
        <f t="shared" si="3"/>
        <v>19449466</v>
      </c>
      <c r="H141" s="795"/>
      <c r="I141" s="796" t="s">
        <v>18</v>
      </c>
      <c r="J141" s="856"/>
      <c r="K141" s="796"/>
      <c r="L141" s="796"/>
      <c r="M141" s="794"/>
      <c r="N141" s="785"/>
    </row>
    <row r="142" spans="1:14" s="11" customFormat="1" ht="20.399999999999999" customHeight="1" x14ac:dyDescent="0.3">
      <c r="A142" s="400">
        <v>45615</v>
      </c>
      <c r="B142" s="409" t="s">
        <v>162</v>
      </c>
      <c r="C142" s="409" t="s">
        <v>48</v>
      </c>
      <c r="D142" s="652" t="s">
        <v>164</v>
      </c>
      <c r="E142" s="128">
        <v>115000</v>
      </c>
      <c r="F142" s="124"/>
      <c r="G142" s="124">
        <f t="shared" si="3"/>
        <v>19334466</v>
      </c>
      <c r="H142" s="423" t="s">
        <v>207</v>
      </c>
      <c r="I142" s="424" t="s">
        <v>18</v>
      </c>
      <c r="J142" s="685" t="s">
        <v>547</v>
      </c>
      <c r="K142" s="424"/>
      <c r="L142" s="424" t="s">
        <v>57</v>
      </c>
      <c r="M142" s="140"/>
      <c r="N142" s="124"/>
    </row>
    <row r="143" spans="1:14" s="11" customFormat="1" ht="20.399999999999999" customHeight="1" x14ac:dyDescent="0.3">
      <c r="A143" s="400">
        <v>45615</v>
      </c>
      <c r="B143" s="409" t="s">
        <v>162</v>
      </c>
      <c r="C143" s="409" t="s">
        <v>48</v>
      </c>
      <c r="D143" s="652" t="s">
        <v>164</v>
      </c>
      <c r="E143" s="128">
        <v>80000</v>
      </c>
      <c r="F143" s="124"/>
      <c r="G143" s="124">
        <f t="shared" si="3"/>
        <v>19254466</v>
      </c>
      <c r="H143" s="423" t="s">
        <v>208</v>
      </c>
      <c r="I143" s="424" t="s">
        <v>18</v>
      </c>
      <c r="J143" s="304" t="s">
        <v>548</v>
      </c>
      <c r="K143" s="424"/>
      <c r="L143" s="424" t="s">
        <v>57</v>
      </c>
      <c r="M143" s="140"/>
      <c r="N143" s="124"/>
    </row>
    <row r="144" spans="1:14" s="11" customFormat="1" ht="20.399999999999999" customHeight="1" x14ac:dyDescent="0.3">
      <c r="A144" s="400">
        <v>45615</v>
      </c>
      <c r="B144" s="409" t="s">
        <v>162</v>
      </c>
      <c r="C144" s="409" t="s">
        <v>48</v>
      </c>
      <c r="D144" s="652" t="s">
        <v>164</v>
      </c>
      <c r="E144" s="128">
        <v>93000</v>
      </c>
      <c r="F144" s="124"/>
      <c r="G144" s="124">
        <f t="shared" si="3"/>
        <v>19161466</v>
      </c>
      <c r="H144" s="423" t="s">
        <v>884</v>
      </c>
      <c r="I144" s="424" t="s">
        <v>18</v>
      </c>
      <c r="J144" s="304" t="s">
        <v>524</v>
      </c>
      <c r="K144" s="424"/>
      <c r="L144" s="424" t="s">
        <v>57</v>
      </c>
      <c r="M144" s="140"/>
      <c r="N144" s="124"/>
    </row>
    <row r="145" spans="1:14" s="11" customFormat="1" ht="20.399999999999999" customHeight="1" x14ac:dyDescent="0.3">
      <c r="A145" s="400">
        <v>45615</v>
      </c>
      <c r="B145" s="409" t="s">
        <v>162</v>
      </c>
      <c r="C145" s="409" t="s">
        <v>48</v>
      </c>
      <c r="D145" s="652" t="s">
        <v>110</v>
      </c>
      <c r="E145" s="128">
        <v>30000</v>
      </c>
      <c r="F145" s="124"/>
      <c r="G145" s="124">
        <f t="shared" si="3"/>
        <v>19131466</v>
      </c>
      <c r="H145" s="423" t="s">
        <v>156</v>
      </c>
      <c r="I145" s="424" t="s">
        <v>18</v>
      </c>
      <c r="J145" s="304" t="s">
        <v>549</v>
      </c>
      <c r="K145" s="424"/>
      <c r="L145" s="424" t="s">
        <v>57</v>
      </c>
      <c r="M145" s="140"/>
      <c r="N145" s="124"/>
    </row>
    <row r="146" spans="1:14" s="11" customFormat="1" ht="20.399999999999999" customHeight="1" x14ac:dyDescent="0.3">
      <c r="A146" s="400">
        <v>45615</v>
      </c>
      <c r="B146" s="409" t="s">
        <v>162</v>
      </c>
      <c r="C146" s="409" t="s">
        <v>48</v>
      </c>
      <c r="D146" s="652" t="s">
        <v>14</v>
      </c>
      <c r="E146" s="128">
        <v>20000</v>
      </c>
      <c r="F146" s="124"/>
      <c r="G146" s="124">
        <f t="shared" si="3"/>
        <v>19111466</v>
      </c>
      <c r="H146" s="423" t="s">
        <v>167</v>
      </c>
      <c r="I146" s="424" t="s">
        <v>18</v>
      </c>
      <c r="J146" s="686" t="s">
        <v>437</v>
      </c>
      <c r="K146" s="424"/>
      <c r="L146" s="424" t="s">
        <v>57</v>
      </c>
      <c r="M146" s="140"/>
      <c r="N146" s="124"/>
    </row>
    <row r="147" spans="1:14" s="11" customFormat="1" ht="20.399999999999999" customHeight="1" x14ac:dyDescent="0.3">
      <c r="A147" s="400">
        <v>45615</v>
      </c>
      <c r="B147" s="409" t="s">
        <v>162</v>
      </c>
      <c r="C147" s="409" t="s">
        <v>48</v>
      </c>
      <c r="D147" s="652" t="s">
        <v>14</v>
      </c>
      <c r="E147" s="128">
        <v>170000</v>
      </c>
      <c r="F147" s="124"/>
      <c r="G147" s="124">
        <f t="shared" si="3"/>
        <v>18941466</v>
      </c>
      <c r="H147" s="423" t="s">
        <v>63</v>
      </c>
      <c r="I147" s="424" t="s">
        <v>18</v>
      </c>
      <c r="J147" s="304" t="s">
        <v>550</v>
      </c>
      <c r="K147" s="424"/>
      <c r="L147" s="424" t="s">
        <v>57</v>
      </c>
      <c r="M147" s="140"/>
      <c r="N147" s="124"/>
    </row>
    <row r="148" spans="1:14" s="364" customFormat="1" ht="20.399999999999999" customHeight="1" x14ac:dyDescent="0.3">
      <c r="A148" s="400">
        <v>45615</v>
      </c>
      <c r="B148" s="409" t="s">
        <v>162</v>
      </c>
      <c r="C148" s="409" t="s">
        <v>48</v>
      </c>
      <c r="D148" s="652" t="s">
        <v>14</v>
      </c>
      <c r="E148" s="128">
        <v>400000</v>
      </c>
      <c r="F148" s="124"/>
      <c r="G148" s="124">
        <f t="shared" si="3"/>
        <v>18541466</v>
      </c>
      <c r="H148" s="423" t="s">
        <v>41</v>
      </c>
      <c r="I148" s="424" t="s">
        <v>18</v>
      </c>
      <c r="J148" s="304" t="s">
        <v>484</v>
      </c>
      <c r="K148" s="424"/>
      <c r="L148" s="424" t="s">
        <v>57</v>
      </c>
      <c r="M148" s="140"/>
      <c r="N148" s="124"/>
    </row>
    <row r="149" spans="1:14" s="364" customFormat="1" ht="20.399999999999999" customHeight="1" x14ac:dyDescent="0.3">
      <c r="A149" s="400">
        <v>45615</v>
      </c>
      <c r="B149" s="409" t="s">
        <v>162</v>
      </c>
      <c r="C149" s="409" t="s">
        <v>48</v>
      </c>
      <c r="D149" s="652" t="s">
        <v>14</v>
      </c>
      <c r="E149" s="128">
        <v>12000</v>
      </c>
      <c r="F149" s="124"/>
      <c r="G149" s="124">
        <f t="shared" si="3"/>
        <v>18529466</v>
      </c>
      <c r="H149" s="423" t="s">
        <v>41</v>
      </c>
      <c r="I149" s="424" t="s">
        <v>18</v>
      </c>
      <c r="J149" s="304" t="s">
        <v>530</v>
      </c>
      <c r="K149" s="424"/>
      <c r="L149" s="424" t="s">
        <v>57</v>
      </c>
      <c r="M149" s="140"/>
      <c r="N149" s="124"/>
    </row>
    <row r="150" spans="1:14" s="364" customFormat="1" ht="20.399999999999999" customHeight="1" x14ac:dyDescent="0.3">
      <c r="A150" s="400">
        <v>45615</v>
      </c>
      <c r="B150" s="409" t="s">
        <v>162</v>
      </c>
      <c r="C150" s="409" t="s">
        <v>48</v>
      </c>
      <c r="D150" s="652" t="s">
        <v>14</v>
      </c>
      <c r="E150" s="128">
        <v>155000</v>
      </c>
      <c r="F150" s="124"/>
      <c r="G150" s="124">
        <f t="shared" si="3"/>
        <v>18374466</v>
      </c>
      <c r="H150" s="423" t="s">
        <v>41</v>
      </c>
      <c r="I150" s="424" t="s">
        <v>18</v>
      </c>
      <c r="J150" s="304" t="s">
        <v>551</v>
      </c>
      <c r="K150" s="424"/>
      <c r="L150" s="424" t="s">
        <v>57</v>
      </c>
      <c r="M150" s="140"/>
      <c r="N150" s="124"/>
    </row>
    <row r="151" spans="1:14" s="364" customFormat="1" ht="20.399999999999999" customHeight="1" x14ac:dyDescent="0.3">
      <c r="A151" s="689">
        <v>45615</v>
      </c>
      <c r="B151" s="636" t="s">
        <v>176</v>
      </c>
      <c r="C151" s="636" t="s">
        <v>48</v>
      </c>
      <c r="D151" s="418" t="s">
        <v>164</v>
      </c>
      <c r="E151" s="128"/>
      <c r="F151" s="124">
        <v>3000</v>
      </c>
      <c r="G151" s="124">
        <f t="shared" si="3"/>
        <v>18377466</v>
      </c>
      <c r="H151" s="423" t="s">
        <v>208</v>
      </c>
      <c r="I151" s="424" t="s">
        <v>18</v>
      </c>
      <c r="J151" s="304" t="s">
        <v>548</v>
      </c>
      <c r="K151" s="140"/>
      <c r="L151" s="424" t="s">
        <v>57</v>
      </c>
      <c r="M151" s="140"/>
      <c r="N151" s="124"/>
    </row>
    <row r="152" spans="1:14" s="364" customFormat="1" ht="20.399999999999999" customHeight="1" x14ac:dyDescent="0.3">
      <c r="A152" s="138">
        <v>45616</v>
      </c>
      <c r="B152" s="139" t="s">
        <v>176</v>
      </c>
      <c r="C152" s="139" t="s">
        <v>48</v>
      </c>
      <c r="D152" s="418" t="s">
        <v>164</v>
      </c>
      <c r="E152" s="128"/>
      <c r="F152" s="124">
        <v>3000</v>
      </c>
      <c r="G152" s="124">
        <f t="shared" si="3"/>
        <v>18380466</v>
      </c>
      <c r="H152" s="423" t="s">
        <v>207</v>
      </c>
      <c r="I152" s="424" t="s">
        <v>18</v>
      </c>
      <c r="J152" s="685" t="s">
        <v>547</v>
      </c>
      <c r="K152" s="424"/>
      <c r="L152" s="424" t="s">
        <v>57</v>
      </c>
      <c r="M152" s="140"/>
      <c r="N152" s="124"/>
    </row>
    <row r="153" spans="1:14" s="364" customFormat="1" ht="20.399999999999999" customHeight="1" x14ac:dyDescent="0.3">
      <c r="A153" s="400">
        <v>45616</v>
      </c>
      <c r="B153" s="409" t="s">
        <v>162</v>
      </c>
      <c r="C153" s="409" t="s">
        <v>48</v>
      </c>
      <c r="D153" s="652" t="s">
        <v>164</v>
      </c>
      <c r="E153" s="128">
        <v>85000</v>
      </c>
      <c r="F153" s="124"/>
      <c r="G153" s="124">
        <f t="shared" si="3"/>
        <v>18295466</v>
      </c>
      <c r="H153" s="423" t="s">
        <v>208</v>
      </c>
      <c r="I153" s="424" t="s">
        <v>18</v>
      </c>
      <c r="J153" s="304" t="s">
        <v>563</v>
      </c>
      <c r="K153" s="424"/>
      <c r="L153" s="424" t="s">
        <v>57</v>
      </c>
      <c r="N153" s="124"/>
    </row>
    <row r="154" spans="1:14" s="11" customFormat="1" ht="20.399999999999999" customHeight="1" x14ac:dyDescent="0.3">
      <c r="A154" s="400">
        <v>45616</v>
      </c>
      <c r="B154" s="409" t="s">
        <v>162</v>
      </c>
      <c r="C154" s="409" t="s">
        <v>48</v>
      </c>
      <c r="D154" s="652" t="s">
        <v>164</v>
      </c>
      <c r="E154" s="128">
        <v>97000</v>
      </c>
      <c r="F154" s="124"/>
      <c r="G154" s="124">
        <f t="shared" si="3"/>
        <v>18198466</v>
      </c>
      <c r="H154" s="423" t="s">
        <v>207</v>
      </c>
      <c r="I154" s="424" t="s">
        <v>18</v>
      </c>
      <c r="J154" s="685" t="s">
        <v>564</v>
      </c>
      <c r="K154" s="424"/>
      <c r="L154" s="424" t="s">
        <v>57</v>
      </c>
      <c r="M154" s="140"/>
      <c r="N154" s="124"/>
    </row>
    <row r="155" spans="1:14" s="11" customFormat="1" ht="20.399999999999999" customHeight="1" x14ac:dyDescent="0.3">
      <c r="A155" s="400">
        <v>45616</v>
      </c>
      <c r="B155" s="409" t="s">
        <v>162</v>
      </c>
      <c r="C155" s="409" t="s">
        <v>48</v>
      </c>
      <c r="D155" s="652" t="s">
        <v>110</v>
      </c>
      <c r="E155" s="128">
        <v>75000</v>
      </c>
      <c r="F155" s="124"/>
      <c r="G155" s="124">
        <f t="shared" si="3"/>
        <v>18123466</v>
      </c>
      <c r="H155" s="423" t="s">
        <v>177</v>
      </c>
      <c r="I155" s="424" t="s">
        <v>18</v>
      </c>
      <c r="J155" s="304" t="s">
        <v>565</v>
      </c>
      <c r="K155" s="424"/>
      <c r="L155" s="424" t="s">
        <v>57</v>
      </c>
      <c r="M155" s="140"/>
      <c r="N155" s="124"/>
    </row>
    <row r="156" spans="1:14" s="11" customFormat="1" ht="20.399999999999999" customHeight="1" x14ac:dyDescent="0.3">
      <c r="A156" s="400">
        <v>45616</v>
      </c>
      <c r="B156" s="409" t="s">
        <v>162</v>
      </c>
      <c r="C156" s="409" t="s">
        <v>48</v>
      </c>
      <c r="D156" s="652" t="s">
        <v>110</v>
      </c>
      <c r="E156" s="128">
        <v>30000</v>
      </c>
      <c r="F156" s="124"/>
      <c r="G156" s="124">
        <f t="shared" si="3"/>
        <v>18093466</v>
      </c>
      <c r="H156" s="423" t="s">
        <v>156</v>
      </c>
      <c r="I156" s="424" t="s">
        <v>18</v>
      </c>
      <c r="J156" s="304" t="s">
        <v>566</v>
      </c>
      <c r="K156" s="424"/>
      <c r="L156" s="424" t="s">
        <v>57</v>
      </c>
      <c r="M156" s="140"/>
      <c r="N156" s="124"/>
    </row>
    <row r="157" spans="1:14" s="11" customFormat="1" ht="20.399999999999999" customHeight="1" x14ac:dyDescent="0.3">
      <c r="A157" s="400">
        <v>45616</v>
      </c>
      <c r="B157" s="409" t="s">
        <v>162</v>
      </c>
      <c r="C157" s="409" t="s">
        <v>48</v>
      </c>
      <c r="D157" s="652" t="s">
        <v>14</v>
      </c>
      <c r="E157" s="128">
        <v>20000</v>
      </c>
      <c r="F157" s="124"/>
      <c r="G157" s="124">
        <f t="shared" si="3"/>
        <v>18073466</v>
      </c>
      <c r="H157" s="423" t="s">
        <v>167</v>
      </c>
      <c r="I157" s="424" t="s">
        <v>18</v>
      </c>
      <c r="J157" s="686" t="s">
        <v>567</v>
      </c>
      <c r="K157" s="424"/>
      <c r="L157" s="424" t="s">
        <v>57</v>
      </c>
      <c r="M157" s="140"/>
      <c r="N157" s="124"/>
    </row>
    <row r="158" spans="1:14" s="364" customFormat="1" ht="20.399999999999999" customHeight="1" x14ac:dyDescent="0.3">
      <c r="A158" s="400">
        <v>45616</v>
      </c>
      <c r="B158" s="409" t="s">
        <v>162</v>
      </c>
      <c r="C158" s="409" t="s">
        <v>48</v>
      </c>
      <c r="D158" s="652" t="s">
        <v>14</v>
      </c>
      <c r="E158" s="128">
        <v>60000</v>
      </c>
      <c r="F158" s="124"/>
      <c r="G158" s="124">
        <f t="shared" si="3"/>
        <v>18013466</v>
      </c>
      <c r="H158" s="423" t="s">
        <v>41</v>
      </c>
      <c r="I158" s="424" t="s">
        <v>18</v>
      </c>
      <c r="J158" s="304" t="s">
        <v>552</v>
      </c>
      <c r="K158" s="424"/>
      <c r="L158" s="424" t="s">
        <v>57</v>
      </c>
      <c r="M158" s="140"/>
      <c r="N158" s="124"/>
    </row>
    <row r="159" spans="1:14" s="11" customFormat="1" ht="20.399999999999999" customHeight="1" x14ac:dyDescent="0.3">
      <c r="A159" s="689">
        <v>45616</v>
      </c>
      <c r="B159" s="636" t="s">
        <v>176</v>
      </c>
      <c r="C159" s="636" t="s">
        <v>48</v>
      </c>
      <c r="D159" s="418" t="s">
        <v>164</v>
      </c>
      <c r="E159" s="128"/>
      <c r="F159" s="124">
        <v>2000</v>
      </c>
      <c r="G159" s="124">
        <f t="shared" si="3"/>
        <v>18015466</v>
      </c>
      <c r="H159" s="423" t="s">
        <v>207</v>
      </c>
      <c r="I159" s="424" t="s">
        <v>18</v>
      </c>
      <c r="J159" s="685" t="s">
        <v>564</v>
      </c>
      <c r="K159" s="424"/>
      <c r="L159" s="424" t="s">
        <v>57</v>
      </c>
      <c r="M159" s="140"/>
      <c r="N159" s="124"/>
    </row>
    <row r="160" spans="1:14" s="11" customFormat="1" ht="20.399999999999999" customHeight="1" x14ac:dyDescent="0.3">
      <c r="A160" s="400">
        <v>45616</v>
      </c>
      <c r="B160" s="409" t="s">
        <v>176</v>
      </c>
      <c r="C160" s="409" t="s">
        <v>112</v>
      </c>
      <c r="D160" s="652" t="s">
        <v>110</v>
      </c>
      <c r="E160" s="128"/>
      <c r="F160" s="124">
        <v>2000</v>
      </c>
      <c r="G160" s="124">
        <f t="shared" si="3"/>
        <v>18017466</v>
      </c>
      <c r="H160" s="423" t="s">
        <v>177</v>
      </c>
      <c r="I160" s="424" t="s">
        <v>18</v>
      </c>
      <c r="J160" s="304" t="s">
        <v>565</v>
      </c>
      <c r="K160" s="424"/>
      <c r="L160" s="424" t="s">
        <v>57</v>
      </c>
      <c r="M160" s="140"/>
      <c r="N160" s="124"/>
    </row>
    <row r="161" spans="1:14" s="11" customFormat="1" ht="20.399999999999999" customHeight="1" x14ac:dyDescent="0.3">
      <c r="A161" s="400">
        <v>45617</v>
      </c>
      <c r="B161" s="409" t="s">
        <v>162</v>
      </c>
      <c r="C161" s="292" t="s">
        <v>48</v>
      </c>
      <c r="D161" s="652" t="s">
        <v>164</v>
      </c>
      <c r="E161" s="128">
        <v>98000</v>
      </c>
      <c r="F161" s="124"/>
      <c r="G161" s="124">
        <f t="shared" si="3"/>
        <v>17919466</v>
      </c>
      <c r="H161" s="423" t="s">
        <v>207</v>
      </c>
      <c r="I161" s="424" t="s">
        <v>18</v>
      </c>
      <c r="J161" s="685" t="s">
        <v>576</v>
      </c>
      <c r="K161" s="424"/>
      <c r="L161" s="424" t="s">
        <v>57</v>
      </c>
      <c r="M161" s="140"/>
      <c r="N161" s="124"/>
    </row>
    <row r="162" spans="1:14" s="11" customFormat="1" ht="20.399999999999999" customHeight="1" x14ac:dyDescent="0.3">
      <c r="A162" s="400">
        <v>45617</v>
      </c>
      <c r="B162" s="409" t="s">
        <v>162</v>
      </c>
      <c r="C162" s="292" t="s">
        <v>48</v>
      </c>
      <c r="D162" s="652" t="s">
        <v>164</v>
      </c>
      <c r="E162" s="128">
        <v>78000</v>
      </c>
      <c r="F162" s="124"/>
      <c r="G162" s="124">
        <f t="shared" si="3"/>
        <v>17841466</v>
      </c>
      <c r="H162" s="423" t="s">
        <v>208</v>
      </c>
      <c r="I162" s="424" t="s">
        <v>18</v>
      </c>
      <c r="J162" s="304" t="s">
        <v>578</v>
      </c>
      <c r="K162" s="424"/>
      <c r="L162" s="424" t="s">
        <v>57</v>
      </c>
      <c r="M162" s="140"/>
      <c r="N162" s="124"/>
    </row>
    <row r="163" spans="1:14" s="11" customFormat="1" ht="20.399999999999999" customHeight="1" x14ac:dyDescent="0.3">
      <c r="A163" s="400">
        <v>45617</v>
      </c>
      <c r="B163" s="409" t="s">
        <v>162</v>
      </c>
      <c r="C163" s="292" t="s">
        <v>48</v>
      </c>
      <c r="D163" s="652" t="s">
        <v>164</v>
      </c>
      <c r="E163" s="128">
        <v>93000</v>
      </c>
      <c r="F163" s="124"/>
      <c r="G163" s="124">
        <f t="shared" si="3"/>
        <v>17748466</v>
      </c>
      <c r="H163" s="423" t="s">
        <v>884</v>
      </c>
      <c r="I163" s="424" t="s">
        <v>18</v>
      </c>
      <c r="J163" s="304" t="s">
        <v>577</v>
      </c>
      <c r="K163" s="424"/>
      <c r="L163" s="424" t="s">
        <v>57</v>
      </c>
      <c r="M163" s="140"/>
      <c r="N163" s="124"/>
    </row>
    <row r="164" spans="1:14" s="11" customFormat="1" ht="20.399999999999999" customHeight="1" x14ac:dyDescent="0.3">
      <c r="A164" s="400">
        <v>45617</v>
      </c>
      <c r="B164" s="409" t="s">
        <v>162</v>
      </c>
      <c r="C164" s="292" t="s">
        <v>48</v>
      </c>
      <c r="D164" s="652" t="s">
        <v>110</v>
      </c>
      <c r="E164" s="128">
        <v>40000</v>
      </c>
      <c r="F164" s="124"/>
      <c r="G164" s="124">
        <f t="shared" si="3"/>
        <v>17708466</v>
      </c>
      <c r="H164" s="423" t="s">
        <v>156</v>
      </c>
      <c r="I164" s="424" t="s">
        <v>18</v>
      </c>
      <c r="J164" s="304" t="s">
        <v>598</v>
      </c>
      <c r="K164" s="424"/>
      <c r="L164" s="424" t="s">
        <v>57</v>
      </c>
      <c r="M164" s="140"/>
      <c r="N164" s="124"/>
    </row>
    <row r="165" spans="1:14" s="11" customFormat="1" ht="20.399999999999999" customHeight="1" x14ac:dyDescent="0.3">
      <c r="A165" s="138">
        <v>45617</v>
      </c>
      <c r="B165" s="409" t="s">
        <v>162</v>
      </c>
      <c r="C165" s="139" t="s">
        <v>48</v>
      </c>
      <c r="D165" s="140" t="s">
        <v>14</v>
      </c>
      <c r="E165" s="128">
        <v>20000</v>
      </c>
      <c r="F165" s="124"/>
      <c r="G165" s="124">
        <f t="shared" si="3"/>
        <v>17688466</v>
      </c>
      <c r="H165" s="423" t="s">
        <v>167</v>
      </c>
      <c r="I165" s="424" t="s">
        <v>18</v>
      </c>
      <c r="J165" s="686" t="s">
        <v>579</v>
      </c>
      <c r="K165" s="424"/>
      <c r="L165" s="424" t="s">
        <v>57</v>
      </c>
      <c r="M165" s="140"/>
      <c r="N165" s="124"/>
    </row>
    <row r="166" spans="1:14" s="364" customFormat="1" ht="20.399999999999999" customHeight="1" x14ac:dyDescent="0.3">
      <c r="A166" s="400">
        <v>45617</v>
      </c>
      <c r="B166" s="409" t="s">
        <v>162</v>
      </c>
      <c r="C166" s="409" t="s">
        <v>48</v>
      </c>
      <c r="D166" s="652" t="s">
        <v>164</v>
      </c>
      <c r="E166" s="128">
        <v>193600</v>
      </c>
      <c r="F166" s="124"/>
      <c r="G166" s="124">
        <f t="shared" si="3"/>
        <v>17494866</v>
      </c>
      <c r="H166" s="423" t="s">
        <v>121</v>
      </c>
      <c r="I166" s="424" t="s">
        <v>18</v>
      </c>
      <c r="J166" s="304" t="s">
        <v>580</v>
      </c>
      <c r="K166" s="424"/>
      <c r="L166" s="424" t="s">
        <v>57</v>
      </c>
      <c r="M166" s="140"/>
      <c r="N166" s="124"/>
    </row>
    <row r="167" spans="1:14" s="364" customFormat="1" ht="20.399999999999999" customHeight="1" x14ac:dyDescent="0.3">
      <c r="A167" s="400">
        <v>45617</v>
      </c>
      <c r="B167" s="409" t="s">
        <v>162</v>
      </c>
      <c r="C167" s="409" t="s">
        <v>48</v>
      </c>
      <c r="D167" s="652" t="s">
        <v>14</v>
      </c>
      <c r="E167" s="128">
        <v>101000</v>
      </c>
      <c r="F167" s="124"/>
      <c r="G167" s="124">
        <f t="shared" si="3"/>
        <v>17393866</v>
      </c>
      <c r="H167" s="423" t="s">
        <v>145</v>
      </c>
      <c r="I167" s="424" t="s">
        <v>18</v>
      </c>
      <c r="J167" s="304" t="s">
        <v>583</v>
      </c>
      <c r="K167" s="424"/>
      <c r="L167" s="424" t="s">
        <v>57</v>
      </c>
      <c r="M167" s="140"/>
      <c r="N167" s="124"/>
    </row>
    <row r="168" spans="1:14" s="11" customFormat="1" ht="20.399999999999999" customHeight="1" x14ac:dyDescent="0.3">
      <c r="A168" s="138">
        <v>45617</v>
      </c>
      <c r="B168" s="139" t="s">
        <v>176</v>
      </c>
      <c r="C168" s="139" t="s">
        <v>48</v>
      </c>
      <c r="D168" s="418" t="s">
        <v>164</v>
      </c>
      <c r="E168" s="128"/>
      <c r="F168" s="124">
        <v>1000</v>
      </c>
      <c r="G168" s="124">
        <f t="shared" si="3"/>
        <v>17394866</v>
      </c>
      <c r="H168" s="423" t="s">
        <v>207</v>
      </c>
      <c r="I168" s="424" t="s">
        <v>18</v>
      </c>
      <c r="J168" s="685" t="s">
        <v>576</v>
      </c>
      <c r="K168" s="424"/>
      <c r="L168" s="424" t="s">
        <v>57</v>
      </c>
      <c r="M168" s="140"/>
      <c r="N168" s="124"/>
    </row>
    <row r="169" spans="1:14" s="11" customFormat="1" ht="20.399999999999999" customHeight="1" x14ac:dyDescent="0.3">
      <c r="A169" s="138">
        <v>45617</v>
      </c>
      <c r="B169" s="139" t="s">
        <v>152</v>
      </c>
      <c r="C169" s="139" t="s">
        <v>48</v>
      </c>
      <c r="D169" s="418" t="s">
        <v>877</v>
      </c>
      <c r="E169" s="128"/>
      <c r="F169" s="124">
        <v>2000</v>
      </c>
      <c r="G169" s="124">
        <f t="shared" si="3"/>
        <v>17396866</v>
      </c>
      <c r="H169" s="423" t="s">
        <v>156</v>
      </c>
      <c r="I169" s="424" t="s">
        <v>18</v>
      </c>
      <c r="J169" s="685" t="s">
        <v>598</v>
      </c>
      <c r="K169" s="424"/>
      <c r="L169" s="424" t="s">
        <v>57</v>
      </c>
      <c r="M169" s="140"/>
      <c r="N169" s="124"/>
    </row>
    <row r="170" spans="1:14" s="11" customFormat="1" ht="20.399999999999999" customHeight="1" x14ac:dyDescent="0.3">
      <c r="A170" s="138">
        <v>45617</v>
      </c>
      <c r="B170" s="139" t="s">
        <v>152</v>
      </c>
      <c r="C170" s="139" t="s">
        <v>48</v>
      </c>
      <c r="D170" s="418" t="s">
        <v>164</v>
      </c>
      <c r="E170" s="128"/>
      <c r="F170" s="124">
        <v>7000</v>
      </c>
      <c r="G170" s="124">
        <f t="shared" si="3"/>
        <v>17403866</v>
      </c>
      <c r="H170" s="423" t="s">
        <v>208</v>
      </c>
      <c r="I170" s="424" t="s">
        <v>18</v>
      </c>
      <c r="J170" s="685"/>
      <c r="K170" s="424"/>
      <c r="L170" s="424" t="s">
        <v>57</v>
      </c>
      <c r="M170" s="140"/>
      <c r="N170" s="124"/>
    </row>
    <row r="171" spans="1:14" s="11" customFormat="1" ht="20.399999999999999" customHeight="1" x14ac:dyDescent="0.3">
      <c r="A171" s="400">
        <v>45618</v>
      </c>
      <c r="B171" s="409" t="s">
        <v>162</v>
      </c>
      <c r="C171" s="409" t="s">
        <v>48</v>
      </c>
      <c r="D171" s="652" t="s">
        <v>164</v>
      </c>
      <c r="E171" s="128">
        <v>102000</v>
      </c>
      <c r="F171" s="124"/>
      <c r="G171" s="124">
        <f t="shared" si="3"/>
        <v>17301866</v>
      </c>
      <c r="H171" s="423" t="s">
        <v>207</v>
      </c>
      <c r="I171" s="424" t="s">
        <v>18</v>
      </c>
      <c r="J171" s="685" t="s">
        <v>599</v>
      </c>
      <c r="K171" s="424"/>
      <c r="L171" s="424" t="s">
        <v>57</v>
      </c>
      <c r="M171" s="140"/>
      <c r="N171" s="124"/>
    </row>
    <row r="172" spans="1:14" s="11" customFormat="1" ht="20.399999999999999" customHeight="1" x14ac:dyDescent="0.3">
      <c r="A172" s="400">
        <v>45618</v>
      </c>
      <c r="B172" s="409" t="s">
        <v>162</v>
      </c>
      <c r="C172" s="409" t="s">
        <v>48</v>
      </c>
      <c r="D172" s="652" t="s">
        <v>164</v>
      </c>
      <c r="E172" s="128">
        <v>105000</v>
      </c>
      <c r="F172" s="124"/>
      <c r="G172" s="124">
        <f t="shared" si="3"/>
        <v>17196866</v>
      </c>
      <c r="H172" s="423" t="s">
        <v>207</v>
      </c>
      <c r="I172" s="424" t="s">
        <v>18</v>
      </c>
      <c r="J172" s="685" t="s">
        <v>600</v>
      </c>
      <c r="K172" s="424"/>
      <c r="L172" s="424" t="s">
        <v>57</v>
      </c>
      <c r="M172" s="140"/>
      <c r="N172" s="124"/>
    </row>
    <row r="173" spans="1:14" s="364" customFormat="1" ht="20.399999999999999" customHeight="1" x14ac:dyDescent="0.3">
      <c r="A173" s="400">
        <v>45618</v>
      </c>
      <c r="B173" s="409" t="s">
        <v>162</v>
      </c>
      <c r="C173" s="409" t="s">
        <v>48</v>
      </c>
      <c r="D173" s="652" t="s">
        <v>164</v>
      </c>
      <c r="E173" s="128">
        <v>82000</v>
      </c>
      <c r="F173" s="124"/>
      <c r="G173" s="124">
        <f t="shared" si="3"/>
        <v>17114866</v>
      </c>
      <c r="H173" s="423" t="s">
        <v>208</v>
      </c>
      <c r="I173" s="424" t="s">
        <v>18</v>
      </c>
      <c r="J173" s="304" t="s">
        <v>601</v>
      </c>
      <c r="K173" s="424"/>
      <c r="L173" s="424" t="s">
        <v>57</v>
      </c>
      <c r="M173" s="140"/>
      <c r="N173" s="124"/>
    </row>
    <row r="174" spans="1:14" s="11" customFormat="1" ht="20.399999999999999" customHeight="1" x14ac:dyDescent="0.3">
      <c r="A174" s="400">
        <v>45618</v>
      </c>
      <c r="B174" s="409" t="s">
        <v>162</v>
      </c>
      <c r="C174" s="409" t="s">
        <v>48</v>
      </c>
      <c r="D174" s="652" t="s">
        <v>110</v>
      </c>
      <c r="E174" s="128">
        <v>30000</v>
      </c>
      <c r="F174" s="124"/>
      <c r="G174" s="124">
        <f t="shared" si="3"/>
        <v>17084866</v>
      </c>
      <c r="H174" s="423" t="s">
        <v>156</v>
      </c>
      <c r="I174" s="424" t="s">
        <v>18</v>
      </c>
      <c r="J174" s="304" t="s">
        <v>602</v>
      </c>
      <c r="K174" s="424"/>
      <c r="L174" s="424" t="s">
        <v>57</v>
      </c>
      <c r="M174" s="140"/>
      <c r="N174" s="124"/>
    </row>
    <row r="175" spans="1:14" s="11" customFormat="1" ht="20.399999999999999" customHeight="1" x14ac:dyDescent="0.3">
      <c r="A175" s="400">
        <v>45618</v>
      </c>
      <c r="B175" s="409" t="s">
        <v>162</v>
      </c>
      <c r="C175" s="409" t="s">
        <v>48</v>
      </c>
      <c r="D175" s="652" t="s">
        <v>164</v>
      </c>
      <c r="E175" s="128">
        <v>32000</v>
      </c>
      <c r="F175" s="124"/>
      <c r="G175" s="124">
        <f t="shared" si="3"/>
        <v>17052866</v>
      </c>
      <c r="H175" s="423" t="s">
        <v>603</v>
      </c>
      <c r="I175" s="424" t="s">
        <v>18</v>
      </c>
      <c r="J175" s="304" t="s">
        <v>623</v>
      </c>
      <c r="K175" s="424"/>
      <c r="L175" s="424" t="s">
        <v>57</v>
      </c>
      <c r="M175" s="140"/>
      <c r="N175" s="124"/>
    </row>
    <row r="176" spans="1:14" s="11" customFormat="1" ht="20.399999999999999" customHeight="1" x14ac:dyDescent="0.3">
      <c r="A176" s="400">
        <v>45618</v>
      </c>
      <c r="B176" s="409" t="s">
        <v>162</v>
      </c>
      <c r="C176" s="409" t="s">
        <v>48</v>
      </c>
      <c r="D176" s="652" t="s">
        <v>164</v>
      </c>
      <c r="E176" s="128">
        <v>31000</v>
      </c>
      <c r="F176" s="124"/>
      <c r="G176" s="124">
        <f t="shared" si="3"/>
        <v>17021866</v>
      </c>
      <c r="H176" s="423" t="s">
        <v>605</v>
      </c>
      <c r="I176" s="424" t="s">
        <v>18</v>
      </c>
      <c r="J176" s="304" t="s">
        <v>620</v>
      </c>
      <c r="K176" s="424"/>
      <c r="L176" s="424" t="s">
        <v>57</v>
      </c>
      <c r="M176" s="140"/>
      <c r="N176" s="124"/>
    </row>
    <row r="177" spans="1:14" s="11" customFormat="1" ht="20.399999999999999" customHeight="1" x14ac:dyDescent="0.3">
      <c r="A177" s="400">
        <v>45618</v>
      </c>
      <c r="B177" s="409" t="s">
        <v>162</v>
      </c>
      <c r="C177" s="409" t="s">
        <v>48</v>
      </c>
      <c r="D177" s="652" t="s">
        <v>164</v>
      </c>
      <c r="E177" s="128">
        <v>94000</v>
      </c>
      <c r="F177" s="124"/>
      <c r="G177" s="124">
        <f t="shared" si="3"/>
        <v>16927866</v>
      </c>
      <c r="H177" s="423" t="s">
        <v>884</v>
      </c>
      <c r="I177" s="424" t="s">
        <v>18</v>
      </c>
      <c r="J177" s="304" t="s">
        <v>606</v>
      </c>
      <c r="K177" s="424"/>
      <c r="L177" s="424" t="s">
        <v>57</v>
      </c>
      <c r="M177" s="140"/>
      <c r="N177" s="124"/>
    </row>
    <row r="178" spans="1:14" s="11" customFormat="1" ht="20.399999999999999" customHeight="1" x14ac:dyDescent="0.3">
      <c r="A178" s="400">
        <v>45618</v>
      </c>
      <c r="B178" s="409" t="s">
        <v>162</v>
      </c>
      <c r="C178" s="126" t="s">
        <v>48</v>
      </c>
      <c r="D178" s="126" t="s">
        <v>164</v>
      </c>
      <c r="E178" s="128">
        <v>150000</v>
      </c>
      <c r="F178" s="124"/>
      <c r="G178" s="124">
        <f t="shared" si="3"/>
        <v>16777866</v>
      </c>
      <c r="H178" s="423" t="s">
        <v>884</v>
      </c>
      <c r="I178" s="424" t="s">
        <v>18</v>
      </c>
      <c r="J178" s="304" t="s">
        <v>607</v>
      </c>
      <c r="K178" s="424"/>
      <c r="L178" s="424" t="s">
        <v>57</v>
      </c>
      <c r="M178" s="140"/>
      <c r="N178" s="124"/>
    </row>
    <row r="179" spans="1:14" s="11" customFormat="1" ht="20.399999999999999" customHeight="1" x14ac:dyDescent="0.3">
      <c r="A179" s="400">
        <v>45618</v>
      </c>
      <c r="B179" s="409" t="s">
        <v>162</v>
      </c>
      <c r="C179" s="126" t="s">
        <v>48</v>
      </c>
      <c r="D179" s="126" t="s">
        <v>14</v>
      </c>
      <c r="E179" s="128">
        <v>20000</v>
      </c>
      <c r="F179" s="124"/>
      <c r="G179" s="124">
        <f t="shared" si="3"/>
        <v>16757866</v>
      </c>
      <c r="H179" s="423" t="s">
        <v>167</v>
      </c>
      <c r="I179" s="424" t="s">
        <v>18</v>
      </c>
      <c r="J179" s="686" t="s">
        <v>612</v>
      </c>
      <c r="K179" s="424"/>
      <c r="L179" s="424" t="s">
        <v>57</v>
      </c>
      <c r="M179" s="140"/>
      <c r="N179" s="124"/>
    </row>
    <row r="180" spans="1:14" s="11" customFormat="1" ht="20.399999999999999" customHeight="1" x14ac:dyDescent="0.3">
      <c r="A180" s="689">
        <v>45618</v>
      </c>
      <c r="B180" s="409" t="s">
        <v>162</v>
      </c>
      <c r="C180" s="636" t="s">
        <v>48</v>
      </c>
      <c r="D180" s="637" t="s">
        <v>14</v>
      </c>
      <c r="E180" s="128">
        <v>319000</v>
      </c>
      <c r="F180" s="124"/>
      <c r="G180" s="124">
        <f t="shared" si="3"/>
        <v>16438866</v>
      </c>
      <c r="H180" s="423" t="s">
        <v>167</v>
      </c>
      <c r="I180" s="424" t="s">
        <v>18</v>
      </c>
      <c r="J180" s="686" t="s">
        <v>613</v>
      </c>
      <c r="K180" s="424"/>
      <c r="L180" s="424" t="s">
        <v>57</v>
      </c>
      <c r="M180" s="140"/>
      <c r="N180" s="124"/>
    </row>
    <row r="181" spans="1:14" s="11" customFormat="1" ht="20.399999999999999" customHeight="1" x14ac:dyDescent="0.3">
      <c r="A181" s="689">
        <v>45621</v>
      </c>
      <c r="B181" s="636" t="s">
        <v>162</v>
      </c>
      <c r="C181" s="636" t="s">
        <v>48</v>
      </c>
      <c r="D181" s="809" t="s">
        <v>164</v>
      </c>
      <c r="E181" s="128">
        <v>82000</v>
      </c>
      <c r="F181" s="124"/>
      <c r="G181" s="124">
        <f t="shared" si="3"/>
        <v>16356866</v>
      </c>
      <c r="H181" s="423" t="s">
        <v>208</v>
      </c>
      <c r="I181" s="424" t="s">
        <v>18</v>
      </c>
      <c r="J181" s="304" t="s">
        <v>633</v>
      </c>
      <c r="K181" s="424"/>
      <c r="L181" s="424" t="s">
        <v>57</v>
      </c>
      <c r="M181" s="140"/>
      <c r="N181" s="124"/>
    </row>
    <row r="182" spans="1:14" s="11" customFormat="1" ht="20.399999999999999" customHeight="1" x14ac:dyDescent="0.3">
      <c r="A182" s="400">
        <v>45621</v>
      </c>
      <c r="B182" s="126" t="s">
        <v>162</v>
      </c>
      <c r="C182" s="126" t="s">
        <v>48</v>
      </c>
      <c r="D182" s="809" t="s">
        <v>164</v>
      </c>
      <c r="E182" s="128">
        <v>97000</v>
      </c>
      <c r="F182" s="124"/>
      <c r="G182" s="124">
        <f t="shared" si="3"/>
        <v>16259866</v>
      </c>
      <c r="H182" s="423" t="s">
        <v>207</v>
      </c>
      <c r="I182" s="424" t="s">
        <v>18</v>
      </c>
      <c r="J182" s="685" t="s">
        <v>631</v>
      </c>
      <c r="K182" s="424"/>
      <c r="L182" s="424" t="s">
        <v>57</v>
      </c>
      <c r="M182" s="140"/>
      <c r="N182" s="124"/>
    </row>
    <row r="183" spans="1:14" s="11" customFormat="1" ht="20.399999999999999" customHeight="1" x14ac:dyDescent="0.3">
      <c r="A183" s="400">
        <v>45621</v>
      </c>
      <c r="B183" s="126" t="s">
        <v>162</v>
      </c>
      <c r="C183" s="126" t="s">
        <v>48</v>
      </c>
      <c r="D183" s="133" t="s">
        <v>14</v>
      </c>
      <c r="E183" s="128">
        <v>200000</v>
      </c>
      <c r="F183" s="124"/>
      <c r="G183" s="124">
        <f t="shared" si="3"/>
        <v>16059866</v>
      </c>
      <c r="H183" s="423" t="s">
        <v>63</v>
      </c>
      <c r="I183" s="424" t="s">
        <v>18</v>
      </c>
      <c r="J183" s="304" t="s">
        <v>634</v>
      </c>
      <c r="K183" s="424"/>
      <c r="L183" s="424" t="s">
        <v>57</v>
      </c>
      <c r="M183" s="140"/>
      <c r="N183" s="124"/>
    </row>
    <row r="184" spans="1:14" s="412" customFormat="1" ht="20.399999999999999" customHeight="1" x14ac:dyDescent="0.3">
      <c r="A184" s="400">
        <v>45621</v>
      </c>
      <c r="B184" s="126" t="s">
        <v>162</v>
      </c>
      <c r="C184" s="126" t="s">
        <v>48</v>
      </c>
      <c r="D184" s="133" t="s">
        <v>164</v>
      </c>
      <c r="E184" s="124">
        <v>86000</v>
      </c>
      <c r="F184" s="124"/>
      <c r="G184" s="124">
        <f t="shared" si="3"/>
        <v>15973866</v>
      </c>
      <c r="H184" s="423" t="s">
        <v>884</v>
      </c>
      <c r="I184" s="127" t="s">
        <v>18</v>
      </c>
      <c r="J184" s="304" t="s">
        <v>651</v>
      </c>
      <c r="K184" s="127"/>
      <c r="L184" s="127" t="s">
        <v>57</v>
      </c>
      <c r="M184" s="418"/>
      <c r="N184" s="124"/>
    </row>
    <row r="185" spans="1:14" s="11" customFormat="1" ht="20.399999999999999" customHeight="1" x14ac:dyDescent="0.3">
      <c r="A185" s="400">
        <v>45621</v>
      </c>
      <c r="B185" s="126" t="s">
        <v>162</v>
      </c>
      <c r="C185" s="126" t="s">
        <v>48</v>
      </c>
      <c r="D185" s="133" t="s">
        <v>164</v>
      </c>
      <c r="E185" s="128">
        <v>64000</v>
      </c>
      <c r="F185" s="124"/>
      <c r="G185" s="124">
        <f t="shared" si="3"/>
        <v>15909866</v>
      </c>
      <c r="H185" s="423" t="s">
        <v>605</v>
      </c>
      <c r="I185" s="424" t="s">
        <v>18</v>
      </c>
      <c r="J185" s="304" t="s">
        <v>621</v>
      </c>
      <c r="K185" s="424"/>
      <c r="L185" s="424" t="s">
        <v>57</v>
      </c>
      <c r="M185" s="140"/>
      <c r="N185" s="124"/>
    </row>
    <row r="186" spans="1:14" s="11" customFormat="1" ht="20.399999999999999" customHeight="1" x14ac:dyDescent="0.3">
      <c r="A186" s="400">
        <v>45621</v>
      </c>
      <c r="B186" s="126" t="s">
        <v>162</v>
      </c>
      <c r="C186" s="126" t="s">
        <v>48</v>
      </c>
      <c r="D186" s="133" t="s">
        <v>164</v>
      </c>
      <c r="E186" s="128">
        <v>66000</v>
      </c>
      <c r="F186" s="124"/>
      <c r="G186" s="124">
        <f t="shared" si="3"/>
        <v>15843866</v>
      </c>
      <c r="H186" s="423" t="s">
        <v>603</v>
      </c>
      <c r="I186" s="424" t="s">
        <v>18</v>
      </c>
      <c r="J186" s="304" t="s">
        <v>635</v>
      </c>
      <c r="K186" s="424"/>
      <c r="L186" s="424" t="s">
        <v>57</v>
      </c>
      <c r="M186" s="140"/>
      <c r="N186" s="124"/>
    </row>
    <row r="187" spans="1:14" s="364" customFormat="1" ht="20.399999999999999" customHeight="1" x14ac:dyDescent="0.3">
      <c r="A187" s="400">
        <v>45621</v>
      </c>
      <c r="B187" s="126" t="s">
        <v>162</v>
      </c>
      <c r="C187" s="126" t="s">
        <v>48</v>
      </c>
      <c r="D187" s="133" t="s">
        <v>14</v>
      </c>
      <c r="E187" s="128">
        <v>75500</v>
      </c>
      <c r="F187" s="124"/>
      <c r="G187" s="124">
        <f t="shared" si="3"/>
        <v>15768366</v>
      </c>
      <c r="H187" s="423" t="s">
        <v>41</v>
      </c>
      <c r="I187" s="424" t="s">
        <v>18</v>
      </c>
      <c r="J187" s="304" t="s">
        <v>774</v>
      </c>
      <c r="K187" s="424"/>
      <c r="L187" s="424" t="s">
        <v>57</v>
      </c>
      <c r="M187" s="140"/>
      <c r="N187" s="124"/>
    </row>
    <row r="188" spans="1:14" s="11" customFormat="1" ht="20.399999999999999" customHeight="1" x14ac:dyDescent="0.3">
      <c r="A188" s="689">
        <v>45621</v>
      </c>
      <c r="B188" s="126" t="s">
        <v>162</v>
      </c>
      <c r="C188" s="636" t="s">
        <v>48</v>
      </c>
      <c r="D188" s="637" t="s">
        <v>14</v>
      </c>
      <c r="E188" s="128">
        <v>20000</v>
      </c>
      <c r="F188" s="124"/>
      <c r="G188" s="124">
        <f t="shared" si="3"/>
        <v>15748366</v>
      </c>
      <c r="H188" s="423" t="s">
        <v>167</v>
      </c>
      <c r="I188" s="424" t="s">
        <v>18</v>
      </c>
      <c r="J188" s="686" t="s">
        <v>636</v>
      </c>
      <c r="K188" s="424"/>
      <c r="L188" s="424" t="s">
        <v>57</v>
      </c>
      <c r="M188" s="140"/>
      <c r="N188" s="124"/>
    </row>
    <row r="189" spans="1:14" s="412" customFormat="1" ht="20.399999999999999" customHeight="1" x14ac:dyDescent="0.3">
      <c r="A189" s="400">
        <v>45621</v>
      </c>
      <c r="B189" s="126" t="s">
        <v>162</v>
      </c>
      <c r="C189" s="409" t="s">
        <v>48</v>
      </c>
      <c r="D189" s="652" t="s">
        <v>14</v>
      </c>
      <c r="E189" s="124">
        <v>2280000</v>
      </c>
      <c r="F189" s="124"/>
      <c r="G189" s="124">
        <f t="shared" si="3"/>
        <v>13468366</v>
      </c>
      <c r="H189" s="423" t="s">
        <v>41</v>
      </c>
      <c r="I189" s="127" t="s">
        <v>18</v>
      </c>
      <c r="J189" s="304" t="s">
        <v>718</v>
      </c>
      <c r="K189" s="127"/>
      <c r="L189" s="127" t="s">
        <v>57</v>
      </c>
      <c r="M189" s="418"/>
      <c r="N189" s="124"/>
    </row>
    <row r="190" spans="1:14" s="11" customFormat="1" ht="20.399999999999999" customHeight="1" x14ac:dyDescent="0.3">
      <c r="A190" s="138">
        <v>45621</v>
      </c>
      <c r="B190" s="81" t="s">
        <v>176</v>
      </c>
      <c r="C190" s="81" t="s">
        <v>48</v>
      </c>
      <c r="D190" s="418" t="s">
        <v>164</v>
      </c>
      <c r="E190" s="128"/>
      <c r="F190" s="124">
        <v>9000</v>
      </c>
      <c r="G190" s="124">
        <f t="shared" si="3"/>
        <v>13477366</v>
      </c>
      <c r="H190" s="423" t="s">
        <v>208</v>
      </c>
      <c r="I190" s="424" t="s">
        <v>18</v>
      </c>
      <c r="J190" s="304" t="s">
        <v>633</v>
      </c>
      <c r="K190" s="424"/>
      <c r="L190" s="424" t="s">
        <v>57</v>
      </c>
      <c r="M190" s="140"/>
      <c r="N190" s="124"/>
    </row>
    <row r="191" spans="1:14" s="11" customFormat="1" ht="20.399999999999999" customHeight="1" x14ac:dyDescent="0.3">
      <c r="A191" s="138">
        <v>45621</v>
      </c>
      <c r="B191" s="292" t="s">
        <v>713</v>
      </c>
      <c r="C191" s="292" t="s">
        <v>48</v>
      </c>
      <c r="D191" s="418" t="s">
        <v>14</v>
      </c>
      <c r="E191" s="128">
        <v>80000</v>
      </c>
      <c r="F191" s="124"/>
      <c r="G191" s="124">
        <f t="shared" si="3"/>
        <v>13397366</v>
      </c>
      <c r="H191" s="423" t="s">
        <v>41</v>
      </c>
      <c r="I191" s="424" t="s">
        <v>18</v>
      </c>
      <c r="J191" s="304" t="s">
        <v>718</v>
      </c>
      <c r="K191" s="424"/>
      <c r="L191" s="424" t="s">
        <v>57</v>
      </c>
      <c r="M191" s="140"/>
      <c r="N191" s="124"/>
    </row>
    <row r="192" spans="1:14" s="11" customFormat="1" ht="20.399999999999999" customHeight="1" x14ac:dyDescent="0.3">
      <c r="A192" s="138">
        <v>45621</v>
      </c>
      <c r="B192" s="292" t="s">
        <v>176</v>
      </c>
      <c r="C192" s="292" t="s">
        <v>48</v>
      </c>
      <c r="D192" s="418" t="s">
        <v>14</v>
      </c>
      <c r="E192" s="128"/>
      <c r="F192" s="124">
        <v>500</v>
      </c>
      <c r="G192" s="124">
        <f t="shared" si="3"/>
        <v>13397866</v>
      </c>
      <c r="H192" s="423" t="s">
        <v>41</v>
      </c>
      <c r="I192" s="424" t="s">
        <v>18</v>
      </c>
      <c r="J192" s="685" t="s">
        <v>553</v>
      </c>
      <c r="K192" s="424"/>
      <c r="L192" s="424" t="s">
        <v>57</v>
      </c>
      <c r="M192" s="140"/>
      <c r="N192" s="124"/>
    </row>
    <row r="193" spans="1:14" s="11" customFormat="1" ht="20.399999999999999" customHeight="1" x14ac:dyDescent="0.3">
      <c r="A193" s="689">
        <v>45622</v>
      </c>
      <c r="B193" s="126" t="s">
        <v>162</v>
      </c>
      <c r="C193" s="636" t="s">
        <v>48</v>
      </c>
      <c r="D193" s="637" t="s">
        <v>164</v>
      </c>
      <c r="E193" s="128">
        <v>85000</v>
      </c>
      <c r="F193" s="124"/>
      <c r="G193" s="124">
        <f t="shared" si="3"/>
        <v>13312866</v>
      </c>
      <c r="H193" s="423" t="s">
        <v>208</v>
      </c>
      <c r="I193" s="424" t="s">
        <v>18</v>
      </c>
      <c r="J193" s="304" t="s">
        <v>638</v>
      </c>
      <c r="K193" s="424"/>
      <c r="L193" s="424" t="s">
        <v>57</v>
      </c>
      <c r="M193" s="140"/>
      <c r="N193" s="124"/>
    </row>
    <row r="194" spans="1:14" s="11" customFormat="1" ht="20.399999999999999" customHeight="1" x14ac:dyDescent="0.3">
      <c r="A194" s="400">
        <v>45622</v>
      </c>
      <c r="B194" s="126" t="s">
        <v>162</v>
      </c>
      <c r="C194" s="786"/>
      <c r="D194" s="133" t="s">
        <v>164</v>
      </c>
      <c r="E194" s="124">
        <v>77000</v>
      </c>
      <c r="F194" s="785"/>
      <c r="G194" s="124">
        <f t="shared" si="3"/>
        <v>13235866</v>
      </c>
      <c r="H194" s="423" t="s">
        <v>603</v>
      </c>
      <c r="I194" s="127" t="s">
        <v>18</v>
      </c>
      <c r="J194" s="304" t="s">
        <v>659</v>
      </c>
      <c r="K194" s="796"/>
      <c r="L194" s="127" t="s">
        <v>57</v>
      </c>
      <c r="M194" s="140"/>
      <c r="N194" s="124"/>
    </row>
    <row r="195" spans="1:14" s="73" customFormat="1" ht="20.399999999999999" customHeight="1" x14ac:dyDescent="0.3">
      <c r="A195" s="400">
        <v>45622</v>
      </c>
      <c r="B195" s="126" t="s">
        <v>162</v>
      </c>
      <c r="C195" s="126" t="s">
        <v>48</v>
      </c>
      <c r="D195" s="133" t="s">
        <v>164</v>
      </c>
      <c r="E195" s="124">
        <v>104000</v>
      </c>
      <c r="F195" s="124"/>
      <c r="G195" s="124">
        <f t="shared" si="3"/>
        <v>13131866</v>
      </c>
      <c r="H195" s="423" t="s">
        <v>884</v>
      </c>
      <c r="I195" s="127" t="s">
        <v>18</v>
      </c>
      <c r="J195" s="304" t="s">
        <v>663</v>
      </c>
      <c r="K195" s="127"/>
      <c r="L195" s="127" t="s">
        <v>57</v>
      </c>
      <c r="M195" s="418"/>
      <c r="N195" s="124"/>
    </row>
    <row r="196" spans="1:14" s="11" customFormat="1" ht="20.399999999999999" customHeight="1" x14ac:dyDescent="0.3">
      <c r="A196" s="400">
        <v>45622</v>
      </c>
      <c r="B196" s="126" t="s">
        <v>162</v>
      </c>
      <c r="C196" s="126" t="s">
        <v>48</v>
      </c>
      <c r="D196" s="133" t="s">
        <v>164</v>
      </c>
      <c r="E196" s="124">
        <v>72000</v>
      </c>
      <c r="F196" s="785"/>
      <c r="G196" s="124">
        <f t="shared" si="3"/>
        <v>13059866</v>
      </c>
      <c r="H196" s="423" t="s">
        <v>605</v>
      </c>
      <c r="I196" s="127" t="s">
        <v>18</v>
      </c>
      <c r="J196" s="304" t="s">
        <v>664</v>
      </c>
      <c r="K196" s="796"/>
      <c r="L196" s="127" t="s">
        <v>57</v>
      </c>
      <c r="M196" s="140"/>
      <c r="N196" s="124"/>
    </row>
    <row r="197" spans="1:14" s="11" customFormat="1" ht="20.399999999999999" customHeight="1" x14ac:dyDescent="0.3">
      <c r="A197" s="400">
        <v>45622</v>
      </c>
      <c r="B197" s="126" t="s">
        <v>162</v>
      </c>
      <c r="C197" s="126" t="s">
        <v>48</v>
      </c>
      <c r="D197" s="133" t="s">
        <v>164</v>
      </c>
      <c r="E197" s="124">
        <v>100000</v>
      </c>
      <c r="F197" s="785"/>
      <c r="G197" s="124">
        <f t="shared" si="3"/>
        <v>12959866</v>
      </c>
      <c r="H197" s="423" t="s">
        <v>207</v>
      </c>
      <c r="I197" s="127" t="s">
        <v>18</v>
      </c>
      <c r="J197" s="685" t="s">
        <v>647</v>
      </c>
      <c r="K197" s="796"/>
      <c r="L197" s="127" t="s">
        <v>57</v>
      </c>
      <c r="M197" s="140"/>
      <c r="N197" s="124"/>
    </row>
    <row r="198" spans="1:14" s="11" customFormat="1" ht="20.399999999999999" customHeight="1" x14ac:dyDescent="0.3">
      <c r="A198" s="400">
        <v>45622</v>
      </c>
      <c r="B198" s="126" t="s">
        <v>162</v>
      </c>
      <c r="C198" s="126" t="s">
        <v>48</v>
      </c>
      <c r="D198" s="133" t="s">
        <v>14</v>
      </c>
      <c r="E198" s="124">
        <v>255000</v>
      </c>
      <c r="F198" s="785"/>
      <c r="G198" s="124">
        <f t="shared" si="3"/>
        <v>12704866</v>
      </c>
      <c r="H198" s="423" t="s">
        <v>167</v>
      </c>
      <c r="I198" s="127" t="s">
        <v>18</v>
      </c>
      <c r="J198" s="686" t="s">
        <v>665</v>
      </c>
      <c r="K198" s="796"/>
      <c r="L198" s="127" t="s">
        <v>57</v>
      </c>
      <c r="M198" s="140"/>
      <c r="N198" s="124"/>
    </row>
    <row r="199" spans="1:14" s="11" customFormat="1" ht="20.399999999999999" customHeight="1" x14ac:dyDescent="0.3">
      <c r="A199" s="400">
        <v>45622</v>
      </c>
      <c r="B199" s="126" t="s">
        <v>162</v>
      </c>
      <c r="C199" s="126" t="s">
        <v>48</v>
      </c>
      <c r="D199" s="133" t="s">
        <v>14</v>
      </c>
      <c r="E199" s="124">
        <v>30000</v>
      </c>
      <c r="F199" s="785"/>
      <c r="G199" s="124">
        <f t="shared" si="3"/>
        <v>12674866</v>
      </c>
      <c r="H199" s="423" t="s">
        <v>167</v>
      </c>
      <c r="I199" s="127" t="s">
        <v>18</v>
      </c>
      <c r="J199" s="686" t="s">
        <v>668</v>
      </c>
      <c r="K199" s="796"/>
      <c r="L199" s="127" t="s">
        <v>57</v>
      </c>
      <c r="M199" s="140"/>
      <c r="N199" s="124"/>
    </row>
    <row r="200" spans="1:14" s="11" customFormat="1" ht="20.399999999999999" customHeight="1" x14ac:dyDescent="0.3">
      <c r="A200" s="400">
        <v>45622</v>
      </c>
      <c r="B200" s="126" t="s">
        <v>162</v>
      </c>
      <c r="C200" s="126" t="s">
        <v>48</v>
      </c>
      <c r="D200" s="133" t="s">
        <v>14</v>
      </c>
      <c r="E200" s="128">
        <v>45000</v>
      </c>
      <c r="F200" s="124"/>
      <c r="G200" s="124">
        <f t="shared" si="3"/>
        <v>12629866</v>
      </c>
      <c r="H200" s="423" t="s">
        <v>167</v>
      </c>
      <c r="I200" s="424" t="s">
        <v>18</v>
      </c>
      <c r="J200" s="686" t="s">
        <v>666</v>
      </c>
      <c r="K200" s="424"/>
      <c r="L200" s="424" t="s">
        <v>57</v>
      </c>
      <c r="M200" s="140"/>
      <c r="N200" s="124"/>
    </row>
    <row r="201" spans="1:14" s="11" customFormat="1" ht="20.399999999999999" customHeight="1" x14ac:dyDescent="0.3">
      <c r="A201" s="400">
        <v>45622</v>
      </c>
      <c r="B201" s="126" t="s">
        <v>162</v>
      </c>
      <c r="C201" s="126" t="s">
        <v>48</v>
      </c>
      <c r="D201" s="133" t="s">
        <v>14</v>
      </c>
      <c r="E201" s="128">
        <v>20000</v>
      </c>
      <c r="F201" s="124"/>
      <c r="G201" s="124">
        <f t="shared" si="3"/>
        <v>12609866</v>
      </c>
      <c r="H201" s="423" t="s">
        <v>167</v>
      </c>
      <c r="I201" s="424" t="s">
        <v>18</v>
      </c>
      <c r="J201" s="686" t="s">
        <v>667</v>
      </c>
      <c r="K201" s="424"/>
      <c r="L201" s="424" t="s">
        <v>57</v>
      </c>
      <c r="M201" s="140"/>
      <c r="N201" s="124"/>
    </row>
    <row r="202" spans="1:14" s="11" customFormat="1" ht="20.399999999999999" customHeight="1" x14ac:dyDescent="0.3">
      <c r="A202" s="138">
        <v>45622</v>
      </c>
      <c r="B202" s="81" t="s">
        <v>176</v>
      </c>
      <c r="C202" s="81" t="s">
        <v>48</v>
      </c>
      <c r="D202" s="418" t="s">
        <v>164</v>
      </c>
      <c r="E202" s="128"/>
      <c r="F202" s="124">
        <v>16000</v>
      </c>
      <c r="G202" s="124">
        <f t="shared" si="3"/>
        <v>12625866</v>
      </c>
      <c r="H202" s="423" t="s">
        <v>208</v>
      </c>
      <c r="I202" s="424" t="s">
        <v>18</v>
      </c>
      <c r="J202" s="304" t="s">
        <v>638</v>
      </c>
      <c r="K202" s="424"/>
      <c r="L202" s="424" t="s">
        <v>57</v>
      </c>
      <c r="M202" s="140"/>
      <c r="N202" s="124"/>
    </row>
    <row r="203" spans="1:14" s="11" customFormat="1" ht="20.399999999999999" customHeight="1" x14ac:dyDescent="0.3">
      <c r="A203" s="400">
        <v>45622</v>
      </c>
      <c r="B203" s="409" t="s">
        <v>176</v>
      </c>
      <c r="C203" s="409" t="s">
        <v>48</v>
      </c>
      <c r="D203" s="652" t="s">
        <v>164</v>
      </c>
      <c r="E203" s="128"/>
      <c r="F203" s="124">
        <v>1000</v>
      </c>
      <c r="G203" s="124">
        <f t="shared" si="3"/>
        <v>12626866</v>
      </c>
      <c r="H203" s="423" t="s">
        <v>884</v>
      </c>
      <c r="I203" s="424" t="s">
        <v>18</v>
      </c>
      <c r="J203" s="304" t="s">
        <v>663</v>
      </c>
      <c r="K203" s="424"/>
      <c r="L203" s="424" t="s">
        <v>57</v>
      </c>
      <c r="M203" s="140"/>
      <c r="N203" s="124"/>
    </row>
    <row r="204" spans="1:14" s="11" customFormat="1" ht="20.399999999999999" customHeight="1" x14ac:dyDescent="0.3">
      <c r="A204" s="400">
        <v>45622</v>
      </c>
      <c r="B204" s="126" t="s">
        <v>467</v>
      </c>
      <c r="C204" s="126" t="s">
        <v>48</v>
      </c>
      <c r="D204" s="126" t="s">
        <v>14</v>
      </c>
      <c r="E204" s="128"/>
      <c r="F204" s="124">
        <v>30600</v>
      </c>
      <c r="G204" s="124">
        <f t="shared" si="3"/>
        <v>12657466</v>
      </c>
      <c r="H204" s="423" t="s">
        <v>167</v>
      </c>
      <c r="I204" s="424" t="s">
        <v>18</v>
      </c>
      <c r="J204" s="686" t="s">
        <v>665</v>
      </c>
      <c r="K204" s="424"/>
      <c r="L204" s="424" t="s">
        <v>57</v>
      </c>
      <c r="M204" s="140"/>
      <c r="N204" s="124"/>
    </row>
    <row r="205" spans="1:14" s="11" customFormat="1" ht="20.399999999999999" customHeight="1" x14ac:dyDescent="0.3">
      <c r="A205" s="400">
        <v>45622</v>
      </c>
      <c r="B205" s="126" t="s">
        <v>467</v>
      </c>
      <c r="C205" s="126" t="s">
        <v>48</v>
      </c>
      <c r="D205" s="126" t="s">
        <v>14</v>
      </c>
      <c r="E205" s="128"/>
      <c r="F205" s="124">
        <v>3000</v>
      </c>
      <c r="G205" s="124">
        <f t="shared" si="3"/>
        <v>12660466</v>
      </c>
      <c r="H205" s="423" t="s">
        <v>167</v>
      </c>
      <c r="I205" s="424" t="s">
        <v>18</v>
      </c>
      <c r="J205" s="686" t="s">
        <v>666</v>
      </c>
      <c r="K205" s="424"/>
      <c r="L205" s="424" t="s">
        <v>57</v>
      </c>
      <c r="M205" s="140"/>
      <c r="N205" s="124"/>
    </row>
    <row r="206" spans="1:14" s="11" customFormat="1" ht="20.399999999999999" customHeight="1" x14ac:dyDescent="0.3">
      <c r="A206" s="400">
        <v>45622</v>
      </c>
      <c r="B206" s="126" t="s">
        <v>467</v>
      </c>
      <c r="C206" s="126" t="s">
        <v>48</v>
      </c>
      <c r="D206" s="126" t="s">
        <v>14</v>
      </c>
      <c r="E206" s="804"/>
      <c r="F206" s="132">
        <v>1200</v>
      </c>
      <c r="G206" s="124">
        <f t="shared" si="3"/>
        <v>12661666</v>
      </c>
      <c r="H206" s="423" t="s">
        <v>167</v>
      </c>
      <c r="I206" s="424" t="s">
        <v>18</v>
      </c>
      <c r="J206" s="686" t="s">
        <v>668</v>
      </c>
      <c r="K206" s="424"/>
      <c r="L206" s="424"/>
      <c r="M206" s="140"/>
      <c r="N206" s="124"/>
    </row>
    <row r="207" spans="1:14" ht="23.4" customHeight="1" x14ac:dyDescent="0.3">
      <c r="A207" s="29">
        <v>45623</v>
      </c>
      <c r="B207" s="126" t="s">
        <v>162</v>
      </c>
      <c r="C207" s="126" t="s">
        <v>48</v>
      </c>
      <c r="D207" s="13" t="s">
        <v>14</v>
      </c>
      <c r="E207" s="302">
        <v>500000</v>
      </c>
      <c r="F207" s="805"/>
      <c r="G207" s="124">
        <f t="shared" si="3"/>
        <v>12161666</v>
      </c>
      <c r="H207" s="810" t="s">
        <v>167</v>
      </c>
      <c r="I207" s="261" t="s">
        <v>18</v>
      </c>
      <c r="J207" s="686" t="s">
        <v>733</v>
      </c>
      <c r="K207" s="622"/>
      <c r="L207" s="622"/>
      <c r="M207" s="622"/>
      <c r="N207" s="622"/>
    </row>
    <row r="208" spans="1:14" x14ac:dyDescent="0.3">
      <c r="A208" s="29">
        <v>45623</v>
      </c>
      <c r="B208" s="126" t="s">
        <v>162</v>
      </c>
      <c r="C208" s="126" t="s">
        <v>48</v>
      </c>
      <c r="D208" s="811" t="s">
        <v>164</v>
      </c>
      <c r="E208" s="628">
        <v>85000</v>
      </c>
      <c r="F208" s="628"/>
      <c r="G208" s="124">
        <f t="shared" si="3"/>
        <v>12076666</v>
      </c>
      <c r="H208" s="261" t="s">
        <v>208</v>
      </c>
      <c r="I208" s="261" t="s">
        <v>18</v>
      </c>
      <c r="J208" s="304" t="s">
        <v>734</v>
      </c>
      <c r="K208" s="622"/>
      <c r="L208" s="622"/>
      <c r="M208" s="622"/>
      <c r="N208" s="622"/>
    </row>
    <row r="209" spans="1:14" x14ac:dyDescent="0.3">
      <c r="A209" s="29">
        <v>45623</v>
      </c>
      <c r="B209" s="126" t="s">
        <v>162</v>
      </c>
      <c r="C209" s="126" t="s">
        <v>48</v>
      </c>
      <c r="D209" s="261" t="s">
        <v>164</v>
      </c>
      <c r="E209" s="864">
        <v>95000</v>
      </c>
      <c r="F209" s="24"/>
      <c r="G209" s="124">
        <f t="shared" si="3"/>
        <v>11981666</v>
      </c>
      <c r="H209" s="261" t="s">
        <v>884</v>
      </c>
      <c r="I209" s="261" t="s">
        <v>18</v>
      </c>
      <c r="J209" s="304" t="s">
        <v>678</v>
      </c>
      <c r="K209" s="622"/>
      <c r="L209" s="622"/>
      <c r="M209" s="622"/>
      <c r="N209" s="622"/>
    </row>
    <row r="210" spans="1:14" x14ac:dyDescent="0.3">
      <c r="A210" s="29">
        <v>45623</v>
      </c>
      <c r="B210" s="126" t="s">
        <v>162</v>
      </c>
      <c r="C210" s="126" t="s">
        <v>48</v>
      </c>
      <c r="D210" s="261" t="s">
        <v>164</v>
      </c>
      <c r="E210" s="864">
        <v>123000</v>
      </c>
      <c r="F210" s="24"/>
      <c r="G210" s="124">
        <f t="shared" si="3"/>
        <v>11858666</v>
      </c>
      <c r="H210" s="261" t="s">
        <v>207</v>
      </c>
      <c r="I210" s="261" t="s">
        <v>18</v>
      </c>
      <c r="J210" s="685" t="s">
        <v>735</v>
      </c>
      <c r="K210" s="622"/>
      <c r="L210" s="622"/>
      <c r="M210" s="622"/>
      <c r="N210" s="622"/>
    </row>
    <row r="211" spans="1:14" x14ac:dyDescent="0.3">
      <c r="A211" s="29">
        <v>45623</v>
      </c>
      <c r="B211" s="126" t="s">
        <v>162</v>
      </c>
      <c r="C211" s="126" t="s">
        <v>48</v>
      </c>
      <c r="D211" s="261" t="s">
        <v>164</v>
      </c>
      <c r="E211" s="864">
        <v>72000</v>
      </c>
      <c r="F211" s="24"/>
      <c r="G211" s="124">
        <f t="shared" si="3"/>
        <v>11786666</v>
      </c>
      <c r="H211" s="261" t="s">
        <v>603</v>
      </c>
      <c r="I211" s="261" t="s">
        <v>18</v>
      </c>
      <c r="J211" s="304" t="s">
        <v>737</v>
      </c>
      <c r="K211" s="622"/>
      <c r="L211" s="622"/>
      <c r="M211" s="622"/>
      <c r="N211" s="622"/>
    </row>
    <row r="212" spans="1:14" x14ac:dyDescent="0.3">
      <c r="A212" s="29">
        <v>45623</v>
      </c>
      <c r="B212" s="126" t="s">
        <v>162</v>
      </c>
      <c r="C212" s="126" t="s">
        <v>48</v>
      </c>
      <c r="D212" s="261" t="s">
        <v>164</v>
      </c>
      <c r="E212" s="864">
        <v>57000</v>
      </c>
      <c r="F212" s="24"/>
      <c r="G212" s="124">
        <f t="shared" si="3"/>
        <v>11729666</v>
      </c>
      <c r="H212" s="261" t="s">
        <v>605</v>
      </c>
      <c r="I212" s="261" t="s">
        <v>18</v>
      </c>
      <c r="J212" s="304" t="s">
        <v>736</v>
      </c>
      <c r="K212" s="622"/>
      <c r="L212" s="622"/>
      <c r="M212" s="622"/>
      <c r="N212" s="622"/>
    </row>
    <row r="213" spans="1:14" x14ac:dyDescent="0.3">
      <c r="A213" s="812">
        <v>45623</v>
      </c>
      <c r="B213" s="126" t="s">
        <v>162</v>
      </c>
      <c r="C213" s="126" t="s">
        <v>48</v>
      </c>
      <c r="D213" s="261" t="s">
        <v>14</v>
      </c>
      <c r="E213" s="864">
        <v>20000</v>
      </c>
      <c r="F213" s="24"/>
      <c r="G213" s="124">
        <f t="shared" si="3"/>
        <v>11709666</v>
      </c>
      <c r="H213" s="261" t="s">
        <v>167</v>
      </c>
      <c r="I213" s="261" t="s">
        <v>18</v>
      </c>
      <c r="J213" s="686" t="s">
        <v>738</v>
      </c>
      <c r="K213" s="622"/>
      <c r="L213" s="622"/>
      <c r="M213" s="622"/>
      <c r="N213" s="622"/>
    </row>
    <row r="214" spans="1:14" x14ac:dyDescent="0.3">
      <c r="A214" s="29">
        <v>45623</v>
      </c>
      <c r="B214" s="126" t="s">
        <v>162</v>
      </c>
      <c r="C214" s="261" t="s">
        <v>48</v>
      </c>
      <c r="D214" s="261" t="s">
        <v>14</v>
      </c>
      <c r="E214" s="864">
        <v>74000</v>
      </c>
      <c r="F214" s="24"/>
      <c r="G214" s="124">
        <f t="shared" ref="G214:G271" si="4">G213-E214+F214</f>
        <v>11635666</v>
      </c>
      <c r="H214" s="261" t="s">
        <v>41</v>
      </c>
      <c r="I214" s="261" t="s">
        <v>18</v>
      </c>
      <c r="J214" s="304" t="s">
        <v>634</v>
      </c>
      <c r="K214" s="622"/>
      <c r="L214" s="261" t="s">
        <v>57</v>
      </c>
      <c r="M214" s="622"/>
      <c r="N214" s="622"/>
    </row>
    <row r="215" spans="1:14" x14ac:dyDescent="0.3">
      <c r="A215" s="400">
        <v>45623</v>
      </c>
      <c r="B215" s="126" t="s">
        <v>467</v>
      </c>
      <c r="C215" s="126" t="s">
        <v>48</v>
      </c>
      <c r="D215" s="126" t="s">
        <v>14</v>
      </c>
      <c r="E215" s="24"/>
      <c r="F215" s="864">
        <v>4000</v>
      </c>
      <c r="G215" s="124">
        <f t="shared" si="4"/>
        <v>11639666</v>
      </c>
      <c r="H215" s="261" t="s">
        <v>167</v>
      </c>
      <c r="I215" s="261" t="s">
        <v>18</v>
      </c>
      <c r="J215" s="686" t="s">
        <v>668</v>
      </c>
      <c r="K215" s="622"/>
      <c r="L215" s="622"/>
      <c r="M215" s="622"/>
      <c r="N215" s="622"/>
    </row>
    <row r="216" spans="1:14" x14ac:dyDescent="0.3">
      <c r="A216" s="138">
        <v>45623</v>
      </c>
      <c r="B216" s="81" t="s">
        <v>176</v>
      </c>
      <c r="C216" s="81" t="s">
        <v>48</v>
      </c>
      <c r="D216" s="418" t="s">
        <v>164</v>
      </c>
      <c r="E216" s="24"/>
      <c r="F216" s="864">
        <v>12000</v>
      </c>
      <c r="G216" s="124">
        <f t="shared" si="4"/>
        <v>11651666</v>
      </c>
      <c r="H216" s="261" t="s">
        <v>208</v>
      </c>
      <c r="I216" s="261" t="s">
        <v>18</v>
      </c>
      <c r="J216" s="304" t="s">
        <v>734</v>
      </c>
      <c r="K216" s="622"/>
      <c r="L216" s="622"/>
      <c r="M216" s="622"/>
      <c r="N216" s="622"/>
    </row>
    <row r="217" spans="1:14" x14ac:dyDescent="0.3">
      <c r="A217" s="138">
        <v>45623</v>
      </c>
      <c r="B217" s="126" t="s">
        <v>162</v>
      </c>
      <c r="C217" s="81" t="s">
        <v>48</v>
      </c>
      <c r="D217" s="418" t="s">
        <v>164</v>
      </c>
      <c r="E217" s="24"/>
      <c r="F217" s="864">
        <v>1000</v>
      </c>
      <c r="G217" s="124">
        <f t="shared" si="4"/>
        <v>11652666</v>
      </c>
      <c r="H217" s="261" t="s">
        <v>207</v>
      </c>
      <c r="I217" s="261" t="s">
        <v>18</v>
      </c>
      <c r="J217" s="685" t="s">
        <v>735</v>
      </c>
      <c r="K217" s="622"/>
      <c r="L217" s="622"/>
      <c r="M217" s="622"/>
      <c r="N217" s="622"/>
    </row>
    <row r="218" spans="1:14" x14ac:dyDescent="0.3">
      <c r="A218" s="29">
        <v>45624</v>
      </c>
      <c r="B218" s="126" t="s">
        <v>162</v>
      </c>
      <c r="C218" s="261" t="s">
        <v>48</v>
      </c>
      <c r="D218" s="261" t="s">
        <v>164</v>
      </c>
      <c r="E218" s="864">
        <v>79000</v>
      </c>
      <c r="F218" s="24"/>
      <c r="G218" s="124">
        <f t="shared" si="4"/>
        <v>11573666</v>
      </c>
      <c r="H218" s="261" t="s">
        <v>208</v>
      </c>
      <c r="I218" s="261" t="s">
        <v>18</v>
      </c>
      <c r="J218" s="304" t="s">
        <v>775</v>
      </c>
      <c r="K218" s="622"/>
      <c r="L218" s="622"/>
      <c r="M218" s="622"/>
      <c r="N218" s="622"/>
    </row>
    <row r="219" spans="1:14" x14ac:dyDescent="0.3">
      <c r="A219" s="29">
        <v>45624</v>
      </c>
      <c r="B219" s="126" t="s">
        <v>162</v>
      </c>
      <c r="C219" s="261" t="s">
        <v>48</v>
      </c>
      <c r="D219" s="261" t="s">
        <v>164</v>
      </c>
      <c r="E219" s="864">
        <v>95000</v>
      </c>
      <c r="F219" s="24"/>
      <c r="G219" s="124">
        <f t="shared" si="4"/>
        <v>11478666</v>
      </c>
      <c r="H219" s="261" t="s">
        <v>207</v>
      </c>
      <c r="I219" s="261" t="s">
        <v>18</v>
      </c>
      <c r="J219" s="685" t="s">
        <v>769</v>
      </c>
      <c r="K219" s="622"/>
      <c r="L219" s="622"/>
      <c r="M219" s="622"/>
      <c r="N219" s="622"/>
    </row>
    <row r="220" spans="1:14" x14ac:dyDescent="0.3">
      <c r="A220" s="29">
        <v>45624</v>
      </c>
      <c r="B220" s="126" t="s">
        <v>162</v>
      </c>
      <c r="C220" s="261" t="s">
        <v>48</v>
      </c>
      <c r="D220" s="261" t="s">
        <v>164</v>
      </c>
      <c r="E220" s="864">
        <v>79000</v>
      </c>
      <c r="F220" s="24"/>
      <c r="G220" s="124">
        <f t="shared" si="4"/>
        <v>11399666</v>
      </c>
      <c r="H220" s="261" t="s">
        <v>603</v>
      </c>
      <c r="I220" s="261" t="s">
        <v>18</v>
      </c>
      <c r="J220" s="304" t="s">
        <v>770</v>
      </c>
      <c r="K220" s="622"/>
      <c r="L220" s="622"/>
      <c r="M220" s="622"/>
      <c r="N220" s="622"/>
    </row>
    <row r="221" spans="1:14" x14ac:dyDescent="0.3">
      <c r="A221" s="29">
        <v>45624</v>
      </c>
      <c r="B221" s="126" t="s">
        <v>162</v>
      </c>
      <c r="C221" s="261" t="s">
        <v>48</v>
      </c>
      <c r="D221" s="261" t="s">
        <v>110</v>
      </c>
      <c r="E221" s="864">
        <v>60000</v>
      </c>
      <c r="F221" s="24"/>
      <c r="G221" s="124">
        <f t="shared" si="4"/>
        <v>11339666</v>
      </c>
      <c r="H221" s="261" t="s">
        <v>177</v>
      </c>
      <c r="I221" s="261" t="s">
        <v>18</v>
      </c>
      <c r="J221" s="304" t="s">
        <v>771</v>
      </c>
      <c r="K221" s="622"/>
      <c r="L221" s="622"/>
      <c r="M221" s="622"/>
      <c r="N221" s="622"/>
    </row>
    <row r="222" spans="1:14" x14ac:dyDescent="0.3">
      <c r="A222" s="138">
        <v>45624</v>
      </c>
      <c r="B222" s="126" t="s">
        <v>162</v>
      </c>
      <c r="C222" s="636" t="s">
        <v>48</v>
      </c>
      <c r="D222" s="140" t="s">
        <v>164</v>
      </c>
      <c r="E222" s="864">
        <v>92000</v>
      </c>
      <c r="F222" s="24"/>
      <c r="G222" s="124">
        <f t="shared" si="4"/>
        <v>11247666</v>
      </c>
      <c r="H222" s="261" t="s">
        <v>605</v>
      </c>
      <c r="I222" s="261" t="s">
        <v>18</v>
      </c>
      <c r="J222" s="304" t="s">
        <v>772</v>
      </c>
      <c r="K222" s="622"/>
      <c r="L222" s="622"/>
      <c r="M222" s="622"/>
      <c r="N222" s="622"/>
    </row>
    <row r="223" spans="1:14" x14ac:dyDescent="0.3">
      <c r="A223" s="138">
        <v>45624</v>
      </c>
      <c r="B223" s="126" t="s">
        <v>162</v>
      </c>
      <c r="C223" s="636" t="s">
        <v>48</v>
      </c>
      <c r="D223" s="140" t="s">
        <v>14</v>
      </c>
      <c r="E223" s="864">
        <v>20000</v>
      </c>
      <c r="F223" s="24"/>
      <c r="G223" s="124">
        <f t="shared" si="4"/>
        <v>11227666</v>
      </c>
      <c r="H223" s="261" t="s">
        <v>167</v>
      </c>
      <c r="I223" s="261" t="s">
        <v>18</v>
      </c>
      <c r="J223" s="686" t="s">
        <v>773</v>
      </c>
      <c r="K223" s="622"/>
      <c r="L223" s="622"/>
      <c r="M223" s="622"/>
      <c r="N223" s="622"/>
    </row>
    <row r="224" spans="1:14" x14ac:dyDescent="0.3">
      <c r="A224" s="138">
        <v>45624</v>
      </c>
      <c r="B224" s="126" t="s">
        <v>162</v>
      </c>
      <c r="C224" s="139" t="s">
        <v>48</v>
      </c>
      <c r="D224" s="140" t="s">
        <v>14</v>
      </c>
      <c r="E224" s="864">
        <v>33000</v>
      </c>
      <c r="F224" s="24"/>
      <c r="G224" s="124">
        <f t="shared" si="4"/>
        <v>11194666</v>
      </c>
      <c r="H224" s="261" t="s">
        <v>41</v>
      </c>
      <c r="I224" s="261" t="s">
        <v>18</v>
      </c>
      <c r="J224" s="304" t="s">
        <v>820</v>
      </c>
      <c r="K224" s="622"/>
      <c r="L224" s="261" t="s">
        <v>57</v>
      </c>
      <c r="M224" s="622"/>
      <c r="N224" s="622"/>
    </row>
    <row r="225" spans="1:14" x14ac:dyDescent="0.3">
      <c r="A225" s="138">
        <v>45624</v>
      </c>
      <c r="B225" s="81" t="s">
        <v>176</v>
      </c>
      <c r="C225" s="81" t="s">
        <v>48</v>
      </c>
      <c r="D225" s="418" t="s">
        <v>164</v>
      </c>
      <c r="E225" s="24"/>
      <c r="F225" s="864">
        <v>15000</v>
      </c>
      <c r="G225" s="124">
        <f t="shared" si="4"/>
        <v>11209666</v>
      </c>
      <c r="H225" s="261" t="s">
        <v>207</v>
      </c>
      <c r="I225" s="261" t="s">
        <v>18</v>
      </c>
      <c r="J225" s="685" t="s">
        <v>769</v>
      </c>
      <c r="K225" s="622"/>
      <c r="L225" s="622"/>
      <c r="M225" s="622"/>
      <c r="N225" s="622"/>
    </row>
    <row r="226" spans="1:14" x14ac:dyDescent="0.3">
      <c r="A226" s="138">
        <v>45624</v>
      </c>
      <c r="B226" s="139" t="s">
        <v>176</v>
      </c>
      <c r="C226" s="139" t="s">
        <v>48</v>
      </c>
      <c r="D226" s="140" t="s">
        <v>164</v>
      </c>
      <c r="E226" s="24"/>
      <c r="F226" s="864">
        <v>3500</v>
      </c>
      <c r="G226" s="124">
        <f t="shared" si="4"/>
        <v>11213166</v>
      </c>
      <c r="H226" s="261" t="s">
        <v>605</v>
      </c>
      <c r="I226" s="261" t="s">
        <v>18</v>
      </c>
      <c r="J226" s="304" t="s">
        <v>772</v>
      </c>
      <c r="K226" s="622"/>
      <c r="L226" s="622"/>
      <c r="M226" s="622"/>
      <c r="N226" s="622"/>
    </row>
    <row r="227" spans="1:14" x14ac:dyDescent="0.3">
      <c r="A227" s="29">
        <v>45625</v>
      </c>
      <c r="B227" s="261" t="s">
        <v>162</v>
      </c>
      <c r="C227" s="139" t="s">
        <v>48</v>
      </c>
      <c r="D227" s="140" t="s">
        <v>164</v>
      </c>
      <c r="E227" s="864">
        <v>64000</v>
      </c>
      <c r="F227" s="24"/>
      <c r="G227" s="124">
        <f t="shared" si="4"/>
        <v>11149166</v>
      </c>
      <c r="H227" s="261" t="s">
        <v>603</v>
      </c>
      <c r="I227" s="261" t="s">
        <v>18</v>
      </c>
      <c r="J227" s="304" t="s">
        <v>791</v>
      </c>
      <c r="K227" s="622"/>
      <c r="L227" s="622"/>
      <c r="M227" s="622"/>
      <c r="N227" s="622"/>
    </row>
    <row r="228" spans="1:14" x14ac:dyDescent="0.3">
      <c r="A228" s="29">
        <v>45625</v>
      </c>
      <c r="B228" s="261" t="s">
        <v>162</v>
      </c>
      <c r="C228" s="139" t="s">
        <v>48</v>
      </c>
      <c r="D228" s="140" t="s">
        <v>14</v>
      </c>
      <c r="E228" s="864">
        <v>300000</v>
      </c>
      <c r="F228" s="24"/>
      <c r="G228" s="124">
        <f t="shared" si="4"/>
        <v>10849166</v>
      </c>
      <c r="H228" s="261" t="s">
        <v>167</v>
      </c>
      <c r="I228" s="261" t="s">
        <v>18</v>
      </c>
      <c r="J228" s="686" t="s">
        <v>792</v>
      </c>
      <c r="K228" s="622"/>
      <c r="L228" s="622"/>
      <c r="M228" s="622"/>
      <c r="N228" s="622"/>
    </row>
    <row r="229" spans="1:14" x14ac:dyDescent="0.3">
      <c r="A229" s="29">
        <v>45625</v>
      </c>
      <c r="B229" s="261" t="s">
        <v>162</v>
      </c>
      <c r="C229" s="139" t="s">
        <v>48</v>
      </c>
      <c r="D229" s="140" t="s">
        <v>164</v>
      </c>
      <c r="E229" s="864">
        <v>65000</v>
      </c>
      <c r="F229" s="24"/>
      <c r="G229" s="124">
        <f t="shared" si="4"/>
        <v>10784166</v>
      </c>
      <c r="H229" s="261" t="s">
        <v>605</v>
      </c>
      <c r="I229" s="261" t="s">
        <v>18</v>
      </c>
      <c r="J229" s="304" t="s">
        <v>793</v>
      </c>
      <c r="K229" s="622"/>
      <c r="L229" s="622"/>
      <c r="M229" s="622"/>
      <c r="N229" s="622"/>
    </row>
    <row r="230" spans="1:14" x14ac:dyDescent="0.3">
      <c r="A230" s="29">
        <v>45625</v>
      </c>
      <c r="B230" s="261" t="s">
        <v>162</v>
      </c>
      <c r="C230" s="139" t="s">
        <v>48</v>
      </c>
      <c r="D230" s="866" t="s">
        <v>164</v>
      </c>
      <c r="E230" s="864">
        <v>85000</v>
      </c>
      <c r="F230" s="24"/>
      <c r="G230" s="124">
        <f t="shared" si="4"/>
        <v>10699166</v>
      </c>
      <c r="H230" s="261" t="s">
        <v>207</v>
      </c>
      <c r="I230" s="261" t="s">
        <v>18</v>
      </c>
      <c r="J230" s="685" t="s">
        <v>794</v>
      </c>
      <c r="K230" s="622"/>
      <c r="L230" s="622"/>
      <c r="M230" s="622"/>
      <c r="N230" s="622"/>
    </row>
    <row r="231" spans="1:14" x14ac:dyDescent="0.3">
      <c r="A231" s="29">
        <v>45625</v>
      </c>
      <c r="B231" s="261" t="s">
        <v>162</v>
      </c>
      <c r="C231" s="139" t="s">
        <v>48</v>
      </c>
      <c r="D231" s="261" t="s">
        <v>14</v>
      </c>
      <c r="E231" s="864">
        <v>102000</v>
      </c>
      <c r="F231" s="24"/>
      <c r="G231" s="124">
        <f t="shared" si="4"/>
        <v>10597166</v>
      </c>
      <c r="H231" s="261" t="s">
        <v>167</v>
      </c>
      <c r="I231" s="261" t="s">
        <v>18</v>
      </c>
      <c r="J231" s="686" t="s">
        <v>795</v>
      </c>
      <c r="K231" s="622"/>
      <c r="L231" s="622"/>
      <c r="M231" s="622"/>
      <c r="N231" s="622"/>
    </row>
    <row r="232" spans="1:14" x14ac:dyDescent="0.3">
      <c r="A232" s="29">
        <v>45625</v>
      </c>
      <c r="B232" s="261" t="s">
        <v>162</v>
      </c>
      <c r="C232" s="139" t="s">
        <v>48</v>
      </c>
      <c r="D232" s="261" t="s">
        <v>14</v>
      </c>
      <c r="E232" s="864">
        <v>33000</v>
      </c>
      <c r="F232" s="24"/>
      <c r="G232" s="124">
        <f t="shared" si="4"/>
        <v>10564166</v>
      </c>
      <c r="H232" s="261" t="s">
        <v>167</v>
      </c>
      <c r="I232" s="261" t="s">
        <v>18</v>
      </c>
      <c r="J232" s="686" t="s">
        <v>796</v>
      </c>
      <c r="K232" s="622"/>
      <c r="L232" s="622"/>
      <c r="M232" s="622"/>
      <c r="N232" s="622"/>
    </row>
    <row r="233" spans="1:14" x14ac:dyDescent="0.3">
      <c r="A233" s="400">
        <v>45625</v>
      </c>
      <c r="B233" s="126" t="s">
        <v>467</v>
      </c>
      <c r="C233" s="126" t="s">
        <v>48</v>
      </c>
      <c r="D233" s="126" t="s">
        <v>14</v>
      </c>
      <c r="E233" s="24"/>
      <c r="F233" s="864">
        <v>1200</v>
      </c>
      <c r="G233" s="124">
        <f t="shared" si="4"/>
        <v>10565366</v>
      </c>
      <c r="H233" s="261" t="s">
        <v>167</v>
      </c>
      <c r="I233" s="261" t="s">
        <v>18</v>
      </c>
      <c r="J233" s="686" t="s">
        <v>796</v>
      </c>
      <c r="K233" s="622"/>
      <c r="L233" s="622"/>
      <c r="M233" s="622"/>
      <c r="N233" s="622"/>
    </row>
    <row r="234" spans="1:14" x14ac:dyDescent="0.3">
      <c r="A234" s="29">
        <v>45626</v>
      </c>
      <c r="B234" s="261" t="s">
        <v>162</v>
      </c>
      <c r="C234" s="261" t="s">
        <v>48</v>
      </c>
      <c r="D234" s="261" t="s">
        <v>110</v>
      </c>
      <c r="E234" s="864">
        <v>50000</v>
      </c>
      <c r="F234" s="24"/>
      <c r="G234" s="124">
        <f t="shared" si="4"/>
        <v>10515366</v>
      </c>
      <c r="H234" s="261" t="s">
        <v>177</v>
      </c>
      <c r="I234" s="261" t="s">
        <v>18</v>
      </c>
      <c r="J234" s="304" t="s">
        <v>810</v>
      </c>
      <c r="K234" s="622"/>
      <c r="L234" s="622"/>
      <c r="M234" s="622"/>
      <c r="N234" s="622"/>
    </row>
    <row r="235" spans="1:14" x14ac:dyDescent="0.3">
      <c r="A235" s="29">
        <v>45626</v>
      </c>
      <c r="B235" s="261" t="s">
        <v>162</v>
      </c>
      <c r="C235" s="261" t="s">
        <v>48</v>
      </c>
      <c r="D235" s="261" t="s">
        <v>164</v>
      </c>
      <c r="E235" s="864">
        <v>30000</v>
      </c>
      <c r="F235" s="24"/>
      <c r="G235" s="124">
        <f t="shared" si="4"/>
        <v>10485366</v>
      </c>
      <c r="H235" s="261" t="s">
        <v>605</v>
      </c>
      <c r="I235" s="261" t="s">
        <v>18</v>
      </c>
      <c r="J235" s="304" t="s">
        <v>812</v>
      </c>
      <c r="K235" s="622"/>
      <c r="L235" s="622"/>
      <c r="M235" s="622"/>
      <c r="N235" s="622"/>
    </row>
    <row r="236" spans="1:14" x14ac:dyDescent="0.3">
      <c r="A236" s="29">
        <v>45626</v>
      </c>
      <c r="B236" s="261" t="s">
        <v>162</v>
      </c>
      <c r="C236" s="261" t="s">
        <v>48</v>
      </c>
      <c r="D236" s="261" t="s">
        <v>14</v>
      </c>
      <c r="E236" s="864">
        <v>20000</v>
      </c>
      <c r="F236" s="24"/>
      <c r="G236" s="124">
        <f t="shared" si="4"/>
        <v>10465366</v>
      </c>
      <c r="H236" s="261" t="s">
        <v>167</v>
      </c>
      <c r="I236" s="261" t="s">
        <v>18</v>
      </c>
      <c r="J236" s="686" t="s">
        <v>807</v>
      </c>
      <c r="K236" s="622"/>
      <c r="L236" s="622"/>
      <c r="M236" s="622"/>
      <c r="N236" s="622"/>
    </row>
    <row r="237" spans="1:14" x14ac:dyDescent="0.3">
      <c r="A237" s="29">
        <v>45626</v>
      </c>
      <c r="B237" s="261" t="s">
        <v>162</v>
      </c>
      <c r="C237" s="261" t="s">
        <v>48</v>
      </c>
      <c r="D237" s="261" t="s">
        <v>164</v>
      </c>
      <c r="E237" s="864">
        <v>245000</v>
      </c>
      <c r="F237" s="24"/>
      <c r="G237" s="124">
        <f t="shared" si="4"/>
        <v>10220366</v>
      </c>
      <c r="H237" s="261" t="s">
        <v>207</v>
      </c>
      <c r="I237" s="261" t="s">
        <v>18</v>
      </c>
      <c r="J237" s="685" t="s">
        <v>811</v>
      </c>
      <c r="K237" s="622"/>
      <c r="L237" s="622"/>
      <c r="M237" s="622"/>
      <c r="N237" s="622"/>
    </row>
    <row r="238" spans="1:14" ht="15" thickBot="1" x14ac:dyDescent="0.35">
      <c r="A238" s="29">
        <v>45626</v>
      </c>
      <c r="B238" s="261" t="s">
        <v>162</v>
      </c>
      <c r="C238" s="261" t="s">
        <v>48</v>
      </c>
      <c r="D238" s="261" t="s">
        <v>164</v>
      </c>
      <c r="E238" s="864">
        <v>30000</v>
      </c>
      <c r="F238" s="24"/>
      <c r="G238" s="124">
        <f t="shared" si="4"/>
        <v>10190366</v>
      </c>
      <c r="H238" s="261" t="s">
        <v>603</v>
      </c>
      <c r="I238" s="261" t="s">
        <v>18</v>
      </c>
      <c r="J238" s="304" t="s">
        <v>797</v>
      </c>
      <c r="K238" s="622"/>
      <c r="L238" s="622"/>
      <c r="M238" s="622"/>
      <c r="N238" s="622"/>
    </row>
    <row r="239" spans="1:14" ht="15" hidden="1" thickBot="1" x14ac:dyDescent="0.35">
      <c r="A239" s="622"/>
      <c r="B239" s="622"/>
      <c r="C239" s="622"/>
      <c r="D239" s="622"/>
      <c r="E239" s="24"/>
      <c r="F239" s="24"/>
      <c r="G239" s="124" t="e">
        <f>#REF!-E239+F239</f>
        <v>#REF!</v>
      </c>
      <c r="H239" s="622"/>
      <c r="I239" s="261" t="s">
        <v>18</v>
      </c>
      <c r="J239" s="622"/>
      <c r="K239" s="622"/>
      <c r="L239" s="622"/>
      <c r="M239" s="622"/>
      <c r="N239" s="622"/>
    </row>
    <row r="240" spans="1:14" ht="15" hidden="1" thickBot="1" x14ac:dyDescent="0.35">
      <c r="A240" s="622"/>
      <c r="B240" s="622"/>
      <c r="C240" s="622"/>
      <c r="D240" s="622"/>
      <c r="E240" s="24"/>
      <c r="F240" s="24"/>
      <c r="G240" s="124" t="e">
        <f t="shared" si="4"/>
        <v>#REF!</v>
      </c>
      <c r="H240" s="622"/>
      <c r="I240" s="261" t="s">
        <v>18</v>
      </c>
      <c r="J240" s="622"/>
      <c r="K240" s="622"/>
      <c r="L240" s="622"/>
      <c r="M240" s="622"/>
      <c r="N240" s="622"/>
    </row>
    <row r="241" spans="1:14" ht="15" hidden="1" thickBot="1" x14ac:dyDescent="0.35">
      <c r="A241" s="622"/>
      <c r="B241" s="622"/>
      <c r="C241" s="622"/>
      <c r="D241" s="622"/>
      <c r="E241" s="24"/>
      <c r="F241" s="24"/>
      <c r="G241" s="124" t="e">
        <f t="shared" si="4"/>
        <v>#REF!</v>
      </c>
      <c r="H241" s="622"/>
      <c r="I241" s="261" t="s">
        <v>18</v>
      </c>
      <c r="J241" s="622"/>
      <c r="K241" s="622"/>
      <c r="L241" s="622"/>
      <c r="M241" s="622"/>
      <c r="N241" s="622"/>
    </row>
    <row r="242" spans="1:14" ht="15" hidden="1" thickBot="1" x14ac:dyDescent="0.35">
      <c r="A242" s="622"/>
      <c r="B242" s="622"/>
      <c r="C242" s="622"/>
      <c r="D242" s="622"/>
      <c r="E242" s="24"/>
      <c r="F242" s="24"/>
      <c r="G242" s="124" t="e">
        <f t="shared" si="4"/>
        <v>#REF!</v>
      </c>
      <c r="H242" s="622"/>
      <c r="I242" s="261" t="s">
        <v>18</v>
      </c>
      <c r="J242" s="622"/>
      <c r="K242" s="622"/>
      <c r="L242" s="622"/>
      <c r="M242" s="622"/>
      <c r="N242" s="622"/>
    </row>
    <row r="243" spans="1:14" ht="15" hidden="1" thickBot="1" x14ac:dyDescent="0.35">
      <c r="A243" s="622"/>
      <c r="B243" s="622"/>
      <c r="C243" s="622"/>
      <c r="D243" s="622"/>
      <c r="E243" s="24"/>
      <c r="F243" s="24"/>
      <c r="G243" s="124" t="e">
        <f t="shared" si="4"/>
        <v>#REF!</v>
      </c>
      <c r="H243" s="622"/>
      <c r="I243" s="261" t="s">
        <v>18</v>
      </c>
      <c r="J243" s="622"/>
      <c r="K243" s="622"/>
      <c r="L243" s="622"/>
      <c r="M243" s="622"/>
      <c r="N243" s="622"/>
    </row>
    <row r="244" spans="1:14" ht="15" hidden="1" thickBot="1" x14ac:dyDescent="0.35">
      <c r="A244" s="622"/>
      <c r="B244" s="622"/>
      <c r="C244" s="622"/>
      <c r="D244" s="622"/>
      <c r="E244" s="24"/>
      <c r="F244" s="24"/>
      <c r="G244" s="124" t="e">
        <f t="shared" si="4"/>
        <v>#REF!</v>
      </c>
      <c r="H244" s="622"/>
      <c r="I244" s="261" t="s">
        <v>18</v>
      </c>
      <c r="J244" s="622"/>
      <c r="K244" s="622"/>
      <c r="L244" s="622"/>
      <c r="M244" s="622"/>
      <c r="N244" s="622"/>
    </row>
    <row r="245" spans="1:14" ht="15" hidden="1" thickBot="1" x14ac:dyDescent="0.35">
      <c r="A245" s="622"/>
      <c r="B245" s="622"/>
      <c r="C245" s="622"/>
      <c r="D245" s="622"/>
      <c r="E245" s="24"/>
      <c r="F245" s="24"/>
      <c r="G245" s="124" t="e">
        <f t="shared" si="4"/>
        <v>#REF!</v>
      </c>
      <c r="H245" s="622"/>
      <c r="I245" s="261" t="s">
        <v>18</v>
      </c>
      <c r="J245" s="622"/>
      <c r="K245" s="622"/>
      <c r="L245" s="622"/>
      <c r="M245" s="622"/>
      <c r="N245" s="622"/>
    </row>
    <row r="246" spans="1:14" ht="15" hidden="1" thickBot="1" x14ac:dyDescent="0.35">
      <c r="A246" s="622"/>
      <c r="B246" s="622"/>
      <c r="C246" s="622"/>
      <c r="D246" s="622"/>
      <c r="E246" s="24"/>
      <c r="F246" s="24"/>
      <c r="G246" s="124" t="e">
        <f t="shared" si="4"/>
        <v>#REF!</v>
      </c>
      <c r="H246" s="622"/>
      <c r="I246" s="622"/>
      <c r="J246" s="622"/>
      <c r="K246" s="622"/>
      <c r="L246" s="622"/>
      <c r="M246" s="622"/>
      <c r="N246" s="622"/>
    </row>
    <row r="247" spans="1:14" ht="15" hidden="1" thickBot="1" x14ac:dyDescent="0.35">
      <c r="A247" s="622"/>
      <c r="B247" s="622"/>
      <c r="C247" s="622"/>
      <c r="D247" s="622"/>
      <c r="E247" s="24"/>
      <c r="F247" s="24"/>
      <c r="G247" s="124" t="e">
        <f t="shared" si="4"/>
        <v>#REF!</v>
      </c>
      <c r="H247" s="622"/>
      <c r="I247" s="622"/>
      <c r="J247" s="622"/>
      <c r="K247" s="622"/>
      <c r="L247" s="622"/>
      <c r="M247" s="622"/>
      <c r="N247" s="622"/>
    </row>
    <row r="248" spans="1:14" ht="15" hidden="1" thickBot="1" x14ac:dyDescent="0.35">
      <c r="A248" s="622"/>
      <c r="B248" s="622"/>
      <c r="C248" s="622"/>
      <c r="D248" s="622"/>
      <c r="E248" s="24"/>
      <c r="F248" s="24"/>
      <c r="G248" s="124" t="e">
        <f t="shared" si="4"/>
        <v>#REF!</v>
      </c>
      <c r="H248" s="622"/>
      <c r="I248" s="622"/>
      <c r="J248" s="622"/>
      <c r="K248" s="622"/>
      <c r="L248" s="622"/>
      <c r="M248" s="622"/>
      <c r="N248" s="622"/>
    </row>
    <row r="249" spans="1:14" ht="15" hidden="1" thickBot="1" x14ac:dyDescent="0.35">
      <c r="A249" s="622"/>
      <c r="B249" s="622"/>
      <c r="C249" s="622"/>
      <c r="D249" s="622"/>
      <c r="E249" s="24"/>
      <c r="F249" s="24"/>
      <c r="G249" s="124" t="e">
        <f t="shared" si="4"/>
        <v>#REF!</v>
      </c>
      <c r="H249" s="622"/>
      <c r="I249" s="622"/>
      <c r="J249" s="622"/>
      <c r="K249" s="622"/>
      <c r="L249" s="622"/>
      <c r="M249" s="622"/>
      <c r="N249" s="622"/>
    </row>
    <row r="250" spans="1:14" ht="15" hidden="1" thickBot="1" x14ac:dyDescent="0.35">
      <c r="A250" s="622"/>
      <c r="B250" s="622"/>
      <c r="C250" s="622"/>
      <c r="D250" s="622"/>
      <c r="E250" s="24"/>
      <c r="F250" s="24"/>
      <c r="G250" s="124" t="e">
        <f t="shared" si="4"/>
        <v>#REF!</v>
      </c>
      <c r="H250" s="622"/>
      <c r="I250" s="622"/>
      <c r="J250" s="622"/>
      <c r="K250" s="622"/>
      <c r="L250" s="622"/>
      <c r="M250" s="622"/>
      <c r="N250" s="622"/>
    </row>
    <row r="251" spans="1:14" ht="15" hidden="1" thickBot="1" x14ac:dyDescent="0.35">
      <c r="A251" s="622"/>
      <c r="B251" s="622"/>
      <c r="C251" s="622"/>
      <c r="D251" s="622"/>
      <c r="E251" s="24"/>
      <c r="F251" s="24"/>
      <c r="G251" s="124" t="e">
        <f t="shared" si="4"/>
        <v>#REF!</v>
      </c>
      <c r="H251" s="622"/>
      <c r="I251" s="622"/>
      <c r="J251" s="622"/>
      <c r="K251" s="622"/>
      <c r="L251" s="622"/>
      <c r="M251" s="622"/>
      <c r="N251" s="622"/>
    </row>
    <row r="252" spans="1:14" ht="15" hidden="1" thickBot="1" x14ac:dyDescent="0.35">
      <c r="A252" s="622"/>
      <c r="B252" s="622"/>
      <c r="C252" s="622"/>
      <c r="D252" s="622"/>
      <c r="E252" s="24"/>
      <c r="F252" s="24"/>
      <c r="G252" s="124" t="e">
        <f t="shared" si="4"/>
        <v>#REF!</v>
      </c>
      <c r="H252" s="622"/>
      <c r="I252" s="622"/>
      <c r="J252" s="622"/>
      <c r="K252" s="622"/>
      <c r="L252" s="622"/>
      <c r="M252" s="622"/>
      <c r="N252" s="622"/>
    </row>
    <row r="253" spans="1:14" ht="15" hidden="1" thickBot="1" x14ac:dyDescent="0.35">
      <c r="A253" s="622"/>
      <c r="B253" s="622"/>
      <c r="C253" s="622"/>
      <c r="D253" s="622"/>
      <c r="E253" s="24"/>
      <c r="F253" s="24"/>
      <c r="G253" s="124" t="e">
        <f t="shared" si="4"/>
        <v>#REF!</v>
      </c>
      <c r="H253" s="622"/>
      <c r="I253" s="622"/>
      <c r="J253" s="622"/>
      <c r="K253" s="622"/>
      <c r="L253" s="622"/>
      <c r="M253" s="622"/>
      <c r="N253" s="622"/>
    </row>
    <row r="254" spans="1:14" ht="15" hidden="1" thickBot="1" x14ac:dyDescent="0.35">
      <c r="A254" s="622"/>
      <c r="B254" s="622"/>
      <c r="C254" s="622"/>
      <c r="D254" s="622"/>
      <c r="E254" s="24"/>
      <c r="F254" s="24"/>
      <c r="G254" s="124" t="e">
        <f t="shared" si="4"/>
        <v>#REF!</v>
      </c>
      <c r="H254" s="622"/>
      <c r="I254" s="622"/>
      <c r="J254" s="622"/>
      <c r="K254" s="622"/>
      <c r="L254" s="622"/>
      <c r="M254" s="622"/>
      <c r="N254" s="622"/>
    </row>
    <row r="255" spans="1:14" ht="15" hidden="1" thickBot="1" x14ac:dyDescent="0.35">
      <c r="A255" s="622"/>
      <c r="B255" s="622"/>
      <c r="C255" s="622"/>
      <c r="D255" s="622"/>
      <c r="E255" s="24"/>
      <c r="F255" s="24"/>
      <c r="G255" s="124" t="e">
        <f t="shared" si="4"/>
        <v>#REF!</v>
      </c>
      <c r="H255" s="622"/>
      <c r="I255" s="622"/>
      <c r="J255" s="622"/>
      <c r="K255" s="622"/>
      <c r="L255" s="622"/>
      <c r="M255" s="622"/>
      <c r="N255" s="622"/>
    </row>
    <row r="256" spans="1:14" ht="15" hidden="1" thickBot="1" x14ac:dyDescent="0.35">
      <c r="A256" s="622"/>
      <c r="B256" s="622"/>
      <c r="C256" s="622"/>
      <c r="D256" s="622"/>
      <c r="E256" s="24"/>
      <c r="F256" s="24"/>
      <c r="G256" s="124" t="e">
        <f t="shared" si="4"/>
        <v>#REF!</v>
      </c>
      <c r="H256" s="622"/>
      <c r="I256" s="622"/>
      <c r="J256" s="622"/>
      <c r="K256" s="622"/>
      <c r="L256" s="622"/>
      <c r="M256" s="622"/>
      <c r="N256" s="622"/>
    </row>
    <row r="257" spans="1:14" ht="15" hidden="1" thickBot="1" x14ac:dyDescent="0.35">
      <c r="A257" s="622"/>
      <c r="B257" s="622"/>
      <c r="C257" s="622"/>
      <c r="D257" s="622"/>
      <c r="E257" s="24"/>
      <c r="F257" s="24"/>
      <c r="G257" s="124" t="e">
        <f t="shared" si="4"/>
        <v>#REF!</v>
      </c>
      <c r="H257" s="622"/>
      <c r="I257" s="622"/>
      <c r="J257" s="622"/>
      <c r="K257" s="622"/>
      <c r="L257" s="622"/>
      <c r="M257" s="622"/>
      <c r="N257" s="622"/>
    </row>
    <row r="258" spans="1:14" ht="15" hidden="1" thickBot="1" x14ac:dyDescent="0.35">
      <c r="A258" s="622"/>
      <c r="B258" s="622"/>
      <c r="C258" s="622"/>
      <c r="D258" s="622"/>
      <c r="E258" s="24"/>
      <c r="F258" s="24"/>
      <c r="G258" s="124" t="e">
        <f t="shared" si="4"/>
        <v>#REF!</v>
      </c>
      <c r="H258" s="622"/>
      <c r="I258" s="622"/>
      <c r="J258" s="622"/>
      <c r="K258" s="622"/>
      <c r="L258" s="622"/>
      <c r="M258" s="622"/>
      <c r="N258" s="622"/>
    </row>
    <row r="259" spans="1:14" ht="15" hidden="1" thickBot="1" x14ac:dyDescent="0.35">
      <c r="A259" s="622"/>
      <c r="B259" s="622"/>
      <c r="C259" s="622"/>
      <c r="D259" s="622"/>
      <c r="E259" s="24"/>
      <c r="F259" s="24"/>
      <c r="G259" s="124" t="e">
        <f t="shared" si="4"/>
        <v>#REF!</v>
      </c>
      <c r="H259" s="622"/>
      <c r="I259" s="622"/>
      <c r="J259" s="622"/>
      <c r="K259" s="622"/>
      <c r="L259" s="622"/>
      <c r="M259" s="622"/>
      <c r="N259" s="622"/>
    </row>
    <row r="260" spans="1:14" ht="15" hidden="1" thickBot="1" x14ac:dyDescent="0.35">
      <c r="A260" s="622"/>
      <c r="B260" s="622"/>
      <c r="C260" s="622"/>
      <c r="D260" s="622"/>
      <c r="E260" s="24"/>
      <c r="F260" s="24"/>
      <c r="G260" s="124" t="e">
        <f t="shared" si="4"/>
        <v>#REF!</v>
      </c>
      <c r="H260" s="622"/>
      <c r="I260" s="622"/>
      <c r="J260" s="622"/>
      <c r="K260" s="622"/>
      <c r="L260" s="622"/>
      <c r="M260" s="622"/>
      <c r="N260" s="622"/>
    </row>
    <row r="261" spans="1:14" ht="15" hidden="1" thickBot="1" x14ac:dyDescent="0.35">
      <c r="A261" s="622"/>
      <c r="B261" s="622"/>
      <c r="C261" s="622"/>
      <c r="D261" s="622"/>
      <c r="E261" s="24"/>
      <c r="F261" s="24"/>
      <c r="G261" s="124" t="e">
        <f t="shared" si="4"/>
        <v>#REF!</v>
      </c>
      <c r="H261" s="622"/>
      <c r="I261" s="622"/>
      <c r="J261" s="622"/>
      <c r="K261" s="622"/>
      <c r="L261" s="622"/>
      <c r="M261" s="622"/>
      <c r="N261" s="622"/>
    </row>
    <row r="262" spans="1:14" ht="15" hidden="1" thickBot="1" x14ac:dyDescent="0.35">
      <c r="A262" s="622"/>
      <c r="B262" s="622"/>
      <c r="C262" s="622"/>
      <c r="D262" s="622"/>
      <c r="E262" s="24"/>
      <c r="F262" s="24"/>
      <c r="G262" s="124" t="e">
        <f t="shared" si="4"/>
        <v>#REF!</v>
      </c>
      <c r="H262" s="622"/>
      <c r="I262" s="622"/>
      <c r="J262" s="622"/>
      <c r="K262" s="622"/>
      <c r="L262" s="622"/>
      <c r="M262" s="622"/>
      <c r="N262" s="622"/>
    </row>
    <row r="263" spans="1:14" ht="15" hidden="1" thickBot="1" x14ac:dyDescent="0.35">
      <c r="A263" s="622"/>
      <c r="B263" s="622"/>
      <c r="C263" s="622"/>
      <c r="D263" s="622"/>
      <c r="E263" s="24"/>
      <c r="F263" s="24"/>
      <c r="G263" s="124" t="e">
        <f t="shared" si="4"/>
        <v>#REF!</v>
      </c>
      <c r="H263" s="622"/>
      <c r="I263" s="622"/>
      <c r="J263" s="622"/>
      <c r="K263" s="622"/>
      <c r="L263" s="622"/>
      <c r="M263" s="622"/>
      <c r="N263" s="622"/>
    </row>
    <row r="264" spans="1:14" ht="15" hidden="1" thickBot="1" x14ac:dyDescent="0.35">
      <c r="A264" s="622"/>
      <c r="B264" s="622"/>
      <c r="C264" s="622"/>
      <c r="D264" s="622"/>
      <c r="E264" s="24"/>
      <c r="F264" s="24"/>
      <c r="G264" s="124" t="e">
        <f t="shared" si="4"/>
        <v>#REF!</v>
      </c>
      <c r="H264" s="622"/>
      <c r="I264" s="622"/>
      <c r="J264" s="622"/>
      <c r="K264" s="622"/>
      <c r="L264" s="622"/>
      <c r="M264" s="622"/>
      <c r="N264" s="622"/>
    </row>
    <row r="265" spans="1:14" ht="15" hidden="1" thickBot="1" x14ac:dyDescent="0.35">
      <c r="A265" s="622"/>
      <c r="B265" s="622"/>
      <c r="C265" s="622"/>
      <c r="D265" s="622"/>
      <c r="E265" s="24"/>
      <c r="F265" s="24"/>
      <c r="G265" s="124" t="e">
        <f t="shared" si="4"/>
        <v>#REF!</v>
      </c>
      <c r="H265" s="622"/>
      <c r="I265" s="622"/>
      <c r="J265" s="622"/>
      <c r="K265" s="622"/>
      <c r="L265" s="622"/>
      <c r="M265" s="622"/>
      <c r="N265" s="622"/>
    </row>
    <row r="266" spans="1:14" ht="15" hidden="1" thickBot="1" x14ac:dyDescent="0.35">
      <c r="A266" s="622"/>
      <c r="B266" s="622"/>
      <c r="C266" s="622"/>
      <c r="D266" s="622"/>
      <c r="E266" s="24"/>
      <c r="F266" s="24"/>
      <c r="G266" s="124" t="e">
        <f t="shared" si="4"/>
        <v>#REF!</v>
      </c>
      <c r="H266" s="622"/>
      <c r="I266" s="622"/>
      <c r="J266" s="622"/>
      <c r="K266" s="622"/>
      <c r="L266" s="622"/>
      <c r="M266" s="622"/>
      <c r="N266" s="622"/>
    </row>
    <row r="267" spans="1:14" ht="15" hidden="1" thickBot="1" x14ac:dyDescent="0.35">
      <c r="A267" s="622"/>
      <c r="B267" s="622"/>
      <c r="C267" s="622"/>
      <c r="D267" s="622"/>
      <c r="E267" s="24"/>
      <c r="F267" s="24"/>
      <c r="G267" s="124" t="e">
        <f t="shared" si="4"/>
        <v>#REF!</v>
      </c>
      <c r="H267" s="622"/>
      <c r="I267" s="622"/>
      <c r="J267" s="622"/>
      <c r="K267" s="622"/>
      <c r="L267" s="622"/>
      <c r="M267" s="622"/>
      <c r="N267" s="622"/>
    </row>
    <row r="268" spans="1:14" ht="15" hidden="1" thickBot="1" x14ac:dyDescent="0.35">
      <c r="A268" s="622"/>
      <c r="B268" s="622"/>
      <c r="C268" s="622"/>
      <c r="D268" s="622"/>
      <c r="E268" s="24"/>
      <c r="F268" s="24"/>
      <c r="G268" s="124" t="e">
        <f t="shared" si="4"/>
        <v>#REF!</v>
      </c>
      <c r="H268" s="622"/>
      <c r="I268" s="622"/>
      <c r="J268" s="622"/>
      <c r="K268" s="622"/>
      <c r="L268" s="622"/>
      <c r="M268" s="622"/>
      <c r="N268" s="622"/>
    </row>
    <row r="269" spans="1:14" ht="15" hidden="1" thickBot="1" x14ac:dyDescent="0.35">
      <c r="A269" s="622"/>
      <c r="B269" s="622"/>
      <c r="C269" s="622"/>
      <c r="D269" s="622"/>
      <c r="E269" s="24"/>
      <c r="F269" s="24"/>
      <c r="G269" s="124" t="e">
        <f t="shared" si="4"/>
        <v>#REF!</v>
      </c>
      <c r="H269" s="622"/>
      <c r="I269" s="622"/>
      <c r="J269" s="622"/>
      <c r="K269" s="622"/>
      <c r="L269" s="622"/>
      <c r="M269" s="622"/>
      <c r="N269" s="622"/>
    </row>
    <row r="270" spans="1:14" ht="15" hidden="1" thickBot="1" x14ac:dyDescent="0.35">
      <c r="A270" s="622"/>
      <c r="B270" s="622"/>
      <c r="C270" s="622"/>
      <c r="D270" s="622"/>
      <c r="E270" s="24"/>
      <c r="F270" s="24"/>
      <c r="G270" s="124" t="e">
        <f t="shared" si="4"/>
        <v>#REF!</v>
      </c>
      <c r="H270" s="622"/>
      <c r="I270" s="622"/>
      <c r="J270" s="622"/>
      <c r="K270" s="622"/>
      <c r="L270" s="622"/>
      <c r="M270" s="622"/>
      <c r="N270" s="622"/>
    </row>
    <row r="271" spans="1:14" ht="15" hidden="1" thickBot="1" x14ac:dyDescent="0.35">
      <c r="A271" s="622"/>
      <c r="B271" s="622"/>
      <c r="C271" s="622"/>
      <c r="D271" s="622"/>
      <c r="E271" s="24"/>
      <c r="F271" s="24"/>
      <c r="G271" s="124" t="e">
        <f t="shared" si="4"/>
        <v>#REF!</v>
      </c>
      <c r="H271" s="622"/>
      <c r="I271" s="622"/>
      <c r="J271" s="622"/>
      <c r="K271" s="622"/>
      <c r="L271" s="622"/>
      <c r="M271" s="622"/>
      <c r="N271" s="622"/>
    </row>
    <row r="272" spans="1:14" ht="15" hidden="1" thickBot="1" x14ac:dyDescent="0.35">
      <c r="A272" s="622"/>
      <c r="B272" s="622"/>
      <c r="C272" s="622"/>
      <c r="D272" s="622"/>
      <c r="E272" s="24"/>
      <c r="F272" s="24"/>
      <c r="G272" s="124" t="e">
        <f t="shared" ref="G272:G313" si="5">G271-E272+F272</f>
        <v>#REF!</v>
      </c>
      <c r="H272" s="622"/>
      <c r="I272" s="622"/>
      <c r="J272" s="622"/>
      <c r="K272" s="622"/>
      <c r="L272" s="622"/>
      <c r="M272" s="622"/>
      <c r="N272" s="622"/>
    </row>
    <row r="273" spans="1:14" ht="15" hidden="1" thickBot="1" x14ac:dyDescent="0.35">
      <c r="A273" s="622"/>
      <c r="B273" s="622"/>
      <c r="C273" s="622"/>
      <c r="D273" s="622"/>
      <c r="E273" s="24"/>
      <c r="F273" s="24"/>
      <c r="G273" s="124" t="e">
        <f t="shared" si="5"/>
        <v>#REF!</v>
      </c>
      <c r="H273" s="622"/>
      <c r="I273" s="622"/>
      <c r="J273" s="622"/>
      <c r="K273" s="622"/>
      <c r="L273" s="622"/>
      <c r="M273" s="622"/>
      <c r="N273" s="622"/>
    </row>
    <row r="274" spans="1:14" ht="15" hidden="1" thickBot="1" x14ac:dyDescent="0.35">
      <c r="A274" s="622"/>
      <c r="B274" s="622"/>
      <c r="C274" s="622"/>
      <c r="D274" s="622"/>
      <c r="E274" s="24"/>
      <c r="F274" s="24"/>
      <c r="G274" s="124" t="e">
        <f t="shared" si="5"/>
        <v>#REF!</v>
      </c>
      <c r="H274" s="622"/>
      <c r="I274" s="622"/>
      <c r="J274" s="622"/>
      <c r="K274" s="622"/>
      <c r="L274" s="622"/>
      <c r="M274" s="622"/>
      <c r="N274" s="622"/>
    </row>
    <row r="275" spans="1:14" ht="15" hidden="1" thickBot="1" x14ac:dyDescent="0.35">
      <c r="A275" s="622"/>
      <c r="B275" s="622"/>
      <c r="C275" s="622"/>
      <c r="D275" s="622"/>
      <c r="E275" s="24"/>
      <c r="F275" s="24"/>
      <c r="G275" s="124" t="e">
        <f t="shared" si="5"/>
        <v>#REF!</v>
      </c>
      <c r="H275" s="622"/>
      <c r="I275" s="622"/>
      <c r="J275" s="622"/>
      <c r="K275" s="622"/>
      <c r="L275" s="622"/>
      <c r="M275" s="622"/>
      <c r="N275" s="622"/>
    </row>
    <row r="276" spans="1:14" ht="15" hidden="1" thickBot="1" x14ac:dyDescent="0.35">
      <c r="A276" s="622"/>
      <c r="B276" s="622"/>
      <c r="C276" s="622"/>
      <c r="D276" s="622"/>
      <c r="E276" s="24"/>
      <c r="F276" s="24"/>
      <c r="G276" s="124" t="e">
        <f t="shared" si="5"/>
        <v>#REF!</v>
      </c>
      <c r="H276" s="622"/>
      <c r="I276" s="622"/>
      <c r="J276" s="622"/>
      <c r="K276" s="622"/>
      <c r="L276" s="622"/>
      <c r="M276" s="622"/>
      <c r="N276" s="622"/>
    </row>
    <row r="277" spans="1:14" ht="15" hidden="1" thickBot="1" x14ac:dyDescent="0.35">
      <c r="A277" s="622"/>
      <c r="B277" s="622"/>
      <c r="C277" s="622"/>
      <c r="D277" s="622"/>
      <c r="E277" s="24"/>
      <c r="F277" s="24"/>
      <c r="G277" s="124" t="e">
        <f t="shared" si="5"/>
        <v>#REF!</v>
      </c>
      <c r="H277" s="622"/>
      <c r="I277" s="622"/>
      <c r="J277" s="622"/>
      <c r="K277" s="622"/>
      <c r="L277" s="622"/>
      <c r="M277" s="622"/>
      <c r="N277" s="622"/>
    </row>
    <row r="278" spans="1:14" ht="15" hidden="1" thickBot="1" x14ac:dyDescent="0.35">
      <c r="A278" s="622"/>
      <c r="B278" s="622"/>
      <c r="C278" s="622"/>
      <c r="D278" s="622"/>
      <c r="E278" s="24"/>
      <c r="F278" s="24"/>
      <c r="G278" s="124" t="e">
        <f t="shared" si="5"/>
        <v>#REF!</v>
      </c>
      <c r="H278" s="622"/>
      <c r="I278" s="622"/>
      <c r="J278" s="622"/>
      <c r="K278" s="622"/>
      <c r="L278" s="622"/>
      <c r="M278" s="622"/>
      <c r="N278" s="622"/>
    </row>
    <row r="279" spans="1:14" ht="15" hidden="1" thickBot="1" x14ac:dyDescent="0.35">
      <c r="A279" s="622"/>
      <c r="B279" s="622"/>
      <c r="C279" s="622"/>
      <c r="D279" s="622"/>
      <c r="E279" s="24"/>
      <c r="F279" s="24"/>
      <c r="G279" s="124" t="e">
        <f t="shared" si="5"/>
        <v>#REF!</v>
      </c>
      <c r="H279" s="622"/>
      <c r="I279" s="622"/>
      <c r="J279" s="622"/>
      <c r="K279" s="622"/>
      <c r="L279" s="622"/>
      <c r="M279" s="622"/>
      <c r="N279" s="622"/>
    </row>
    <row r="280" spans="1:14" ht="15" hidden="1" thickBot="1" x14ac:dyDescent="0.35">
      <c r="A280" s="622"/>
      <c r="B280" s="622"/>
      <c r="C280" s="622"/>
      <c r="D280" s="622"/>
      <c r="E280" s="24"/>
      <c r="F280" s="24"/>
      <c r="G280" s="124" t="e">
        <f t="shared" si="5"/>
        <v>#REF!</v>
      </c>
      <c r="H280" s="622"/>
      <c r="I280" s="622"/>
      <c r="J280" s="622"/>
      <c r="K280" s="622"/>
      <c r="L280" s="622"/>
      <c r="M280" s="622"/>
      <c r="N280" s="622"/>
    </row>
    <row r="281" spans="1:14" ht="15" hidden="1" thickBot="1" x14ac:dyDescent="0.35">
      <c r="A281" s="622"/>
      <c r="B281" s="622"/>
      <c r="C281" s="622"/>
      <c r="D281" s="622"/>
      <c r="E281" s="24"/>
      <c r="F281" s="24"/>
      <c r="G281" s="124" t="e">
        <f t="shared" si="5"/>
        <v>#REF!</v>
      </c>
      <c r="H281" s="622"/>
      <c r="I281" s="622"/>
      <c r="J281" s="622"/>
      <c r="K281" s="622"/>
      <c r="L281" s="622"/>
      <c r="M281" s="622"/>
      <c r="N281" s="622"/>
    </row>
    <row r="282" spans="1:14" ht="15" hidden="1" thickBot="1" x14ac:dyDescent="0.35">
      <c r="A282" s="622"/>
      <c r="B282" s="622"/>
      <c r="C282" s="622"/>
      <c r="D282" s="622"/>
      <c r="E282" s="24"/>
      <c r="F282" s="24"/>
      <c r="G282" s="124" t="e">
        <f t="shared" si="5"/>
        <v>#REF!</v>
      </c>
      <c r="H282" s="622"/>
      <c r="I282" s="622"/>
      <c r="J282" s="622"/>
      <c r="K282" s="622"/>
      <c r="L282" s="622"/>
      <c r="M282" s="622"/>
      <c r="N282" s="622"/>
    </row>
    <row r="283" spans="1:14" ht="15" hidden="1" thickBot="1" x14ac:dyDescent="0.35">
      <c r="A283" s="622"/>
      <c r="B283" s="622"/>
      <c r="C283" s="622"/>
      <c r="D283" s="622"/>
      <c r="E283" s="24"/>
      <c r="F283" s="24"/>
      <c r="G283" s="124" t="e">
        <f t="shared" si="5"/>
        <v>#REF!</v>
      </c>
      <c r="H283" s="622"/>
      <c r="I283" s="622"/>
      <c r="J283" s="622"/>
      <c r="K283" s="622"/>
      <c r="L283" s="622"/>
      <c r="M283" s="622"/>
      <c r="N283" s="622"/>
    </row>
    <row r="284" spans="1:14" ht="15" hidden="1" thickBot="1" x14ac:dyDescent="0.35">
      <c r="A284" s="622"/>
      <c r="B284" s="622"/>
      <c r="C284" s="622"/>
      <c r="D284" s="622"/>
      <c r="E284" s="24"/>
      <c r="F284" s="24"/>
      <c r="G284" s="124" t="e">
        <f t="shared" si="5"/>
        <v>#REF!</v>
      </c>
      <c r="H284" s="622"/>
      <c r="I284" s="622"/>
      <c r="J284" s="622"/>
      <c r="K284" s="622"/>
      <c r="L284" s="622"/>
      <c r="M284" s="622"/>
      <c r="N284" s="622"/>
    </row>
    <row r="285" spans="1:14" ht="15" hidden="1" thickBot="1" x14ac:dyDescent="0.35">
      <c r="A285" s="622"/>
      <c r="B285" s="622"/>
      <c r="C285" s="622"/>
      <c r="D285" s="622"/>
      <c r="E285" s="24"/>
      <c r="F285" s="24"/>
      <c r="G285" s="124" t="e">
        <f t="shared" si="5"/>
        <v>#REF!</v>
      </c>
      <c r="H285" s="622"/>
      <c r="I285" s="622"/>
      <c r="J285" s="622"/>
      <c r="K285" s="622"/>
      <c r="L285" s="622"/>
      <c r="M285" s="622"/>
      <c r="N285" s="622"/>
    </row>
    <row r="286" spans="1:14" ht="15" hidden="1" thickBot="1" x14ac:dyDescent="0.35">
      <c r="A286" s="622"/>
      <c r="B286" s="622"/>
      <c r="C286" s="622"/>
      <c r="D286" s="622"/>
      <c r="E286" s="24"/>
      <c r="F286" s="24"/>
      <c r="G286" s="124" t="e">
        <f t="shared" si="5"/>
        <v>#REF!</v>
      </c>
      <c r="H286" s="622"/>
      <c r="I286" s="622"/>
      <c r="J286" s="622"/>
      <c r="K286" s="622"/>
      <c r="L286" s="622"/>
      <c r="M286" s="622"/>
      <c r="N286" s="622"/>
    </row>
    <row r="287" spans="1:14" ht="15" hidden="1" thickBot="1" x14ac:dyDescent="0.35">
      <c r="A287" s="622"/>
      <c r="B287" s="622"/>
      <c r="C287" s="622"/>
      <c r="D287" s="622"/>
      <c r="E287" s="24"/>
      <c r="F287" s="24"/>
      <c r="G287" s="124" t="e">
        <f t="shared" si="5"/>
        <v>#REF!</v>
      </c>
      <c r="H287" s="622"/>
      <c r="I287" s="622"/>
      <c r="J287" s="622"/>
      <c r="K287" s="622"/>
      <c r="L287" s="622"/>
      <c r="M287" s="622"/>
      <c r="N287" s="622"/>
    </row>
    <row r="288" spans="1:14" ht="15" hidden="1" thickBot="1" x14ac:dyDescent="0.35">
      <c r="A288" s="622"/>
      <c r="B288" s="622"/>
      <c r="C288" s="622"/>
      <c r="D288" s="622"/>
      <c r="E288" s="24"/>
      <c r="F288" s="24"/>
      <c r="G288" s="124" t="e">
        <f t="shared" si="5"/>
        <v>#REF!</v>
      </c>
      <c r="H288" s="622"/>
      <c r="I288" s="622"/>
      <c r="J288" s="622"/>
      <c r="K288" s="622"/>
      <c r="L288" s="622"/>
      <c r="M288" s="622"/>
      <c r="N288" s="622"/>
    </row>
    <row r="289" spans="1:14" ht="15" hidden="1" thickBot="1" x14ac:dyDescent="0.35">
      <c r="A289" s="622"/>
      <c r="B289" s="622"/>
      <c r="C289" s="622"/>
      <c r="D289" s="622"/>
      <c r="E289" s="24"/>
      <c r="F289" s="24"/>
      <c r="G289" s="124" t="e">
        <f t="shared" si="5"/>
        <v>#REF!</v>
      </c>
      <c r="H289" s="622"/>
      <c r="I289" s="622"/>
      <c r="J289" s="622"/>
      <c r="K289" s="622"/>
      <c r="L289" s="622"/>
      <c r="M289" s="622"/>
      <c r="N289" s="622"/>
    </row>
    <row r="290" spans="1:14" ht="15" hidden="1" thickBot="1" x14ac:dyDescent="0.35">
      <c r="A290" s="622"/>
      <c r="B290" s="622"/>
      <c r="C290" s="622"/>
      <c r="D290" s="622"/>
      <c r="E290" s="24"/>
      <c r="F290" s="24"/>
      <c r="G290" s="124" t="e">
        <f t="shared" si="5"/>
        <v>#REF!</v>
      </c>
      <c r="H290" s="622"/>
      <c r="I290" s="622"/>
      <c r="J290" s="622"/>
      <c r="K290" s="622"/>
      <c r="L290" s="622"/>
      <c r="M290" s="622"/>
      <c r="N290" s="622"/>
    </row>
    <row r="291" spans="1:14" ht="15" hidden="1" thickBot="1" x14ac:dyDescent="0.35">
      <c r="A291" s="622"/>
      <c r="B291" s="622"/>
      <c r="C291" s="622"/>
      <c r="D291" s="622"/>
      <c r="E291" s="24"/>
      <c r="F291" s="24"/>
      <c r="G291" s="124" t="e">
        <f t="shared" si="5"/>
        <v>#REF!</v>
      </c>
      <c r="H291" s="622"/>
      <c r="I291" s="622"/>
      <c r="J291" s="622"/>
      <c r="K291" s="622"/>
      <c r="L291" s="622"/>
      <c r="M291" s="622"/>
      <c r="N291" s="622"/>
    </row>
    <row r="292" spans="1:14" ht="15" hidden="1" thickBot="1" x14ac:dyDescent="0.35">
      <c r="A292" s="622"/>
      <c r="B292" s="622"/>
      <c r="C292" s="622"/>
      <c r="D292" s="622"/>
      <c r="E292" s="24"/>
      <c r="F292" s="24"/>
      <c r="G292" s="124" t="e">
        <f t="shared" si="5"/>
        <v>#REF!</v>
      </c>
      <c r="H292" s="622"/>
      <c r="I292" s="622"/>
      <c r="J292" s="622"/>
      <c r="K292" s="622"/>
      <c r="L292" s="622"/>
      <c r="M292" s="622"/>
      <c r="N292" s="622"/>
    </row>
    <row r="293" spans="1:14" ht="15" hidden="1" thickBot="1" x14ac:dyDescent="0.35">
      <c r="A293" s="622"/>
      <c r="B293" s="622"/>
      <c r="C293" s="622"/>
      <c r="D293" s="622"/>
      <c r="E293" s="24"/>
      <c r="F293" s="24"/>
      <c r="G293" s="124" t="e">
        <f t="shared" si="5"/>
        <v>#REF!</v>
      </c>
      <c r="H293" s="622"/>
      <c r="I293" s="622"/>
      <c r="J293" s="622"/>
      <c r="K293" s="622"/>
      <c r="L293" s="622"/>
      <c r="M293" s="622"/>
      <c r="N293" s="622"/>
    </row>
    <row r="294" spans="1:14" ht="15" hidden="1" thickBot="1" x14ac:dyDescent="0.35">
      <c r="A294" s="622"/>
      <c r="B294" s="622"/>
      <c r="C294" s="622"/>
      <c r="D294" s="622"/>
      <c r="E294" s="24"/>
      <c r="F294" s="24"/>
      <c r="G294" s="124" t="e">
        <f t="shared" si="5"/>
        <v>#REF!</v>
      </c>
      <c r="H294" s="622"/>
      <c r="I294" s="622"/>
      <c r="J294" s="622"/>
      <c r="K294" s="622"/>
      <c r="L294" s="622"/>
      <c r="M294" s="622"/>
      <c r="N294" s="622"/>
    </row>
    <row r="295" spans="1:14" ht="15" hidden="1" thickBot="1" x14ac:dyDescent="0.35">
      <c r="A295" s="622"/>
      <c r="B295" s="622"/>
      <c r="C295" s="622"/>
      <c r="D295" s="622"/>
      <c r="E295" s="24"/>
      <c r="F295" s="24"/>
      <c r="G295" s="124" t="e">
        <f t="shared" si="5"/>
        <v>#REF!</v>
      </c>
      <c r="H295" s="622"/>
      <c r="I295" s="622"/>
      <c r="J295" s="622"/>
      <c r="K295" s="622"/>
      <c r="L295" s="622"/>
      <c r="M295" s="622"/>
      <c r="N295" s="622"/>
    </row>
    <row r="296" spans="1:14" ht="15" hidden="1" thickBot="1" x14ac:dyDescent="0.35">
      <c r="A296" s="622"/>
      <c r="B296" s="622"/>
      <c r="C296" s="622"/>
      <c r="D296" s="622"/>
      <c r="E296" s="24"/>
      <c r="F296" s="24"/>
      <c r="G296" s="124" t="e">
        <f t="shared" si="5"/>
        <v>#REF!</v>
      </c>
      <c r="H296" s="622"/>
      <c r="I296" s="622"/>
      <c r="J296" s="622"/>
      <c r="K296" s="622"/>
      <c r="L296" s="622"/>
      <c r="M296" s="622"/>
      <c r="N296" s="622"/>
    </row>
    <row r="297" spans="1:14" ht="15" hidden="1" thickBot="1" x14ac:dyDescent="0.35">
      <c r="A297" s="622"/>
      <c r="B297" s="622"/>
      <c r="C297" s="622"/>
      <c r="D297" s="622"/>
      <c r="E297" s="24"/>
      <c r="F297" s="24"/>
      <c r="G297" s="124" t="e">
        <f t="shared" si="5"/>
        <v>#REF!</v>
      </c>
      <c r="H297" s="622"/>
      <c r="I297" s="622"/>
      <c r="J297" s="622"/>
      <c r="K297" s="622"/>
      <c r="L297" s="622"/>
      <c r="M297" s="622"/>
      <c r="N297" s="622"/>
    </row>
    <row r="298" spans="1:14" ht="15" hidden="1" thickBot="1" x14ac:dyDescent="0.35">
      <c r="A298" s="622"/>
      <c r="B298" s="622"/>
      <c r="C298" s="622"/>
      <c r="D298" s="622"/>
      <c r="E298" s="24"/>
      <c r="F298" s="24"/>
      <c r="G298" s="124" t="e">
        <f t="shared" si="5"/>
        <v>#REF!</v>
      </c>
      <c r="H298" s="622"/>
      <c r="I298" s="622"/>
      <c r="J298" s="622"/>
      <c r="K298" s="622"/>
      <c r="L298" s="622"/>
      <c r="M298" s="622"/>
      <c r="N298" s="622"/>
    </row>
    <row r="299" spans="1:14" ht="15" hidden="1" thickBot="1" x14ac:dyDescent="0.35">
      <c r="A299" s="622"/>
      <c r="B299" s="622"/>
      <c r="C299" s="622"/>
      <c r="D299" s="622"/>
      <c r="E299" s="24"/>
      <c r="F299" s="24"/>
      <c r="G299" s="124" t="e">
        <f t="shared" si="5"/>
        <v>#REF!</v>
      </c>
      <c r="H299" s="622"/>
      <c r="I299" s="622"/>
      <c r="J299" s="622"/>
      <c r="K299" s="622"/>
      <c r="L299" s="622"/>
      <c r="M299" s="622"/>
      <c r="N299" s="622"/>
    </row>
    <row r="300" spans="1:14" ht="15" hidden="1" thickBot="1" x14ac:dyDescent="0.35">
      <c r="A300" s="622"/>
      <c r="B300" s="622"/>
      <c r="C300" s="622"/>
      <c r="D300" s="622"/>
      <c r="E300" s="24"/>
      <c r="F300" s="24"/>
      <c r="G300" s="124" t="e">
        <f t="shared" si="5"/>
        <v>#REF!</v>
      </c>
      <c r="H300" s="622"/>
      <c r="I300" s="622"/>
      <c r="J300" s="622"/>
      <c r="K300" s="622"/>
      <c r="L300" s="622"/>
      <c r="M300" s="622"/>
      <c r="N300" s="622"/>
    </row>
    <row r="301" spans="1:14" ht="15" hidden="1" thickBot="1" x14ac:dyDescent="0.35">
      <c r="A301" s="622"/>
      <c r="B301" s="622"/>
      <c r="C301" s="622"/>
      <c r="D301" s="622"/>
      <c r="E301" s="24"/>
      <c r="F301" s="24"/>
      <c r="G301" s="124" t="e">
        <f t="shared" si="5"/>
        <v>#REF!</v>
      </c>
      <c r="H301" s="622"/>
      <c r="I301" s="622"/>
      <c r="J301" s="622"/>
      <c r="K301" s="622"/>
      <c r="L301" s="622"/>
      <c r="M301" s="622"/>
      <c r="N301" s="622"/>
    </row>
    <row r="302" spans="1:14" ht="15" hidden="1" thickBot="1" x14ac:dyDescent="0.35">
      <c r="A302" s="622"/>
      <c r="B302" s="622"/>
      <c r="C302" s="622"/>
      <c r="D302" s="622"/>
      <c r="E302" s="24"/>
      <c r="F302" s="24"/>
      <c r="G302" s="124" t="e">
        <f t="shared" si="5"/>
        <v>#REF!</v>
      </c>
      <c r="H302" s="622"/>
      <c r="I302" s="622"/>
      <c r="J302" s="622"/>
      <c r="K302" s="622"/>
      <c r="L302" s="622"/>
      <c r="M302" s="622"/>
      <c r="N302" s="622"/>
    </row>
    <row r="303" spans="1:14" ht="15" hidden="1" thickBot="1" x14ac:dyDescent="0.35">
      <c r="A303" s="622"/>
      <c r="B303" s="622"/>
      <c r="C303" s="622"/>
      <c r="D303" s="622"/>
      <c r="E303" s="24"/>
      <c r="F303" s="24"/>
      <c r="G303" s="124" t="e">
        <f t="shared" si="5"/>
        <v>#REF!</v>
      </c>
      <c r="H303" s="622"/>
      <c r="I303" s="622"/>
      <c r="J303" s="622"/>
      <c r="K303" s="622"/>
      <c r="L303" s="622"/>
      <c r="M303" s="622"/>
      <c r="N303" s="622"/>
    </row>
    <row r="304" spans="1:14" ht="15" hidden="1" thickBot="1" x14ac:dyDescent="0.35">
      <c r="A304" s="622"/>
      <c r="B304" s="622"/>
      <c r="C304" s="622"/>
      <c r="D304" s="622"/>
      <c r="E304" s="24"/>
      <c r="F304" s="24"/>
      <c r="G304" s="124" t="e">
        <f t="shared" si="5"/>
        <v>#REF!</v>
      </c>
      <c r="H304" s="622"/>
      <c r="I304" s="622"/>
      <c r="J304" s="622"/>
      <c r="K304" s="622"/>
      <c r="L304" s="622"/>
      <c r="M304" s="622"/>
      <c r="N304" s="622"/>
    </row>
    <row r="305" spans="1:14" ht="15" hidden="1" thickBot="1" x14ac:dyDescent="0.35">
      <c r="A305" s="622"/>
      <c r="B305" s="622"/>
      <c r="C305" s="622"/>
      <c r="D305" s="622"/>
      <c r="E305" s="24"/>
      <c r="F305" s="24"/>
      <c r="G305" s="124" t="e">
        <f t="shared" si="5"/>
        <v>#REF!</v>
      </c>
      <c r="H305" s="622"/>
      <c r="I305" s="622"/>
      <c r="J305" s="622"/>
      <c r="K305" s="622"/>
      <c r="L305" s="622"/>
      <c r="M305" s="622"/>
      <c r="N305" s="622"/>
    </row>
    <row r="306" spans="1:14" ht="15" hidden="1" thickBot="1" x14ac:dyDescent="0.35">
      <c r="A306" s="622"/>
      <c r="B306" s="622"/>
      <c r="C306" s="622"/>
      <c r="D306" s="622"/>
      <c r="E306" s="24"/>
      <c r="F306" s="24"/>
      <c r="G306" s="124" t="e">
        <f t="shared" si="5"/>
        <v>#REF!</v>
      </c>
      <c r="H306" s="622"/>
      <c r="I306" s="622"/>
      <c r="J306" s="622"/>
      <c r="K306" s="622"/>
      <c r="L306" s="622"/>
      <c r="M306" s="622"/>
      <c r="N306" s="622"/>
    </row>
    <row r="307" spans="1:14" ht="15" hidden="1" thickBot="1" x14ac:dyDescent="0.35">
      <c r="A307" s="622"/>
      <c r="B307" s="622"/>
      <c r="C307" s="622"/>
      <c r="D307" s="622"/>
      <c r="E307" s="24"/>
      <c r="F307" s="24"/>
      <c r="G307" s="124" t="e">
        <f t="shared" si="5"/>
        <v>#REF!</v>
      </c>
      <c r="H307" s="622"/>
      <c r="I307" s="622"/>
      <c r="J307" s="622"/>
      <c r="K307" s="622"/>
      <c r="L307" s="622"/>
      <c r="M307" s="622"/>
      <c r="N307" s="622"/>
    </row>
    <row r="308" spans="1:14" ht="15" hidden="1" thickBot="1" x14ac:dyDescent="0.35">
      <c r="A308" s="622"/>
      <c r="B308" s="622"/>
      <c r="C308" s="622"/>
      <c r="D308" s="622"/>
      <c r="E308" s="24"/>
      <c r="F308" s="24"/>
      <c r="G308" s="124" t="e">
        <f t="shared" si="5"/>
        <v>#REF!</v>
      </c>
      <c r="H308" s="622"/>
      <c r="I308" s="622"/>
      <c r="J308" s="622"/>
      <c r="K308" s="622"/>
      <c r="L308" s="622"/>
      <c r="M308" s="622"/>
      <c r="N308" s="622"/>
    </row>
    <row r="309" spans="1:14" ht="15" hidden="1" thickBot="1" x14ac:dyDescent="0.35">
      <c r="A309" s="622"/>
      <c r="B309" s="622"/>
      <c r="C309" s="622"/>
      <c r="D309" s="622"/>
      <c r="E309" s="24"/>
      <c r="F309" s="24"/>
      <c r="G309" s="124" t="e">
        <f t="shared" si="5"/>
        <v>#REF!</v>
      </c>
      <c r="H309" s="622"/>
      <c r="I309" s="622"/>
      <c r="J309" s="622"/>
      <c r="K309" s="622"/>
      <c r="L309" s="622"/>
      <c r="M309" s="622"/>
      <c r="N309" s="622"/>
    </row>
    <row r="310" spans="1:14" ht="15" hidden="1" thickBot="1" x14ac:dyDescent="0.35">
      <c r="A310" s="622"/>
      <c r="B310" s="622"/>
      <c r="C310" s="622"/>
      <c r="D310" s="622"/>
      <c r="E310" s="24"/>
      <c r="F310" s="24"/>
      <c r="G310" s="124" t="e">
        <f t="shared" si="5"/>
        <v>#REF!</v>
      </c>
      <c r="H310" s="622"/>
      <c r="I310" s="622"/>
      <c r="J310" s="622"/>
      <c r="K310" s="622"/>
      <c r="L310" s="622"/>
      <c r="M310" s="622"/>
      <c r="N310" s="622"/>
    </row>
    <row r="311" spans="1:14" ht="15" hidden="1" thickBot="1" x14ac:dyDescent="0.35">
      <c r="A311" s="622"/>
      <c r="B311" s="622"/>
      <c r="C311" s="622"/>
      <c r="D311" s="622"/>
      <c r="E311" s="24"/>
      <c r="F311" s="24"/>
      <c r="G311" s="124" t="e">
        <f t="shared" si="5"/>
        <v>#REF!</v>
      </c>
      <c r="H311" s="622"/>
      <c r="I311" s="622"/>
      <c r="J311" s="622"/>
      <c r="K311" s="622"/>
      <c r="L311" s="622"/>
      <c r="M311" s="622"/>
      <c r="N311" s="622"/>
    </row>
    <row r="312" spans="1:14" ht="15" hidden="1" thickBot="1" x14ac:dyDescent="0.35">
      <c r="A312" s="622"/>
      <c r="B312" s="622"/>
      <c r="C312" s="622"/>
      <c r="D312" s="622"/>
      <c r="E312" s="24"/>
      <c r="F312" s="24"/>
      <c r="G312" s="124" t="e">
        <f t="shared" si="5"/>
        <v>#REF!</v>
      </c>
      <c r="H312" s="622"/>
      <c r="I312" s="622"/>
      <c r="J312" s="622"/>
      <c r="K312" s="622"/>
      <c r="L312" s="622"/>
      <c r="M312" s="622"/>
      <c r="N312" s="622"/>
    </row>
    <row r="313" spans="1:14" ht="15" hidden="1" thickBot="1" x14ac:dyDescent="0.35">
      <c r="A313" s="622"/>
      <c r="B313" s="622"/>
      <c r="C313" s="622"/>
      <c r="D313" s="622"/>
      <c r="E313" s="806"/>
      <c r="F313" s="806"/>
      <c r="G313" s="124" t="e">
        <f t="shared" si="5"/>
        <v>#REF!</v>
      </c>
      <c r="H313" s="622"/>
      <c r="I313" s="622"/>
      <c r="J313" s="622"/>
      <c r="K313" s="622"/>
      <c r="L313" s="622"/>
      <c r="M313" s="622"/>
      <c r="N313" s="622"/>
    </row>
    <row r="314" spans="1:14" ht="15" hidden="1" thickBot="1" x14ac:dyDescent="0.35">
      <c r="A314" s="622"/>
      <c r="B314" s="622"/>
      <c r="C314" s="622"/>
      <c r="D314" s="626"/>
      <c r="E314" s="630">
        <f>SUM(E3:E313)</f>
        <v>16048900</v>
      </c>
      <c r="F314" s="631">
        <f>SUM(F3:F313)+G3</f>
        <v>26239266</v>
      </c>
      <c r="G314" s="632">
        <f>F314-E314</f>
        <v>10190366</v>
      </c>
      <c r="H314" s="627"/>
      <c r="I314" s="622"/>
      <c r="J314" s="622"/>
      <c r="K314" s="622"/>
      <c r="L314" s="622"/>
      <c r="M314" s="622"/>
      <c r="N314" s="622"/>
    </row>
    <row r="315" spans="1:14" ht="35.549999999999997" customHeight="1" thickBot="1" x14ac:dyDescent="0.35">
      <c r="A315" s="622"/>
      <c r="B315" s="622"/>
      <c r="C315" s="622"/>
      <c r="D315" s="626"/>
      <c r="E315" s="877">
        <f>SUM(E3:E238)</f>
        <v>16048900</v>
      </c>
      <c r="F315" s="877">
        <f>SUM(F3:F238)+G3</f>
        <v>26239266</v>
      </c>
      <c r="G315" s="878">
        <f>F315-E315</f>
        <v>10190366</v>
      </c>
      <c r="H315" s="627"/>
      <c r="I315" s="622"/>
      <c r="J315" s="622"/>
      <c r="K315" s="622"/>
      <c r="L315" s="622"/>
      <c r="M315" s="622"/>
      <c r="N315" s="622"/>
    </row>
    <row r="316" spans="1:14" x14ac:dyDescent="0.3">
      <c r="A316" s="622"/>
      <c r="B316" s="622"/>
      <c r="C316" s="622"/>
      <c r="D316" s="622"/>
      <c r="E316" s="629"/>
      <c r="F316" s="629"/>
      <c r="G316" s="629"/>
      <c r="H316" s="622"/>
      <c r="I316" s="622"/>
      <c r="J316" s="622"/>
      <c r="K316" s="622"/>
      <c r="L316" s="622"/>
      <c r="M316" s="622"/>
      <c r="N316" s="622"/>
    </row>
    <row r="317" spans="1:14" x14ac:dyDescent="0.3">
      <c r="A317" s="622"/>
      <c r="B317" s="622"/>
      <c r="C317" s="622"/>
      <c r="D317" s="622"/>
      <c r="E317" s="24"/>
      <c r="F317" s="24"/>
      <c r="G317" s="24"/>
      <c r="H317" s="622"/>
      <c r="I317" s="622"/>
      <c r="J317" s="622"/>
      <c r="K317" s="622"/>
      <c r="L317" s="622"/>
      <c r="M317" s="622"/>
      <c r="N317" s="622"/>
    </row>
    <row r="318" spans="1:14" x14ac:dyDescent="0.3">
      <c r="A318" s="622"/>
      <c r="B318" s="622"/>
      <c r="C318" s="622"/>
      <c r="D318" s="622"/>
      <c r="E318" s="24"/>
      <c r="F318" s="24"/>
      <c r="G318" s="24"/>
      <c r="H318" s="622"/>
      <c r="I318" s="622"/>
      <c r="J318" s="622"/>
      <c r="K318" s="622"/>
      <c r="L318" s="622"/>
      <c r="M318" s="622"/>
      <c r="N318" s="622"/>
    </row>
    <row r="319" spans="1:14" x14ac:dyDescent="0.3">
      <c r="A319" s="622"/>
      <c r="B319" s="622"/>
      <c r="C319" s="622"/>
      <c r="D319" s="622"/>
      <c r="E319" s="24"/>
      <c r="F319" s="24"/>
      <c r="G319" s="24"/>
      <c r="H319" s="622"/>
      <c r="I319" s="622"/>
      <c r="J319" s="622"/>
      <c r="K319" s="622"/>
      <c r="L319" s="622"/>
      <c r="M319" s="622"/>
      <c r="N319" s="622"/>
    </row>
    <row r="320" spans="1:14" x14ac:dyDescent="0.3">
      <c r="A320" s="622"/>
      <c r="B320" s="622"/>
      <c r="C320" s="622"/>
      <c r="D320" s="622"/>
      <c r="E320" s="24"/>
      <c r="F320" s="24"/>
      <c r="G320" s="24"/>
      <c r="H320" s="622"/>
      <c r="I320" s="622"/>
      <c r="J320" s="622"/>
      <c r="K320" s="622"/>
      <c r="L320" s="622"/>
      <c r="M320" s="622"/>
      <c r="N320" s="622"/>
    </row>
    <row r="321" spans="1:14" x14ac:dyDescent="0.3">
      <c r="A321" s="622"/>
      <c r="B321" s="622"/>
      <c r="C321" s="622"/>
      <c r="D321" s="622"/>
      <c r="E321" s="24"/>
      <c r="F321" s="24"/>
      <c r="G321" s="24"/>
      <c r="H321" s="622"/>
      <c r="I321" s="622"/>
      <c r="J321" s="622"/>
      <c r="K321" s="622"/>
      <c r="L321" s="622"/>
      <c r="M321" s="622"/>
      <c r="N321" s="622"/>
    </row>
    <row r="322" spans="1:14" x14ac:dyDescent="0.3">
      <c r="A322" s="622"/>
      <c r="B322" s="622"/>
      <c r="C322" s="622"/>
      <c r="D322" s="622"/>
      <c r="E322" s="24"/>
      <c r="F322" s="24"/>
      <c r="G322" s="24"/>
      <c r="H322" s="622"/>
      <c r="I322" s="622"/>
      <c r="J322" s="622"/>
      <c r="K322" s="622"/>
      <c r="L322" s="622"/>
      <c r="M322" s="622"/>
      <c r="N322" s="622"/>
    </row>
    <row r="323" spans="1:14" x14ac:dyDescent="0.3">
      <c r="A323" s="622"/>
      <c r="B323" s="622"/>
      <c r="C323" s="622"/>
      <c r="D323" s="622"/>
      <c r="E323" s="24"/>
      <c r="F323" s="24"/>
      <c r="G323" s="24"/>
      <c r="H323" s="622"/>
      <c r="I323" s="622"/>
      <c r="J323" s="622"/>
      <c r="K323" s="622"/>
      <c r="L323" s="622"/>
      <c r="M323" s="622"/>
      <c r="N323" s="622"/>
    </row>
    <row r="324" spans="1:14" x14ac:dyDescent="0.3">
      <c r="A324" s="622"/>
      <c r="B324" s="622"/>
      <c r="C324" s="622"/>
      <c r="D324" s="622"/>
      <c r="E324" s="24"/>
      <c r="F324" s="24"/>
      <c r="G324" s="24"/>
      <c r="H324" s="622"/>
      <c r="I324" s="622"/>
      <c r="J324" s="622"/>
      <c r="K324" s="622"/>
      <c r="L324" s="622"/>
      <c r="M324" s="622"/>
      <c r="N324" s="622"/>
    </row>
    <row r="325" spans="1:14" x14ac:dyDescent="0.3">
      <c r="A325" s="622"/>
      <c r="B325" s="622"/>
      <c r="C325" s="622"/>
      <c r="D325" s="622"/>
      <c r="E325" s="24"/>
      <c r="F325" s="24"/>
      <c r="G325" s="24"/>
      <c r="H325" s="622"/>
      <c r="I325" s="622"/>
      <c r="J325" s="622"/>
      <c r="K325" s="622"/>
      <c r="L325" s="622"/>
      <c r="M325" s="622"/>
      <c r="N325" s="622"/>
    </row>
    <row r="326" spans="1:14" x14ac:dyDescent="0.3">
      <c r="A326" s="622"/>
      <c r="B326" s="622"/>
      <c r="C326" s="622"/>
      <c r="D326" s="622"/>
      <c r="E326" s="24"/>
      <c r="F326" s="24"/>
      <c r="G326" s="24"/>
      <c r="H326" s="622"/>
      <c r="I326" s="622"/>
      <c r="J326" s="622"/>
      <c r="K326" s="622"/>
      <c r="L326" s="622"/>
      <c r="M326" s="622"/>
      <c r="N326" s="622"/>
    </row>
    <row r="327" spans="1:14" x14ac:dyDescent="0.3">
      <c r="A327" s="622"/>
      <c r="B327" s="622"/>
      <c r="C327" s="622"/>
      <c r="D327" s="622"/>
      <c r="E327" s="24"/>
      <c r="F327" s="24"/>
      <c r="G327" s="24"/>
      <c r="H327" s="622"/>
      <c r="I327" s="622"/>
      <c r="J327" s="622"/>
      <c r="K327" s="622"/>
      <c r="L327" s="622"/>
      <c r="M327" s="622"/>
      <c r="N327" s="622"/>
    </row>
    <row r="328" spans="1:14" x14ac:dyDescent="0.3">
      <c r="A328" s="622"/>
      <c r="B328" s="622"/>
      <c r="C328" s="622"/>
      <c r="D328" s="622"/>
      <c r="E328" s="24"/>
      <c r="F328" s="24"/>
      <c r="G328" s="24"/>
      <c r="H328" s="622"/>
      <c r="I328" s="622"/>
      <c r="J328" s="622"/>
      <c r="K328" s="622"/>
      <c r="L328" s="622"/>
      <c r="M328" s="622"/>
      <c r="N328" s="622"/>
    </row>
    <row r="329" spans="1:14" x14ac:dyDescent="0.3">
      <c r="A329" s="622"/>
      <c r="B329" s="622"/>
      <c r="C329" s="622"/>
      <c r="D329" s="622"/>
      <c r="E329" s="24"/>
      <c r="F329" s="24"/>
      <c r="G329" s="24"/>
      <c r="H329" s="622"/>
      <c r="I329" s="622"/>
      <c r="J329" s="622"/>
      <c r="K329" s="622"/>
      <c r="L329" s="622"/>
      <c r="M329" s="622"/>
      <c r="N329" s="622"/>
    </row>
    <row r="330" spans="1:14" x14ac:dyDescent="0.3">
      <c r="A330" s="622"/>
      <c r="B330" s="622"/>
      <c r="C330" s="622"/>
      <c r="D330" s="622"/>
      <c r="E330" s="24"/>
      <c r="F330" s="24"/>
      <c r="G330" s="24"/>
      <c r="H330" s="622"/>
      <c r="I330" s="622"/>
      <c r="J330" s="622"/>
      <c r="K330" s="622"/>
      <c r="L330" s="622"/>
      <c r="M330" s="622"/>
      <c r="N330" s="622"/>
    </row>
    <row r="331" spans="1:14" x14ac:dyDescent="0.3">
      <c r="A331" s="622"/>
      <c r="B331" s="622"/>
      <c r="C331" s="622"/>
      <c r="D331" s="622"/>
      <c r="E331" s="24"/>
      <c r="F331" s="24"/>
      <c r="G331" s="24"/>
      <c r="H331" s="622"/>
      <c r="I331" s="622"/>
      <c r="J331" s="622"/>
      <c r="K331" s="622"/>
      <c r="L331" s="622"/>
      <c r="M331" s="622"/>
      <c r="N331" s="622"/>
    </row>
    <row r="332" spans="1:14" x14ac:dyDescent="0.3">
      <c r="A332" s="622"/>
      <c r="B332" s="622"/>
      <c r="C332" s="622"/>
      <c r="D332" s="622"/>
      <c r="E332" s="24"/>
      <c r="F332" s="24"/>
      <c r="G332" s="24"/>
      <c r="H332" s="622"/>
      <c r="I332" s="622"/>
      <c r="J332" s="622"/>
      <c r="K332" s="622"/>
      <c r="L332" s="622"/>
      <c r="M332" s="622"/>
      <c r="N332" s="622"/>
    </row>
    <row r="333" spans="1:14" x14ac:dyDescent="0.3">
      <c r="A333" s="622"/>
      <c r="B333" s="622"/>
      <c r="C333" s="622"/>
      <c r="D333" s="622"/>
      <c r="E333" s="24"/>
      <c r="F333" s="24"/>
      <c r="G333" s="24"/>
      <c r="H333" s="622"/>
      <c r="I333" s="622"/>
      <c r="J333" s="622"/>
      <c r="K333" s="622"/>
      <c r="L333" s="622"/>
      <c r="M333" s="622"/>
      <c r="N333" s="622"/>
    </row>
    <row r="334" spans="1:14" x14ac:dyDescent="0.3">
      <c r="A334" s="622"/>
      <c r="B334" s="622"/>
      <c r="C334" s="622"/>
      <c r="D334" s="622"/>
      <c r="E334" s="24"/>
      <c r="F334" s="24"/>
      <c r="G334" s="24"/>
      <c r="H334" s="622"/>
      <c r="I334" s="622"/>
      <c r="J334" s="622"/>
      <c r="K334" s="622"/>
      <c r="L334" s="622"/>
      <c r="M334" s="622"/>
      <c r="N334" s="622"/>
    </row>
    <row r="335" spans="1:14" x14ac:dyDescent="0.3">
      <c r="A335" s="622"/>
      <c r="B335" s="622"/>
      <c r="C335" s="622"/>
      <c r="D335" s="622"/>
      <c r="E335" s="24"/>
      <c r="F335" s="24"/>
      <c r="G335" s="24"/>
      <c r="H335" s="622"/>
      <c r="I335" s="622"/>
      <c r="J335" s="622"/>
      <c r="K335" s="622"/>
      <c r="L335" s="622"/>
      <c r="M335" s="622"/>
      <c r="N335" s="622"/>
    </row>
    <row r="336" spans="1:14" x14ac:dyDescent="0.3">
      <c r="A336" s="622"/>
      <c r="B336" s="622"/>
      <c r="C336" s="622"/>
      <c r="D336" s="622"/>
      <c r="E336" s="24"/>
      <c r="F336" s="24"/>
      <c r="G336" s="24"/>
      <c r="H336" s="622"/>
      <c r="I336" s="622"/>
      <c r="J336" s="622"/>
      <c r="K336" s="622"/>
      <c r="L336" s="622"/>
      <c r="M336" s="622"/>
      <c r="N336" s="622"/>
    </row>
    <row r="337" spans="1:14" x14ac:dyDescent="0.3">
      <c r="A337" s="622"/>
      <c r="B337" s="622"/>
      <c r="C337" s="622"/>
      <c r="D337" s="622"/>
      <c r="E337" s="24"/>
      <c r="F337" s="24"/>
      <c r="G337" s="24"/>
      <c r="H337" s="622"/>
      <c r="I337" s="622"/>
      <c r="J337" s="622"/>
      <c r="K337" s="622"/>
      <c r="L337" s="622"/>
      <c r="M337" s="622"/>
      <c r="N337" s="622"/>
    </row>
    <row r="338" spans="1:14" x14ac:dyDescent="0.3">
      <c r="A338" s="622"/>
      <c r="B338" s="622"/>
      <c r="C338" s="622"/>
      <c r="D338" s="622"/>
      <c r="E338" s="24"/>
      <c r="F338" s="24"/>
      <c r="G338" s="24"/>
      <c r="H338" s="622"/>
      <c r="I338" s="622"/>
      <c r="J338" s="622"/>
      <c r="K338" s="622"/>
      <c r="L338" s="622"/>
      <c r="M338" s="622"/>
      <c r="N338" s="622"/>
    </row>
    <row r="339" spans="1:14" x14ac:dyDescent="0.3">
      <c r="A339" s="622"/>
      <c r="B339" s="622"/>
      <c r="C339" s="622"/>
      <c r="D339" s="622"/>
      <c r="E339" s="24"/>
      <c r="F339" s="24"/>
      <c r="G339" s="24"/>
      <c r="H339" s="622"/>
      <c r="I339" s="622"/>
      <c r="J339" s="622"/>
      <c r="K339" s="622"/>
      <c r="L339" s="622"/>
      <c r="M339" s="622"/>
      <c r="N339" s="622"/>
    </row>
    <row r="340" spans="1:14" x14ac:dyDescent="0.3">
      <c r="A340" s="622"/>
      <c r="B340" s="622"/>
      <c r="C340" s="622"/>
      <c r="D340" s="622"/>
      <c r="E340" s="24"/>
      <c r="F340" s="24"/>
      <c r="G340" s="24"/>
      <c r="H340" s="622"/>
      <c r="I340" s="622"/>
      <c r="J340" s="622"/>
      <c r="K340" s="622"/>
      <c r="L340" s="622"/>
      <c r="M340" s="622"/>
      <c r="N340" s="622"/>
    </row>
    <row r="341" spans="1:14" x14ac:dyDescent="0.3">
      <c r="A341" s="622"/>
      <c r="B341" s="622"/>
      <c r="C341" s="622"/>
      <c r="D341" s="622"/>
      <c r="E341" s="24"/>
      <c r="F341" s="24"/>
      <c r="G341" s="24"/>
      <c r="H341" s="622"/>
      <c r="I341" s="622"/>
      <c r="J341" s="622"/>
      <c r="K341" s="622"/>
      <c r="L341" s="622"/>
      <c r="M341" s="622"/>
      <c r="N341" s="622"/>
    </row>
    <row r="342" spans="1:14" x14ac:dyDescent="0.3">
      <c r="A342" s="622"/>
      <c r="B342" s="622"/>
      <c r="C342" s="622"/>
      <c r="D342" s="622"/>
      <c r="E342" s="24"/>
      <c r="F342" s="24"/>
      <c r="G342" s="24"/>
      <c r="H342" s="622"/>
      <c r="I342" s="622"/>
      <c r="J342" s="622"/>
      <c r="K342" s="622"/>
      <c r="L342" s="622"/>
      <c r="M342" s="622"/>
      <c r="N342" s="622"/>
    </row>
    <row r="343" spans="1:14" x14ac:dyDescent="0.3">
      <c r="A343" s="622"/>
      <c r="B343" s="622"/>
      <c r="C343" s="622"/>
      <c r="D343" s="622"/>
      <c r="E343" s="24"/>
      <c r="F343" s="24"/>
      <c r="G343" s="24"/>
      <c r="H343" s="622"/>
      <c r="I343" s="622"/>
      <c r="J343" s="622"/>
      <c r="K343" s="622"/>
      <c r="L343" s="622"/>
      <c r="M343" s="622"/>
      <c r="N343" s="622"/>
    </row>
    <row r="344" spans="1:14" x14ac:dyDescent="0.3">
      <c r="A344" s="622"/>
      <c r="B344" s="622"/>
      <c r="C344" s="622"/>
      <c r="D344" s="622"/>
      <c r="E344" s="24"/>
      <c r="F344" s="24"/>
      <c r="G344" s="24"/>
      <c r="H344" s="622"/>
      <c r="I344" s="622"/>
      <c r="J344" s="622"/>
      <c r="K344" s="622"/>
      <c r="L344" s="622"/>
      <c r="M344" s="622"/>
      <c r="N344" s="622"/>
    </row>
    <row r="345" spans="1:14" x14ac:dyDescent="0.3">
      <c r="A345" s="622"/>
      <c r="B345" s="622"/>
      <c r="C345" s="622"/>
      <c r="D345" s="622"/>
      <c r="E345" s="24"/>
      <c r="F345" s="24"/>
      <c r="G345" s="24"/>
      <c r="H345" s="622"/>
      <c r="I345" s="622"/>
      <c r="J345" s="622"/>
      <c r="K345" s="622"/>
      <c r="L345" s="622"/>
      <c r="M345" s="622"/>
      <c r="N345" s="622"/>
    </row>
    <row r="346" spans="1:14" x14ac:dyDescent="0.3">
      <c r="A346" s="622"/>
      <c r="B346" s="622"/>
      <c r="C346" s="622"/>
      <c r="D346" s="622"/>
      <c r="E346" s="24"/>
      <c r="F346" s="24"/>
      <c r="G346" s="24"/>
      <c r="H346" s="622"/>
      <c r="I346" s="622"/>
      <c r="J346" s="622"/>
      <c r="K346" s="622"/>
      <c r="L346" s="622"/>
      <c r="M346" s="622"/>
      <c r="N346" s="622"/>
    </row>
    <row r="347" spans="1:14" x14ac:dyDescent="0.3">
      <c r="A347" s="622"/>
      <c r="B347" s="622"/>
      <c r="C347" s="622"/>
      <c r="D347" s="622"/>
      <c r="E347" s="24"/>
      <c r="F347" s="24"/>
      <c r="G347" s="24"/>
      <c r="H347" s="622"/>
      <c r="I347" s="622"/>
      <c r="J347" s="622"/>
      <c r="K347" s="622"/>
      <c r="L347" s="622"/>
      <c r="M347" s="622"/>
      <c r="N347" s="622"/>
    </row>
    <row r="348" spans="1:14" x14ac:dyDescent="0.3">
      <c r="A348" s="622"/>
      <c r="B348" s="622"/>
      <c r="C348" s="622"/>
      <c r="D348" s="622"/>
      <c r="E348" s="24"/>
      <c r="F348" s="24"/>
      <c r="G348" s="24"/>
      <c r="H348" s="622"/>
      <c r="I348" s="622"/>
      <c r="J348" s="622"/>
      <c r="K348" s="622"/>
      <c r="L348" s="622"/>
      <c r="M348" s="622"/>
      <c r="N348" s="622"/>
    </row>
    <row r="349" spans="1:14" x14ac:dyDescent="0.3">
      <c r="A349" s="622"/>
      <c r="B349" s="622"/>
      <c r="C349" s="622"/>
      <c r="D349" s="622"/>
      <c r="E349" s="24"/>
      <c r="F349" s="24"/>
      <c r="G349" s="24"/>
      <c r="H349" s="622"/>
      <c r="I349" s="622"/>
      <c r="J349" s="622"/>
      <c r="K349" s="622"/>
      <c r="L349" s="622"/>
      <c r="M349" s="622"/>
      <c r="N349" s="622"/>
    </row>
    <row r="350" spans="1:14" x14ac:dyDescent="0.3">
      <c r="A350" s="622"/>
      <c r="B350" s="622"/>
      <c r="C350" s="622"/>
      <c r="D350" s="622"/>
      <c r="E350" s="24"/>
      <c r="F350" s="24"/>
      <c r="G350" s="24"/>
      <c r="H350" s="622"/>
      <c r="I350" s="622"/>
      <c r="J350" s="622"/>
      <c r="K350" s="622"/>
      <c r="L350" s="622"/>
      <c r="M350" s="622"/>
      <c r="N350" s="622"/>
    </row>
    <row r="351" spans="1:14" x14ac:dyDescent="0.3">
      <c r="A351" s="622"/>
      <c r="B351" s="622"/>
      <c r="C351" s="622"/>
      <c r="D351" s="622"/>
      <c r="E351" s="24"/>
      <c r="F351" s="24"/>
      <c r="G351" s="24"/>
      <c r="H351" s="622"/>
      <c r="I351" s="622"/>
      <c r="J351" s="622"/>
      <c r="K351" s="622"/>
      <c r="L351" s="622"/>
      <c r="M351" s="622"/>
      <c r="N351" s="622"/>
    </row>
    <row r="352" spans="1:14" x14ac:dyDescent="0.3">
      <c r="A352" s="622"/>
      <c r="B352" s="622"/>
      <c r="C352" s="622"/>
      <c r="D352" s="622"/>
      <c r="E352" s="24"/>
      <c r="F352" s="24"/>
      <c r="G352" s="24"/>
      <c r="H352" s="622"/>
      <c r="I352" s="622"/>
      <c r="J352" s="622"/>
      <c r="K352" s="622"/>
      <c r="L352" s="622"/>
      <c r="M352" s="622"/>
      <c r="N352" s="622"/>
    </row>
    <row r="353" spans="1:14" x14ac:dyDescent="0.3">
      <c r="A353" s="622"/>
      <c r="B353" s="622"/>
      <c r="C353" s="622"/>
      <c r="D353" s="622"/>
      <c r="E353" s="24"/>
      <c r="F353" s="24"/>
      <c r="G353" s="24"/>
      <c r="H353" s="622"/>
      <c r="I353" s="622"/>
      <c r="J353" s="622"/>
      <c r="K353" s="622"/>
      <c r="L353" s="622"/>
      <c r="M353" s="622"/>
      <c r="N353" s="622"/>
    </row>
    <row r="354" spans="1:14" x14ac:dyDescent="0.3">
      <c r="A354" s="622"/>
      <c r="B354" s="622"/>
      <c r="C354" s="622"/>
      <c r="D354" s="622"/>
      <c r="E354" s="24"/>
      <c r="F354" s="24"/>
      <c r="G354" s="24"/>
      <c r="H354" s="622"/>
      <c r="I354" s="622"/>
      <c r="J354" s="622"/>
      <c r="K354" s="622"/>
      <c r="L354" s="622"/>
      <c r="M354" s="622"/>
      <c r="N354" s="622"/>
    </row>
    <row r="355" spans="1:14" x14ac:dyDescent="0.3">
      <c r="A355" s="622"/>
      <c r="B355" s="622"/>
      <c r="C355" s="622"/>
      <c r="D355" s="622"/>
      <c r="E355" s="24"/>
      <c r="F355" s="24"/>
      <c r="G355" s="24"/>
      <c r="H355" s="622"/>
      <c r="I355" s="622"/>
      <c r="J355" s="622"/>
      <c r="K355" s="622"/>
      <c r="L355" s="622"/>
      <c r="M355" s="622"/>
      <c r="N355" s="622"/>
    </row>
    <row r="356" spans="1:14" x14ac:dyDescent="0.3">
      <c r="A356" s="622"/>
      <c r="B356" s="622"/>
      <c r="C356" s="622"/>
      <c r="D356" s="622"/>
      <c r="E356" s="24"/>
      <c r="F356" s="24"/>
      <c r="G356" s="24"/>
      <c r="H356" s="622"/>
      <c r="I356" s="622"/>
      <c r="J356" s="622"/>
      <c r="K356" s="622"/>
      <c r="L356" s="622"/>
      <c r="M356" s="622"/>
      <c r="N356" s="622"/>
    </row>
    <row r="357" spans="1:14" x14ac:dyDescent="0.3">
      <c r="A357" s="622"/>
      <c r="B357" s="622"/>
      <c r="C357" s="622"/>
      <c r="D357" s="622"/>
      <c r="E357" s="24"/>
      <c r="F357" s="24"/>
      <c r="G357" s="24"/>
      <c r="H357" s="622"/>
      <c r="I357" s="622"/>
      <c r="J357" s="622"/>
      <c r="K357" s="622"/>
      <c r="L357" s="622"/>
      <c r="M357" s="622"/>
      <c r="N357" s="622"/>
    </row>
    <row r="358" spans="1:14" x14ac:dyDescent="0.3">
      <c r="A358" s="622"/>
      <c r="B358" s="622"/>
      <c r="C358" s="622"/>
      <c r="D358" s="622"/>
      <c r="E358" s="24"/>
      <c r="F358" s="24"/>
      <c r="G358" s="24"/>
      <c r="H358" s="622"/>
      <c r="I358" s="622"/>
      <c r="J358" s="622"/>
      <c r="K358" s="622"/>
      <c r="L358" s="622"/>
      <c r="M358" s="622"/>
      <c r="N358" s="622"/>
    </row>
    <row r="359" spans="1:14" x14ac:dyDescent="0.3">
      <c r="A359" s="622"/>
      <c r="B359" s="622"/>
      <c r="C359" s="622"/>
      <c r="D359" s="622"/>
      <c r="E359" s="24"/>
      <c r="F359" s="24"/>
      <c r="G359" s="24"/>
      <c r="H359" s="622"/>
      <c r="I359" s="622"/>
      <c r="J359" s="622"/>
      <c r="K359" s="622"/>
      <c r="L359" s="622"/>
      <c r="M359" s="622"/>
      <c r="N359" s="622"/>
    </row>
    <row r="360" spans="1:14" x14ac:dyDescent="0.3">
      <c r="A360" s="622"/>
      <c r="B360" s="622"/>
      <c r="C360" s="622"/>
      <c r="D360" s="622"/>
      <c r="E360" s="24"/>
      <c r="F360" s="24"/>
      <c r="G360" s="24"/>
      <c r="H360" s="622"/>
      <c r="I360" s="622"/>
      <c r="J360" s="622"/>
      <c r="K360" s="622"/>
      <c r="L360" s="622"/>
      <c r="M360" s="622"/>
      <c r="N360" s="622"/>
    </row>
    <row r="361" spans="1:14" x14ac:dyDescent="0.3">
      <c r="A361" s="622"/>
      <c r="B361" s="622"/>
      <c r="C361" s="622"/>
      <c r="D361" s="622"/>
      <c r="E361" s="24"/>
      <c r="F361" s="24"/>
      <c r="G361" s="24"/>
      <c r="H361" s="622"/>
      <c r="I361" s="622"/>
      <c r="J361" s="622"/>
      <c r="K361" s="622"/>
      <c r="L361" s="622"/>
      <c r="M361" s="622"/>
      <c r="N361" s="622"/>
    </row>
    <row r="362" spans="1:14" x14ac:dyDescent="0.3">
      <c r="A362" s="622"/>
      <c r="B362" s="622"/>
      <c r="C362" s="622"/>
      <c r="D362" s="622"/>
      <c r="E362" s="24"/>
      <c r="F362" s="24"/>
      <c r="G362" s="24"/>
      <c r="H362" s="622"/>
      <c r="I362" s="622"/>
      <c r="J362" s="622"/>
      <c r="K362" s="622"/>
      <c r="L362" s="622"/>
      <c r="M362" s="622"/>
      <c r="N362" s="622"/>
    </row>
    <row r="363" spans="1:14" x14ac:dyDescent="0.3">
      <c r="A363" s="622"/>
      <c r="B363" s="622"/>
      <c r="C363" s="622"/>
      <c r="D363" s="622"/>
      <c r="E363" s="24"/>
      <c r="F363" s="24"/>
      <c r="G363" s="24"/>
      <c r="H363" s="622"/>
      <c r="I363" s="622"/>
      <c r="J363" s="622"/>
      <c r="K363" s="622"/>
      <c r="L363" s="622"/>
      <c r="M363" s="622"/>
      <c r="N363" s="622"/>
    </row>
    <row r="364" spans="1:14" x14ac:dyDescent="0.3">
      <c r="A364" s="622"/>
      <c r="B364" s="622"/>
      <c r="C364" s="622"/>
      <c r="D364" s="622"/>
      <c r="E364" s="24"/>
      <c r="F364" s="24"/>
      <c r="G364" s="24"/>
      <c r="H364" s="622"/>
      <c r="I364" s="622"/>
      <c r="J364" s="622"/>
      <c r="K364" s="622"/>
      <c r="L364" s="622"/>
      <c r="M364" s="622"/>
      <c r="N364" s="622"/>
    </row>
    <row r="365" spans="1:14" x14ac:dyDescent="0.3">
      <c r="A365" s="622"/>
      <c r="B365" s="622"/>
      <c r="C365" s="622"/>
      <c r="D365" s="622"/>
      <c r="E365" s="24"/>
      <c r="F365" s="24"/>
      <c r="G365" s="24"/>
      <c r="H365" s="622"/>
      <c r="I365" s="622"/>
      <c r="J365" s="622"/>
      <c r="K365" s="622"/>
      <c r="L365" s="622"/>
      <c r="M365" s="622"/>
      <c r="N365" s="622"/>
    </row>
    <row r="366" spans="1:14" x14ac:dyDescent="0.3">
      <c r="A366" s="622"/>
      <c r="B366" s="622"/>
      <c r="C366" s="622"/>
      <c r="D366" s="622"/>
      <c r="E366" s="24"/>
      <c r="F366" s="24"/>
      <c r="G366" s="24"/>
      <c r="H366" s="622"/>
      <c r="I366" s="622"/>
      <c r="J366" s="622"/>
      <c r="K366" s="622"/>
      <c r="L366" s="622"/>
      <c r="M366" s="622"/>
      <c r="N366" s="622"/>
    </row>
    <row r="367" spans="1:14" x14ac:dyDescent="0.3">
      <c r="A367" s="622"/>
      <c r="B367" s="622"/>
      <c r="C367" s="622"/>
      <c r="D367" s="622"/>
      <c r="E367" s="24"/>
      <c r="F367" s="24"/>
      <c r="G367" s="24"/>
      <c r="H367" s="622"/>
      <c r="I367" s="622"/>
      <c r="J367" s="622"/>
      <c r="K367" s="622"/>
      <c r="L367" s="622"/>
      <c r="M367" s="622"/>
      <c r="N367" s="622"/>
    </row>
    <row r="368" spans="1:14" x14ac:dyDescent="0.3">
      <c r="A368" s="622"/>
      <c r="B368" s="622"/>
      <c r="C368" s="622"/>
      <c r="D368" s="622"/>
      <c r="E368" s="24"/>
      <c r="F368" s="24"/>
      <c r="G368" s="24"/>
      <c r="H368" s="622"/>
      <c r="I368" s="622"/>
      <c r="J368" s="622"/>
      <c r="K368" s="622"/>
      <c r="L368" s="622"/>
      <c r="M368" s="622"/>
      <c r="N368" s="622"/>
    </row>
    <row r="369" spans="1:14" x14ac:dyDescent="0.3">
      <c r="A369" s="622"/>
      <c r="B369" s="622"/>
      <c r="C369" s="622"/>
      <c r="D369" s="622"/>
      <c r="E369" s="24"/>
      <c r="F369" s="24"/>
      <c r="G369" s="24"/>
      <c r="H369" s="622"/>
      <c r="I369" s="622"/>
      <c r="J369" s="622"/>
      <c r="K369" s="622"/>
      <c r="L369" s="622"/>
      <c r="M369" s="622"/>
      <c r="N369" s="622"/>
    </row>
    <row r="370" spans="1:14" x14ac:dyDescent="0.3">
      <c r="A370" s="622"/>
      <c r="B370" s="622"/>
      <c r="C370" s="622"/>
      <c r="D370" s="622"/>
      <c r="E370" s="24"/>
      <c r="F370" s="24"/>
      <c r="G370" s="24"/>
      <c r="H370" s="622"/>
      <c r="I370" s="622"/>
      <c r="J370" s="622"/>
      <c r="K370" s="622"/>
      <c r="L370" s="622"/>
      <c r="M370" s="622"/>
      <c r="N370" s="622"/>
    </row>
    <row r="371" spans="1:14" x14ac:dyDescent="0.3">
      <c r="A371" s="622"/>
      <c r="B371" s="622"/>
      <c r="C371" s="622"/>
      <c r="D371" s="622"/>
      <c r="E371" s="24"/>
      <c r="F371" s="24"/>
      <c r="G371" s="24"/>
      <c r="H371" s="622"/>
      <c r="I371" s="622"/>
      <c r="J371" s="622"/>
      <c r="K371" s="622"/>
      <c r="L371" s="622"/>
      <c r="M371" s="622"/>
      <c r="N371" s="622"/>
    </row>
    <row r="372" spans="1:14" x14ac:dyDescent="0.3">
      <c r="A372" s="622"/>
      <c r="B372" s="622"/>
      <c r="C372" s="622"/>
      <c r="D372" s="622"/>
      <c r="E372" s="24"/>
      <c r="F372" s="24"/>
      <c r="G372" s="24"/>
      <c r="H372" s="622"/>
      <c r="I372" s="622"/>
      <c r="J372" s="622"/>
      <c r="K372" s="622"/>
      <c r="L372" s="622"/>
      <c r="M372" s="622"/>
      <c r="N372" s="622"/>
    </row>
    <row r="373" spans="1:14" x14ac:dyDescent="0.3">
      <c r="A373" s="622"/>
      <c r="B373" s="622"/>
      <c r="C373" s="622"/>
      <c r="D373" s="622"/>
      <c r="E373" s="24"/>
      <c r="F373" s="24"/>
      <c r="G373" s="24"/>
      <c r="H373" s="622"/>
      <c r="I373" s="622"/>
      <c r="J373" s="622"/>
      <c r="K373" s="622"/>
      <c r="L373" s="622"/>
      <c r="M373" s="622"/>
      <c r="N373" s="622"/>
    </row>
    <row r="374" spans="1:14" x14ac:dyDescent="0.3">
      <c r="A374" s="622"/>
      <c r="B374" s="622"/>
      <c r="C374" s="622"/>
      <c r="D374" s="622"/>
      <c r="E374" s="24"/>
      <c r="F374" s="24"/>
      <c r="G374" s="24"/>
      <c r="H374" s="622"/>
      <c r="I374" s="622"/>
      <c r="J374" s="622"/>
      <c r="K374" s="622"/>
      <c r="L374" s="622"/>
      <c r="M374" s="622"/>
      <c r="N374" s="622"/>
    </row>
    <row r="375" spans="1:14" x14ac:dyDescent="0.3">
      <c r="A375" s="622"/>
      <c r="B375" s="622"/>
      <c r="C375" s="622"/>
      <c r="D375" s="622"/>
      <c r="E375" s="24"/>
      <c r="F375" s="24"/>
      <c r="G375" s="24"/>
      <c r="H375" s="622"/>
      <c r="I375" s="622"/>
      <c r="J375" s="622"/>
      <c r="K375" s="622"/>
      <c r="L375" s="622"/>
      <c r="M375" s="622"/>
      <c r="N375" s="622"/>
    </row>
    <row r="376" spans="1:14" x14ac:dyDescent="0.3">
      <c r="A376" s="622"/>
      <c r="B376" s="622"/>
      <c r="C376" s="622"/>
      <c r="D376" s="622"/>
      <c r="E376" s="24"/>
      <c r="F376" s="24"/>
      <c r="G376" s="24"/>
      <c r="H376" s="622"/>
      <c r="I376" s="622"/>
      <c r="J376" s="622"/>
      <c r="K376" s="622"/>
      <c r="L376" s="622"/>
      <c r="M376" s="622"/>
      <c r="N376" s="622"/>
    </row>
    <row r="377" spans="1:14" x14ac:dyDescent="0.3">
      <c r="A377" s="622"/>
      <c r="B377" s="622"/>
      <c r="C377" s="622"/>
      <c r="D377" s="622"/>
      <c r="E377" s="24"/>
      <c r="F377" s="24"/>
      <c r="G377" s="24"/>
      <c r="H377" s="622"/>
      <c r="I377" s="622"/>
      <c r="J377" s="622"/>
      <c r="K377" s="622"/>
      <c r="L377" s="622"/>
      <c r="M377" s="622"/>
      <c r="N377" s="622"/>
    </row>
    <row r="378" spans="1:14" x14ac:dyDescent="0.3">
      <c r="A378" s="622"/>
      <c r="B378" s="622"/>
      <c r="C378" s="622"/>
      <c r="D378" s="622"/>
      <c r="E378" s="24"/>
      <c r="F378" s="24"/>
      <c r="G378" s="24"/>
      <c r="H378" s="622"/>
      <c r="I378" s="622"/>
      <c r="J378" s="622"/>
      <c r="K378" s="622"/>
      <c r="L378" s="622"/>
      <c r="M378" s="622"/>
      <c r="N378" s="622"/>
    </row>
    <row r="379" spans="1:14" x14ac:dyDescent="0.3">
      <c r="A379" s="622"/>
      <c r="B379" s="622"/>
      <c r="C379" s="622"/>
      <c r="D379" s="622"/>
      <c r="E379" s="24"/>
      <c r="F379" s="24"/>
      <c r="G379" s="24"/>
      <c r="H379" s="622"/>
      <c r="I379" s="622"/>
      <c r="J379" s="622"/>
      <c r="K379" s="622"/>
      <c r="L379" s="622"/>
      <c r="M379" s="622"/>
      <c r="N379" s="622"/>
    </row>
    <row r="380" spans="1:14" x14ac:dyDescent="0.3">
      <c r="A380" s="622"/>
      <c r="B380" s="622"/>
      <c r="C380" s="622"/>
      <c r="D380" s="622"/>
      <c r="E380" s="24"/>
      <c r="F380" s="24"/>
      <c r="G380" s="24"/>
      <c r="H380" s="622"/>
      <c r="I380" s="622"/>
      <c r="J380" s="622"/>
      <c r="K380" s="622"/>
      <c r="L380" s="622"/>
      <c r="M380" s="622"/>
      <c r="N380" s="622"/>
    </row>
    <row r="381" spans="1:14" x14ac:dyDescent="0.3">
      <c r="A381" s="622"/>
      <c r="B381" s="622"/>
      <c r="C381" s="622"/>
      <c r="D381" s="622"/>
      <c r="E381" s="24"/>
      <c r="F381" s="24"/>
      <c r="G381" s="24"/>
      <c r="H381" s="622"/>
      <c r="I381" s="622"/>
      <c r="J381" s="622"/>
      <c r="K381" s="622"/>
      <c r="L381" s="622"/>
      <c r="M381" s="622"/>
      <c r="N381" s="622"/>
    </row>
    <row r="382" spans="1:14" x14ac:dyDescent="0.3">
      <c r="A382" s="622"/>
      <c r="B382" s="622"/>
      <c r="C382" s="622"/>
      <c r="D382" s="622"/>
      <c r="E382" s="24"/>
      <c r="F382" s="24"/>
      <c r="G382" s="24"/>
      <c r="H382" s="622"/>
      <c r="I382" s="622"/>
      <c r="J382" s="622"/>
      <c r="K382" s="622"/>
      <c r="L382" s="622"/>
      <c r="M382" s="622"/>
      <c r="N382" s="622"/>
    </row>
    <row r="383" spans="1:14" x14ac:dyDescent="0.3">
      <c r="A383" s="622"/>
      <c r="B383" s="622"/>
      <c r="C383" s="622"/>
      <c r="D383" s="622"/>
      <c r="E383" s="24"/>
      <c r="F383" s="24"/>
      <c r="G383" s="24"/>
      <c r="H383" s="622"/>
      <c r="I383" s="622"/>
      <c r="J383" s="622"/>
      <c r="K383" s="622"/>
      <c r="L383" s="622"/>
      <c r="M383" s="622"/>
      <c r="N383" s="622"/>
    </row>
    <row r="384" spans="1:14" x14ac:dyDescent="0.3">
      <c r="A384" s="622"/>
      <c r="B384" s="622"/>
      <c r="C384" s="622"/>
      <c r="D384" s="622"/>
      <c r="E384" s="24"/>
      <c r="F384" s="24"/>
      <c r="G384" s="24"/>
      <c r="H384" s="622"/>
      <c r="I384" s="622"/>
      <c r="J384" s="622"/>
      <c r="K384" s="622"/>
      <c r="L384" s="622"/>
      <c r="M384" s="622"/>
      <c r="N384" s="622"/>
    </row>
    <row r="385" spans="1:14" x14ac:dyDescent="0.3">
      <c r="A385" s="622"/>
      <c r="B385" s="622"/>
      <c r="C385" s="622"/>
      <c r="D385" s="622"/>
      <c r="E385" s="24"/>
      <c r="F385" s="24"/>
      <c r="G385" s="24"/>
      <c r="H385" s="622"/>
      <c r="I385" s="622"/>
      <c r="J385" s="622"/>
      <c r="K385" s="622"/>
      <c r="L385" s="622"/>
      <c r="M385" s="622"/>
      <c r="N385" s="622"/>
    </row>
    <row r="386" spans="1:14" x14ac:dyDescent="0.3">
      <c r="A386" s="622"/>
      <c r="B386" s="622"/>
      <c r="C386" s="622"/>
      <c r="D386" s="622"/>
      <c r="E386" s="24"/>
      <c r="F386" s="24"/>
      <c r="G386" s="24"/>
      <c r="H386" s="622"/>
      <c r="I386" s="622"/>
      <c r="J386" s="622"/>
      <c r="K386" s="622"/>
      <c r="L386" s="622"/>
      <c r="M386" s="622"/>
      <c r="N386" s="622"/>
    </row>
    <row r="387" spans="1:14" x14ac:dyDescent="0.3">
      <c r="A387" s="622"/>
      <c r="B387" s="622"/>
      <c r="C387" s="622"/>
      <c r="D387" s="622"/>
      <c r="E387" s="24"/>
      <c r="F387" s="24"/>
      <c r="G387" s="24"/>
      <c r="H387" s="622"/>
      <c r="I387" s="622"/>
      <c r="J387" s="622"/>
      <c r="K387" s="622"/>
      <c r="L387" s="622"/>
      <c r="M387" s="622"/>
      <c r="N387" s="622"/>
    </row>
    <row r="388" spans="1:14" x14ac:dyDescent="0.3">
      <c r="A388" s="622"/>
      <c r="B388" s="622"/>
      <c r="C388" s="622"/>
      <c r="D388" s="622"/>
      <c r="E388" s="24"/>
      <c r="F388" s="24"/>
      <c r="G388" s="24"/>
      <c r="H388" s="622"/>
      <c r="I388" s="622"/>
      <c r="J388" s="622"/>
      <c r="K388" s="622"/>
      <c r="L388" s="622"/>
      <c r="M388" s="622"/>
      <c r="N388" s="622"/>
    </row>
    <row r="389" spans="1:14" x14ac:dyDescent="0.3">
      <c r="A389" s="622"/>
      <c r="B389" s="622"/>
      <c r="C389" s="622"/>
      <c r="D389" s="622"/>
      <c r="E389" s="24"/>
      <c r="F389" s="24"/>
      <c r="G389" s="24"/>
      <c r="H389" s="622"/>
      <c r="I389" s="622"/>
      <c r="J389" s="622"/>
      <c r="K389" s="622"/>
      <c r="L389" s="622"/>
      <c r="M389" s="622"/>
      <c r="N389" s="622"/>
    </row>
    <row r="390" spans="1:14" x14ac:dyDescent="0.3">
      <c r="A390" s="622"/>
      <c r="B390" s="622"/>
      <c r="C390" s="622"/>
      <c r="D390" s="622"/>
      <c r="E390" s="24"/>
      <c r="F390" s="24"/>
      <c r="G390" s="24"/>
      <c r="H390" s="622"/>
      <c r="I390" s="622"/>
      <c r="J390" s="622"/>
      <c r="K390" s="622"/>
      <c r="L390" s="622"/>
      <c r="M390" s="622"/>
      <c r="N390" s="622"/>
    </row>
    <row r="391" spans="1:14" x14ac:dyDescent="0.3">
      <c r="A391" s="622"/>
      <c r="B391" s="622"/>
      <c r="C391" s="622"/>
      <c r="D391" s="622"/>
      <c r="E391" s="24"/>
      <c r="F391" s="24"/>
      <c r="G391" s="24"/>
      <c r="H391" s="622"/>
      <c r="I391" s="622"/>
      <c r="J391" s="622"/>
      <c r="K391" s="622"/>
      <c r="L391" s="622"/>
      <c r="M391" s="622"/>
      <c r="N391" s="622"/>
    </row>
    <row r="392" spans="1:14" x14ac:dyDescent="0.3">
      <c r="A392" s="622"/>
      <c r="B392" s="622"/>
      <c r="C392" s="622"/>
      <c r="D392" s="622"/>
      <c r="E392" s="24"/>
      <c r="F392" s="24"/>
      <c r="G392" s="24"/>
      <c r="H392" s="622"/>
      <c r="I392" s="622"/>
      <c r="J392" s="622"/>
      <c r="K392" s="622"/>
      <c r="L392" s="622"/>
      <c r="M392" s="622"/>
      <c r="N392" s="622"/>
    </row>
    <row r="393" spans="1:14" x14ac:dyDescent="0.3">
      <c r="A393" s="622"/>
      <c r="B393" s="622"/>
      <c r="C393" s="622"/>
      <c r="D393" s="622"/>
      <c r="E393" s="24"/>
      <c r="F393" s="24"/>
      <c r="G393" s="24"/>
      <c r="H393" s="622"/>
      <c r="I393" s="622"/>
      <c r="J393" s="622"/>
      <c r="K393" s="622"/>
      <c r="L393" s="622"/>
      <c r="M393" s="622"/>
      <c r="N393" s="622"/>
    </row>
    <row r="394" spans="1:14" x14ac:dyDescent="0.3">
      <c r="A394" s="622"/>
      <c r="B394" s="622"/>
      <c r="C394" s="622"/>
      <c r="D394" s="622"/>
      <c r="E394" s="24"/>
      <c r="F394" s="24"/>
      <c r="G394" s="24"/>
      <c r="H394" s="622"/>
      <c r="I394" s="622"/>
      <c r="J394" s="622"/>
      <c r="K394" s="622"/>
      <c r="L394" s="622"/>
      <c r="M394" s="622"/>
      <c r="N394" s="622"/>
    </row>
    <row r="395" spans="1:14" x14ac:dyDescent="0.3">
      <c r="A395" s="622"/>
      <c r="B395" s="622"/>
      <c r="C395" s="622"/>
      <c r="D395" s="622"/>
      <c r="E395" s="24"/>
      <c r="F395" s="24"/>
      <c r="G395" s="24"/>
      <c r="H395" s="622"/>
      <c r="I395" s="622"/>
      <c r="J395" s="622"/>
      <c r="K395" s="622"/>
      <c r="L395" s="622"/>
      <c r="M395" s="622"/>
      <c r="N395" s="622"/>
    </row>
    <row r="396" spans="1:14" x14ac:dyDescent="0.3">
      <c r="A396" s="622"/>
      <c r="B396" s="622"/>
      <c r="C396" s="622"/>
      <c r="D396" s="622"/>
      <c r="E396" s="24"/>
      <c r="F396" s="24"/>
      <c r="G396" s="24"/>
      <c r="H396" s="622"/>
      <c r="I396" s="622"/>
      <c r="J396" s="622"/>
      <c r="K396" s="622"/>
      <c r="L396" s="622"/>
      <c r="M396" s="622"/>
      <c r="N396" s="622"/>
    </row>
    <row r="397" spans="1:14" x14ac:dyDescent="0.3">
      <c r="A397" s="622"/>
      <c r="B397" s="622"/>
      <c r="C397" s="622"/>
      <c r="D397" s="622"/>
      <c r="E397" s="24"/>
      <c r="F397" s="24"/>
      <c r="G397" s="24"/>
      <c r="H397" s="622"/>
      <c r="I397" s="622"/>
      <c r="J397" s="622"/>
      <c r="K397" s="622"/>
      <c r="L397" s="622"/>
      <c r="M397" s="622"/>
      <c r="N397" s="622"/>
    </row>
    <row r="398" spans="1:14" x14ac:dyDescent="0.3">
      <c r="A398" s="622"/>
      <c r="B398" s="622"/>
      <c r="C398" s="622"/>
      <c r="D398" s="622"/>
      <c r="E398" s="24"/>
      <c r="F398" s="24"/>
      <c r="G398" s="24"/>
      <c r="H398" s="622"/>
      <c r="I398" s="622"/>
      <c r="J398" s="622"/>
      <c r="K398" s="622"/>
      <c r="L398" s="622"/>
      <c r="M398" s="622"/>
      <c r="N398" s="622"/>
    </row>
    <row r="399" spans="1:14" x14ac:dyDescent="0.3">
      <c r="A399" s="622"/>
      <c r="B399" s="622"/>
      <c r="C399" s="622"/>
      <c r="D399" s="622"/>
      <c r="E399" s="24"/>
      <c r="F399" s="24"/>
      <c r="G399" s="24"/>
      <c r="H399" s="622"/>
      <c r="I399" s="622"/>
      <c r="J399" s="622"/>
      <c r="K399" s="622"/>
      <c r="L399" s="622"/>
      <c r="M399" s="622"/>
      <c r="N399" s="622"/>
    </row>
    <row r="400" spans="1:14" x14ac:dyDescent="0.3">
      <c r="A400" s="622"/>
      <c r="B400" s="622"/>
      <c r="C400" s="622"/>
      <c r="D400" s="622"/>
      <c r="E400" s="24"/>
      <c r="F400" s="24"/>
      <c r="G400" s="24"/>
      <c r="H400" s="622"/>
      <c r="I400" s="622"/>
      <c r="J400" s="622"/>
      <c r="K400" s="622"/>
      <c r="L400" s="622"/>
      <c r="M400" s="622"/>
      <c r="N400" s="622"/>
    </row>
    <row r="401" spans="1:14" x14ac:dyDescent="0.3">
      <c r="A401" s="622"/>
      <c r="B401" s="622"/>
      <c r="C401" s="622"/>
      <c r="D401" s="622"/>
      <c r="E401" s="24"/>
      <c r="F401" s="24"/>
      <c r="G401" s="24"/>
      <c r="H401" s="622"/>
      <c r="I401" s="622"/>
      <c r="J401" s="622"/>
      <c r="K401" s="622"/>
      <c r="L401" s="622"/>
      <c r="M401" s="622"/>
      <c r="N401" s="622"/>
    </row>
    <row r="402" spans="1:14" x14ac:dyDescent="0.3">
      <c r="A402" s="622"/>
      <c r="B402" s="622"/>
      <c r="C402" s="622"/>
      <c r="D402" s="622"/>
      <c r="E402" s="24"/>
      <c r="F402" s="24"/>
      <c r="G402" s="24"/>
      <c r="H402" s="622"/>
      <c r="I402" s="622"/>
      <c r="J402" s="622"/>
      <c r="K402" s="622"/>
      <c r="L402" s="622"/>
      <c r="M402" s="622"/>
      <c r="N402" s="622"/>
    </row>
    <row r="403" spans="1:14" x14ac:dyDescent="0.3">
      <c r="A403" s="622"/>
      <c r="B403" s="622"/>
      <c r="C403" s="622"/>
      <c r="D403" s="622"/>
      <c r="E403" s="24"/>
      <c r="F403" s="24"/>
      <c r="G403" s="24"/>
      <c r="H403" s="622"/>
      <c r="I403" s="622"/>
      <c r="J403" s="622"/>
      <c r="K403" s="622"/>
      <c r="L403" s="622"/>
      <c r="M403" s="622"/>
      <c r="N403" s="622"/>
    </row>
    <row r="404" spans="1:14" x14ac:dyDescent="0.3">
      <c r="A404" s="622"/>
      <c r="B404" s="622"/>
      <c r="C404" s="622"/>
      <c r="D404" s="622"/>
      <c r="E404" s="24"/>
      <c r="F404" s="24"/>
      <c r="G404" s="24"/>
      <c r="H404" s="622"/>
      <c r="I404" s="622"/>
      <c r="J404" s="622"/>
      <c r="K404" s="622"/>
      <c r="L404" s="622"/>
      <c r="M404" s="622"/>
      <c r="N404" s="622"/>
    </row>
    <row r="405" spans="1:14" x14ac:dyDescent="0.3">
      <c r="A405" s="622"/>
      <c r="B405" s="622"/>
      <c r="C405" s="622"/>
      <c r="D405" s="622"/>
      <c r="E405" s="24"/>
      <c r="F405" s="24"/>
      <c r="G405" s="24"/>
      <c r="H405" s="622"/>
      <c r="I405" s="622"/>
      <c r="J405" s="622"/>
      <c r="K405" s="622"/>
      <c r="L405" s="622"/>
      <c r="M405" s="622"/>
      <c r="N405" s="622"/>
    </row>
    <row r="406" spans="1:14" x14ac:dyDescent="0.3">
      <c r="A406" s="622"/>
      <c r="B406" s="622"/>
      <c r="C406" s="622"/>
      <c r="D406" s="622"/>
      <c r="E406" s="24"/>
      <c r="F406" s="24"/>
      <c r="G406" s="24"/>
      <c r="H406" s="622"/>
      <c r="I406" s="622"/>
      <c r="J406" s="622"/>
      <c r="K406" s="622"/>
      <c r="L406" s="622"/>
      <c r="M406" s="622"/>
      <c r="N406" s="622"/>
    </row>
    <row r="407" spans="1:14" x14ac:dyDescent="0.3">
      <c r="A407" s="622"/>
      <c r="B407" s="622"/>
      <c r="C407" s="622"/>
      <c r="D407" s="622"/>
      <c r="E407" s="24"/>
      <c r="F407" s="24"/>
      <c r="G407" s="24"/>
      <c r="H407" s="622"/>
      <c r="I407" s="622"/>
      <c r="J407" s="622"/>
      <c r="K407" s="622"/>
      <c r="L407" s="622"/>
      <c r="M407" s="622"/>
      <c r="N407" s="622"/>
    </row>
    <row r="408" spans="1:14" x14ac:dyDescent="0.3">
      <c r="A408" s="622"/>
      <c r="B408" s="622"/>
      <c r="C408" s="622"/>
      <c r="D408" s="622"/>
      <c r="E408" s="24"/>
      <c r="F408" s="24"/>
      <c r="G408" s="24"/>
      <c r="H408" s="622"/>
      <c r="I408" s="622"/>
      <c r="J408" s="622"/>
      <c r="K408" s="622"/>
      <c r="L408" s="622"/>
      <c r="M408" s="622"/>
      <c r="N408" s="622"/>
    </row>
    <row r="409" spans="1:14" x14ac:dyDescent="0.3">
      <c r="A409" s="622"/>
      <c r="B409" s="622"/>
      <c r="C409" s="622"/>
      <c r="D409" s="622"/>
      <c r="E409" s="24"/>
      <c r="F409" s="24"/>
      <c r="G409" s="24"/>
      <c r="H409" s="622"/>
      <c r="I409" s="622"/>
      <c r="J409" s="622"/>
      <c r="K409" s="622"/>
      <c r="L409" s="622"/>
      <c r="M409" s="622"/>
      <c r="N409" s="622"/>
    </row>
    <row r="410" spans="1:14" x14ac:dyDescent="0.3">
      <c r="A410" s="622"/>
      <c r="B410" s="622"/>
      <c r="C410" s="622"/>
      <c r="D410" s="622"/>
      <c r="E410" s="24"/>
      <c r="F410" s="24"/>
      <c r="G410" s="24"/>
      <c r="H410" s="622"/>
      <c r="I410" s="622"/>
      <c r="J410" s="622"/>
      <c r="K410" s="622"/>
      <c r="L410" s="622"/>
      <c r="M410" s="622"/>
      <c r="N410" s="622"/>
    </row>
    <row r="411" spans="1:14" x14ac:dyDescent="0.3">
      <c r="A411" s="622"/>
      <c r="B411" s="622"/>
      <c r="C411" s="622"/>
      <c r="D411" s="622"/>
      <c r="E411" s="24"/>
      <c r="F411" s="24"/>
      <c r="G411" s="24"/>
      <c r="H411" s="622"/>
      <c r="I411" s="622"/>
      <c r="J411" s="622"/>
      <c r="K411" s="622"/>
      <c r="L411" s="622"/>
      <c r="M411" s="622"/>
      <c r="N411" s="622"/>
    </row>
    <row r="412" spans="1:14" x14ac:dyDescent="0.3">
      <c r="A412" s="622"/>
      <c r="B412" s="622"/>
      <c r="C412" s="622"/>
      <c r="D412" s="622"/>
      <c r="E412" s="24"/>
      <c r="F412" s="24"/>
      <c r="G412" s="24"/>
      <c r="H412" s="622"/>
      <c r="I412" s="622"/>
      <c r="J412" s="622"/>
      <c r="K412" s="622"/>
      <c r="L412" s="622"/>
      <c r="M412" s="622"/>
      <c r="N412" s="622"/>
    </row>
    <row r="413" spans="1:14" x14ac:dyDescent="0.3">
      <c r="A413" s="622"/>
      <c r="B413" s="622"/>
      <c r="C413" s="622"/>
      <c r="D413" s="622"/>
      <c r="E413" s="24"/>
      <c r="F413" s="24"/>
      <c r="G413" s="24"/>
      <c r="H413" s="622"/>
      <c r="I413" s="622"/>
      <c r="J413" s="622"/>
      <c r="K413" s="622"/>
      <c r="L413" s="622"/>
      <c r="M413" s="622"/>
      <c r="N413" s="622"/>
    </row>
    <row r="414" spans="1:14" x14ac:dyDescent="0.3">
      <c r="A414" s="622"/>
      <c r="B414" s="622"/>
      <c r="C414" s="622"/>
      <c r="D414" s="622"/>
      <c r="E414" s="24"/>
      <c r="F414" s="24"/>
      <c r="G414" s="24"/>
      <c r="H414" s="622"/>
      <c r="I414" s="622"/>
      <c r="J414" s="622"/>
      <c r="K414" s="622"/>
      <c r="L414" s="622"/>
      <c r="M414" s="622"/>
      <c r="N414" s="622"/>
    </row>
    <row r="415" spans="1:14" x14ac:dyDescent="0.3">
      <c r="A415" s="622"/>
      <c r="B415" s="622"/>
      <c r="C415" s="622"/>
      <c r="D415" s="622"/>
      <c r="E415" s="24"/>
      <c r="F415" s="24"/>
      <c r="G415" s="24"/>
      <c r="H415" s="622"/>
      <c r="I415" s="622"/>
      <c r="J415" s="622"/>
      <c r="K415" s="622"/>
      <c r="L415" s="622"/>
      <c r="M415" s="622"/>
      <c r="N415" s="622"/>
    </row>
    <row r="416" spans="1:14" x14ac:dyDescent="0.3">
      <c r="A416" s="622"/>
      <c r="B416" s="622"/>
      <c r="C416" s="622"/>
      <c r="D416" s="622"/>
      <c r="E416" s="24"/>
      <c r="F416" s="24"/>
      <c r="G416" s="24"/>
      <c r="H416" s="622"/>
      <c r="I416" s="622"/>
      <c r="J416" s="622"/>
      <c r="K416" s="622"/>
      <c r="L416" s="622"/>
      <c r="M416" s="622"/>
      <c r="N416" s="622"/>
    </row>
    <row r="417" spans="1:14" x14ac:dyDescent="0.3">
      <c r="A417" s="622"/>
      <c r="B417" s="622"/>
      <c r="C417" s="622"/>
      <c r="D417" s="622"/>
      <c r="E417" s="24"/>
      <c r="F417" s="24"/>
      <c r="G417" s="24"/>
      <c r="H417" s="622"/>
      <c r="I417" s="622"/>
      <c r="J417" s="622"/>
      <c r="K417" s="622"/>
      <c r="L417" s="622"/>
      <c r="M417" s="622"/>
      <c r="N417" s="622"/>
    </row>
    <row r="418" spans="1:14" x14ac:dyDescent="0.3">
      <c r="A418" s="622"/>
      <c r="B418" s="622"/>
      <c r="C418" s="622"/>
      <c r="D418" s="622"/>
      <c r="E418" s="24"/>
      <c r="F418" s="24"/>
      <c r="G418" s="24"/>
      <c r="H418" s="622"/>
      <c r="I418" s="622"/>
      <c r="J418" s="622"/>
      <c r="K418" s="622"/>
      <c r="L418" s="622"/>
      <c r="M418" s="622"/>
      <c r="N418" s="622"/>
    </row>
    <row r="419" spans="1:14" x14ac:dyDescent="0.3">
      <c r="A419" s="622"/>
      <c r="B419" s="622"/>
      <c r="C419" s="622"/>
      <c r="D419" s="622"/>
      <c r="E419" s="24"/>
      <c r="F419" s="24"/>
      <c r="G419" s="24"/>
      <c r="H419" s="622"/>
      <c r="I419" s="622"/>
      <c r="J419" s="622"/>
      <c r="K419" s="622"/>
      <c r="L419" s="622"/>
      <c r="M419" s="622"/>
      <c r="N419" s="622"/>
    </row>
    <row r="420" spans="1:14" x14ac:dyDescent="0.3">
      <c r="A420" s="622"/>
      <c r="B420" s="622"/>
      <c r="C420" s="622"/>
      <c r="D420" s="622"/>
      <c r="E420" s="24"/>
      <c r="F420" s="24"/>
      <c r="G420" s="24"/>
      <c r="H420" s="622"/>
      <c r="I420" s="622"/>
      <c r="J420" s="622"/>
      <c r="K420" s="622"/>
      <c r="L420" s="622"/>
      <c r="M420" s="622"/>
      <c r="N420" s="622"/>
    </row>
    <row r="421" spans="1:14" x14ac:dyDescent="0.3">
      <c r="A421" s="622"/>
      <c r="B421" s="622"/>
      <c r="C421" s="622"/>
      <c r="D421" s="622"/>
      <c r="E421" s="24"/>
      <c r="F421" s="24"/>
      <c r="G421" s="24"/>
      <c r="H421" s="622"/>
      <c r="I421" s="622"/>
      <c r="J421" s="622"/>
      <c r="K421" s="622"/>
      <c r="L421" s="622"/>
      <c r="M421" s="622"/>
      <c r="N421" s="622"/>
    </row>
    <row r="422" spans="1:14" x14ac:dyDescent="0.3">
      <c r="A422" s="622"/>
      <c r="B422" s="622"/>
      <c r="C422" s="622"/>
      <c r="D422" s="622"/>
      <c r="E422" s="24"/>
      <c r="F422" s="24"/>
      <c r="G422" s="24"/>
      <c r="H422" s="622"/>
      <c r="I422" s="622"/>
      <c r="J422" s="622"/>
      <c r="K422" s="622"/>
      <c r="L422" s="622"/>
      <c r="M422" s="622"/>
      <c r="N422" s="622"/>
    </row>
    <row r="423" spans="1:14" x14ac:dyDescent="0.3">
      <c r="A423" s="622"/>
      <c r="B423" s="622"/>
      <c r="C423" s="622"/>
      <c r="D423" s="622"/>
      <c r="E423" s="24"/>
      <c r="F423" s="24"/>
      <c r="G423" s="24"/>
      <c r="H423" s="622"/>
      <c r="I423" s="622"/>
      <c r="J423" s="622"/>
      <c r="K423" s="622"/>
      <c r="L423" s="622"/>
      <c r="M423" s="622"/>
      <c r="N423" s="622"/>
    </row>
    <row r="424" spans="1:14" x14ac:dyDescent="0.3">
      <c r="A424" s="622"/>
      <c r="B424" s="622"/>
      <c r="C424" s="622"/>
      <c r="D424" s="622"/>
      <c r="E424" s="24"/>
      <c r="F424" s="24"/>
      <c r="G424" s="24"/>
      <c r="H424" s="622"/>
      <c r="I424" s="622"/>
      <c r="J424" s="622"/>
      <c r="K424" s="622"/>
      <c r="L424" s="622"/>
      <c r="M424" s="622"/>
      <c r="N424" s="622"/>
    </row>
    <row r="425" spans="1:14" x14ac:dyDescent="0.3">
      <c r="A425" s="622"/>
      <c r="B425" s="622"/>
      <c r="C425" s="622"/>
      <c r="D425" s="622"/>
      <c r="E425" s="24"/>
      <c r="F425" s="24"/>
      <c r="G425" s="24"/>
      <c r="H425" s="622"/>
      <c r="I425" s="622"/>
      <c r="J425" s="622"/>
      <c r="K425" s="622"/>
      <c r="L425" s="622"/>
      <c r="M425" s="622"/>
      <c r="N425" s="622"/>
    </row>
    <row r="426" spans="1:14" x14ac:dyDescent="0.3">
      <c r="A426" s="622"/>
      <c r="B426" s="622"/>
      <c r="C426" s="622"/>
      <c r="D426" s="622"/>
      <c r="E426" s="24"/>
      <c r="F426" s="24"/>
      <c r="G426" s="24"/>
      <c r="H426" s="622"/>
      <c r="I426" s="622"/>
      <c r="J426" s="622"/>
      <c r="K426" s="622"/>
      <c r="L426" s="622"/>
      <c r="M426" s="622"/>
      <c r="N426" s="622"/>
    </row>
    <row r="427" spans="1:14" x14ac:dyDescent="0.3">
      <c r="A427" s="622"/>
      <c r="B427" s="622"/>
      <c r="C427" s="622"/>
      <c r="D427" s="622"/>
      <c r="E427" s="24"/>
      <c r="F427" s="24"/>
      <c r="G427" s="24"/>
      <c r="H427" s="622"/>
      <c r="I427" s="622"/>
      <c r="J427" s="622"/>
      <c r="K427" s="622"/>
      <c r="L427" s="622"/>
      <c r="M427" s="622"/>
      <c r="N427" s="622"/>
    </row>
    <row r="428" spans="1:14" x14ac:dyDescent="0.3">
      <c r="A428" s="622"/>
      <c r="B428" s="622"/>
      <c r="C428" s="622"/>
      <c r="D428" s="622"/>
      <c r="E428" s="24"/>
      <c r="F428" s="24"/>
      <c r="G428" s="24"/>
      <c r="H428" s="622"/>
      <c r="I428" s="622"/>
      <c r="J428" s="622"/>
      <c r="K428" s="622"/>
      <c r="L428" s="622"/>
      <c r="M428" s="622"/>
      <c r="N428" s="622"/>
    </row>
    <row r="429" spans="1:14" x14ac:dyDescent="0.3">
      <c r="A429" s="622"/>
      <c r="B429" s="622"/>
      <c r="C429" s="622"/>
      <c r="D429" s="622"/>
      <c r="E429" s="24"/>
      <c r="F429" s="24"/>
      <c r="G429" s="24"/>
      <c r="H429" s="622"/>
      <c r="I429" s="622"/>
      <c r="J429" s="622"/>
      <c r="K429" s="622"/>
      <c r="L429" s="622"/>
      <c r="M429" s="622"/>
      <c r="N429" s="622"/>
    </row>
    <row r="430" spans="1:14" x14ac:dyDescent="0.3">
      <c r="A430" s="622"/>
      <c r="B430" s="622"/>
      <c r="C430" s="622"/>
      <c r="D430" s="622"/>
      <c r="E430" s="24"/>
      <c r="F430" s="24"/>
      <c r="G430" s="24"/>
      <c r="H430" s="622"/>
      <c r="I430" s="622"/>
      <c r="J430" s="622"/>
      <c r="K430" s="622"/>
      <c r="L430" s="622"/>
      <c r="M430" s="622"/>
      <c r="N430" s="622"/>
    </row>
    <row r="431" spans="1:14" x14ac:dyDescent="0.3">
      <c r="A431" s="622"/>
      <c r="B431" s="622"/>
      <c r="C431" s="622"/>
      <c r="D431" s="622"/>
      <c r="E431" s="24"/>
      <c r="F431" s="24"/>
      <c r="G431" s="24"/>
      <c r="H431" s="622"/>
      <c r="I431" s="622"/>
      <c r="J431" s="622"/>
      <c r="K431" s="622"/>
      <c r="L431" s="622"/>
      <c r="M431" s="622"/>
      <c r="N431" s="622"/>
    </row>
    <row r="432" spans="1:14" x14ac:dyDescent="0.3">
      <c r="A432" s="622"/>
      <c r="B432" s="622"/>
      <c r="C432" s="622"/>
      <c r="D432" s="622"/>
      <c r="E432" s="24"/>
      <c r="F432" s="24"/>
      <c r="G432" s="24"/>
      <c r="H432" s="622"/>
      <c r="I432" s="622"/>
      <c r="J432" s="622"/>
      <c r="K432" s="622"/>
      <c r="L432" s="622"/>
      <c r="M432" s="622"/>
      <c r="N432" s="622"/>
    </row>
    <row r="433" spans="1:14" x14ac:dyDescent="0.3">
      <c r="A433" s="622"/>
      <c r="B433" s="622"/>
      <c r="C433" s="622"/>
      <c r="D433" s="622"/>
      <c r="E433" s="24"/>
      <c r="F433" s="24"/>
      <c r="G433" s="24"/>
      <c r="H433" s="622"/>
      <c r="I433" s="622"/>
      <c r="J433" s="622"/>
      <c r="K433" s="622"/>
      <c r="L433" s="622"/>
      <c r="M433" s="622"/>
      <c r="N433" s="622"/>
    </row>
    <row r="434" spans="1:14" x14ac:dyDescent="0.3">
      <c r="A434" s="622"/>
      <c r="B434" s="622"/>
      <c r="C434" s="622"/>
      <c r="D434" s="622"/>
      <c r="E434" s="24"/>
      <c r="F434" s="24"/>
      <c r="G434" s="24"/>
      <c r="H434" s="622"/>
      <c r="I434" s="622"/>
      <c r="J434" s="622"/>
      <c r="K434" s="622"/>
      <c r="L434" s="622"/>
      <c r="M434" s="622"/>
      <c r="N434" s="622"/>
    </row>
    <row r="435" spans="1:14" x14ac:dyDescent="0.3">
      <c r="A435" s="622"/>
      <c r="B435" s="622"/>
      <c r="C435" s="622"/>
      <c r="D435" s="622"/>
      <c r="E435" s="24"/>
      <c r="F435" s="24"/>
      <c r="G435" s="24"/>
      <c r="H435" s="622"/>
      <c r="I435" s="622"/>
      <c r="J435" s="622"/>
      <c r="K435" s="622"/>
      <c r="L435" s="622"/>
      <c r="M435" s="622"/>
      <c r="N435" s="622"/>
    </row>
    <row r="436" spans="1:14" x14ac:dyDescent="0.3">
      <c r="A436" s="622"/>
      <c r="B436" s="622"/>
      <c r="C436" s="622"/>
      <c r="D436" s="622"/>
      <c r="E436" s="24"/>
      <c r="F436" s="24"/>
      <c r="G436" s="24"/>
      <c r="H436" s="622"/>
      <c r="I436" s="622"/>
      <c r="J436" s="622"/>
      <c r="K436" s="622"/>
      <c r="L436" s="622"/>
      <c r="M436" s="622"/>
      <c r="N436" s="622"/>
    </row>
    <row r="437" spans="1:14" x14ac:dyDescent="0.3">
      <c r="A437" s="622"/>
      <c r="B437" s="622"/>
      <c r="C437" s="622"/>
      <c r="D437" s="622"/>
      <c r="E437" s="24"/>
      <c r="F437" s="24"/>
      <c r="G437" s="24"/>
      <c r="H437" s="622"/>
      <c r="I437" s="622"/>
      <c r="J437" s="622"/>
      <c r="K437" s="622"/>
      <c r="L437" s="622"/>
      <c r="M437" s="622"/>
      <c r="N437" s="622"/>
    </row>
    <row r="438" spans="1:14" x14ac:dyDescent="0.3">
      <c r="A438" s="622"/>
      <c r="B438" s="622"/>
      <c r="C438" s="622"/>
      <c r="D438" s="622"/>
      <c r="E438" s="24"/>
      <c r="F438" s="24"/>
      <c r="G438" s="24"/>
      <c r="H438" s="622"/>
      <c r="I438" s="622"/>
      <c r="J438" s="622"/>
      <c r="K438" s="622"/>
      <c r="L438" s="622"/>
      <c r="M438" s="622"/>
      <c r="N438" s="622"/>
    </row>
    <row r="439" spans="1:14" x14ac:dyDescent="0.3">
      <c r="A439" s="622"/>
      <c r="B439" s="622"/>
      <c r="C439" s="622"/>
      <c r="D439" s="622"/>
      <c r="E439" s="24"/>
      <c r="F439" s="24"/>
      <c r="G439" s="24"/>
      <c r="H439" s="622"/>
      <c r="I439" s="622"/>
      <c r="J439" s="622"/>
      <c r="K439" s="622"/>
      <c r="L439" s="622"/>
      <c r="M439" s="622"/>
      <c r="N439" s="622"/>
    </row>
    <row r="440" spans="1:14" x14ac:dyDescent="0.3">
      <c r="A440" s="622"/>
      <c r="B440" s="622"/>
      <c r="C440" s="622"/>
      <c r="D440" s="622"/>
      <c r="E440" s="24"/>
      <c r="F440" s="24"/>
      <c r="G440" s="24"/>
      <c r="H440" s="622"/>
      <c r="I440" s="622"/>
      <c r="J440" s="622"/>
      <c r="K440" s="622"/>
      <c r="L440" s="622"/>
      <c r="M440" s="622"/>
      <c r="N440" s="622"/>
    </row>
    <row r="441" spans="1:14" x14ac:dyDescent="0.3">
      <c r="A441" s="622"/>
      <c r="B441" s="622"/>
      <c r="C441" s="622"/>
      <c r="D441" s="622"/>
      <c r="E441" s="24"/>
      <c r="F441" s="24"/>
      <c r="G441" s="24"/>
      <c r="H441" s="622"/>
      <c r="I441" s="622"/>
      <c r="J441" s="622"/>
      <c r="K441" s="622"/>
      <c r="L441" s="622"/>
      <c r="M441" s="622"/>
      <c r="N441" s="622"/>
    </row>
    <row r="442" spans="1:14" x14ac:dyDescent="0.3">
      <c r="A442" s="622"/>
      <c r="B442" s="622"/>
      <c r="C442" s="622"/>
      <c r="D442" s="622"/>
      <c r="E442" s="24"/>
      <c r="F442" s="24"/>
      <c r="G442" s="24"/>
      <c r="H442" s="622"/>
      <c r="I442" s="622"/>
      <c r="J442" s="622"/>
      <c r="K442" s="622"/>
      <c r="L442" s="622"/>
      <c r="M442" s="622"/>
      <c r="N442" s="622"/>
    </row>
    <row r="443" spans="1:14" x14ac:dyDescent="0.3">
      <c r="A443" s="622"/>
      <c r="B443" s="622"/>
      <c r="C443" s="622"/>
      <c r="D443" s="622"/>
      <c r="E443" s="24"/>
      <c r="F443" s="24"/>
      <c r="G443" s="24"/>
      <c r="H443" s="622"/>
      <c r="I443" s="622"/>
      <c r="J443" s="622"/>
      <c r="K443" s="622"/>
      <c r="L443" s="622"/>
      <c r="M443" s="622"/>
      <c r="N443" s="622"/>
    </row>
    <row r="444" spans="1:14" x14ac:dyDescent="0.3">
      <c r="A444" s="622"/>
      <c r="B444" s="622"/>
      <c r="C444" s="622"/>
      <c r="D444" s="622"/>
      <c r="E444" s="24"/>
      <c r="F444" s="24"/>
      <c r="G444" s="24"/>
      <c r="H444" s="622"/>
      <c r="I444" s="622"/>
      <c r="J444" s="622"/>
      <c r="K444" s="622"/>
      <c r="L444" s="622"/>
      <c r="M444" s="622"/>
      <c r="N444" s="622"/>
    </row>
    <row r="445" spans="1:14" x14ac:dyDescent="0.3">
      <c r="A445" s="622"/>
      <c r="B445" s="622"/>
      <c r="C445" s="622"/>
      <c r="D445" s="622"/>
      <c r="E445" s="24"/>
      <c r="F445" s="24"/>
      <c r="G445" s="24"/>
      <c r="H445" s="622"/>
      <c r="I445" s="622"/>
      <c r="J445" s="622"/>
      <c r="K445" s="622"/>
      <c r="L445" s="622"/>
      <c r="M445" s="622"/>
      <c r="N445" s="622"/>
    </row>
    <row r="446" spans="1:14" x14ac:dyDescent="0.3">
      <c r="A446" s="622"/>
      <c r="B446" s="622"/>
      <c r="C446" s="622"/>
      <c r="D446" s="622"/>
      <c r="E446" s="24"/>
      <c r="F446" s="24"/>
      <c r="G446" s="24"/>
      <c r="H446" s="622"/>
      <c r="I446" s="622"/>
      <c r="J446" s="622"/>
      <c r="K446" s="622"/>
      <c r="L446" s="622"/>
      <c r="M446" s="622"/>
      <c r="N446" s="622"/>
    </row>
    <row r="447" spans="1:14" x14ac:dyDescent="0.3">
      <c r="A447" s="622"/>
      <c r="B447" s="622"/>
      <c r="C447" s="622"/>
      <c r="D447" s="622"/>
      <c r="E447" s="24"/>
      <c r="F447" s="24"/>
      <c r="G447" s="24"/>
      <c r="H447" s="622"/>
      <c r="I447" s="622"/>
      <c r="J447" s="622"/>
      <c r="K447" s="622"/>
      <c r="L447" s="622"/>
      <c r="M447" s="622"/>
      <c r="N447" s="622"/>
    </row>
    <row r="448" spans="1:14" x14ac:dyDescent="0.3">
      <c r="A448" s="622"/>
      <c r="B448" s="622"/>
      <c r="C448" s="622"/>
      <c r="D448" s="622"/>
      <c r="E448" s="24"/>
      <c r="F448" s="24"/>
      <c r="G448" s="24"/>
      <c r="H448" s="622"/>
      <c r="I448" s="622"/>
      <c r="J448" s="622"/>
      <c r="K448" s="622"/>
      <c r="L448" s="622"/>
      <c r="M448" s="622"/>
      <c r="N448" s="622"/>
    </row>
    <row r="449" spans="1:14" x14ac:dyDescent="0.3">
      <c r="A449" s="622"/>
      <c r="B449" s="622"/>
      <c r="C449" s="622"/>
      <c r="D449" s="622"/>
      <c r="E449" s="24"/>
      <c r="F449" s="24"/>
      <c r="G449" s="24"/>
      <c r="H449" s="622"/>
      <c r="I449" s="622"/>
      <c r="J449" s="622"/>
      <c r="K449" s="622"/>
      <c r="L449" s="622"/>
      <c r="M449" s="622"/>
      <c r="N449" s="622"/>
    </row>
    <row r="450" spans="1:14" x14ac:dyDescent="0.3">
      <c r="A450" s="622"/>
      <c r="B450" s="622"/>
      <c r="C450" s="622"/>
      <c r="D450" s="622"/>
      <c r="E450" s="24"/>
      <c r="F450" s="24"/>
      <c r="G450" s="24"/>
      <c r="H450" s="622"/>
      <c r="I450" s="622"/>
      <c r="J450" s="622"/>
      <c r="K450" s="622"/>
      <c r="L450" s="622"/>
      <c r="M450" s="622"/>
      <c r="N450" s="622"/>
    </row>
    <row r="451" spans="1:14" x14ac:dyDescent="0.3">
      <c r="A451" s="622"/>
      <c r="B451" s="622"/>
      <c r="C451" s="622"/>
      <c r="D451" s="622"/>
      <c r="E451" s="24"/>
      <c r="F451" s="24"/>
      <c r="G451" s="24"/>
      <c r="H451" s="622"/>
      <c r="I451" s="622"/>
      <c r="J451" s="622"/>
      <c r="K451" s="622"/>
      <c r="L451" s="622"/>
      <c r="M451" s="622"/>
      <c r="N451" s="622"/>
    </row>
    <row r="452" spans="1:14" x14ac:dyDescent="0.3">
      <c r="A452" s="622"/>
      <c r="B452" s="622"/>
      <c r="C452" s="622"/>
      <c r="D452" s="622"/>
      <c r="E452" s="24"/>
      <c r="F452" s="24"/>
      <c r="G452" s="24"/>
      <c r="H452" s="622"/>
      <c r="I452" s="622"/>
      <c r="J452" s="622"/>
      <c r="K452" s="622"/>
      <c r="L452" s="622"/>
      <c r="M452" s="622"/>
      <c r="N452" s="622"/>
    </row>
    <row r="453" spans="1:14" x14ac:dyDescent="0.3">
      <c r="A453" s="622"/>
      <c r="B453" s="622"/>
      <c r="C453" s="622"/>
      <c r="D453" s="622"/>
      <c r="E453" s="24"/>
      <c r="F453" s="24"/>
      <c r="G453" s="24"/>
      <c r="H453" s="622"/>
      <c r="I453" s="622"/>
      <c r="J453" s="622"/>
      <c r="K453" s="622"/>
      <c r="L453" s="622"/>
      <c r="M453" s="622"/>
      <c r="N453" s="622"/>
    </row>
    <row r="454" spans="1:14" x14ac:dyDescent="0.3">
      <c r="A454" s="622"/>
      <c r="B454" s="622"/>
      <c r="C454" s="622"/>
      <c r="D454" s="622"/>
      <c r="E454" s="24"/>
      <c r="F454" s="24"/>
      <c r="G454" s="24"/>
      <c r="H454" s="622"/>
      <c r="I454" s="622"/>
      <c r="J454" s="622"/>
      <c r="K454" s="622"/>
      <c r="L454" s="622"/>
      <c r="M454" s="622"/>
      <c r="N454" s="622"/>
    </row>
    <row r="455" spans="1:14" x14ac:dyDescent="0.3">
      <c r="A455" s="622"/>
      <c r="B455" s="622"/>
      <c r="C455" s="622"/>
      <c r="D455" s="622"/>
      <c r="E455" s="24"/>
      <c r="F455" s="24"/>
      <c r="G455" s="24"/>
      <c r="H455" s="622"/>
      <c r="I455" s="622"/>
      <c r="J455" s="622"/>
      <c r="K455" s="622"/>
      <c r="L455" s="622"/>
      <c r="M455" s="622"/>
      <c r="N455" s="622"/>
    </row>
    <row r="456" spans="1:14" x14ac:dyDescent="0.3">
      <c r="A456" s="622"/>
      <c r="B456" s="622"/>
      <c r="C456" s="622"/>
      <c r="D456" s="622"/>
      <c r="E456" s="24"/>
      <c r="F456" s="24"/>
      <c r="G456" s="24"/>
      <c r="H456" s="622"/>
      <c r="I456" s="622"/>
      <c r="J456" s="622"/>
      <c r="K456" s="622"/>
      <c r="L456" s="622"/>
      <c r="M456" s="622"/>
      <c r="N456" s="622"/>
    </row>
    <row r="457" spans="1:14" x14ac:dyDescent="0.3">
      <c r="A457" s="622"/>
      <c r="B457" s="622"/>
      <c r="C457" s="622"/>
      <c r="D457" s="622"/>
      <c r="E457" s="24"/>
      <c r="F457" s="24"/>
      <c r="G457" s="24"/>
      <c r="H457" s="622"/>
      <c r="I457" s="622"/>
      <c r="J457" s="622"/>
      <c r="K457" s="622"/>
      <c r="L457" s="622"/>
      <c r="M457" s="622"/>
      <c r="N457" s="622"/>
    </row>
    <row r="458" spans="1:14" x14ac:dyDescent="0.3">
      <c r="A458" s="622"/>
      <c r="B458" s="622"/>
      <c r="C458" s="622"/>
      <c r="D458" s="622"/>
      <c r="E458" s="24"/>
      <c r="F458" s="24"/>
      <c r="G458" s="24"/>
      <c r="H458" s="622"/>
      <c r="I458" s="622"/>
      <c r="J458" s="622"/>
      <c r="K458" s="622"/>
      <c r="L458" s="622"/>
      <c r="M458" s="622"/>
      <c r="N458" s="622"/>
    </row>
    <row r="459" spans="1:14" x14ac:dyDescent="0.3">
      <c r="A459" s="622"/>
      <c r="B459" s="622"/>
      <c r="C459" s="622"/>
      <c r="D459" s="622"/>
      <c r="E459" s="24"/>
      <c r="F459" s="24"/>
      <c r="G459" s="24"/>
      <c r="H459" s="622"/>
      <c r="I459" s="622"/>
      <c r="J459" s="622"/>
      <c r="K459" s="622"/>
      <c r="L459" s="622"/>
      <c r="M459" s="622"/>
      <c r="N459" s="622"/>
    </row>
    <row r="460" spans="1:14" x14ac:dyDescent="0.3">
      <c r="A460" s="622"/>
      <c r="B460" s="622"/>
      <c r="C460" s="622"/>
      <c r="D460" s="622"/>
      <c r="E460" s="24"/>
      <c r="F460" s="24"/>
      <c r="G460" s="24"/>
      <c r="H460" s="622"/>
      <c r="I460" s="622"/>
      <c r="J460" s="622"/>
      <c r="K460" s="622"/>
      <c r="L460" s="622"/>
      <c r="M460" s="622"/>
      <c r="N460" s="622"/>
    </row>
    <row r="461" spans="1:14" x14ac:dyDescent="0.3">
      <c r="A461" s="622"/>
      <c r="B461" s="622"/>
      <c r="C461" s="622"/>
      <c r="D461" s="622"/>
      <c r="E461" s="24"/>
      <c r="F461" s="24"/>
      <c r="G461" s="24"/>
      <c r="H461" s="622"/>
      <c r="I461" s="622"/>
      <c r="J461" s="622"/>
      <c r="K461" s="622"/>
      <c r="L461" s="622"/>
      <c r="M461" s="622"/>
      <c r="N461" s="622"/>
    </row>
    <row r="462" spans="1:14" x14ac:dyDescent="0.3">
      <c r="A462" s="622"/>
      <c r="B462" s="622"/>
      <c r="C462" s="622"/>
      <c r="D462" s="622"/>
      <c r="E462" s="24"/>
      <c r="F462" s="24"/>
      <c r="G462" s="24"/>
      <c r="H462" s="622"/>
      <c r="I462" s="622"/>
      <c r="J462" s="622"/>
      <c r="K462" s="622"/>
      <c r="L462" s="622"/>
      <c r="M462" s="622"/>
      <c r="N462" s="622"/>
    </row>
    <row r="463" spans="1:14" x14ac:dyDescent="0.3">
      <c r="A463" s="622"/>
      <c r="B463" s="622"/>
      <c r="C463" s="622"/>
      <c r="D463" s="622"/>
      <c r="E463" s="24"/>
      <c r="F463" s="24"/>
      <c r="G463" s="24"/>
      <c r="H463" s="622"/>
      <c r="I463" s="622"/>
      <c r="J463" s="622"/>
      <c r="K463" s="622"/>
      <c r="L463" s="622"/>
      <c r="M463" s="622"/>
      <c r="N463" s="622"/>
    </row>
    <row r="464" spans="1:14" x14ac:dyDescent="0.3">
      <c r="A464" s="622"/>
      <c r="B464" s="622"/>
      <c r="C464" s="622"/>
      <c r="D464" s="622"/>
      <c r="E464" s="24"/>
      <c r="F464" s="24"/>
      <c r="G464" s="24"/>
      <c r="H464" s="622"/>
      <c r="I464" s="622"/>
      <c r="J464" s="622"/>
      <c r="K464" s="622"/>
      <c r="L464" s="622"/>
      <c r="M464" s="622"/>
      <c r="N464" s="622"/>
    </row>
    <row r="465" spans="1:14" x14ac:dyDescent="0.3">
      <c r="A465" s="622"/>
      <c r="B465" s="622"/>
      <c r="C465" s="622"/>
      <c r="D465" s="622"/>
      <c r="E465" s="24"/>
      <c r="F465" s="24"/>
      <c r="G465" s="24"/>
      <c r="H465" s="622"/>
      <c r="I465" s="622"/>
      <c r="J465" s="622"/>
      <c r="K465" s="622"/>
      <c r="L465" s="622"/>
      <c r="M465" s="622"/>
      <c r="N465" s="622"/>
    </row>
    <row r="466" spans="1:14" x14ac:dyDescent="0.3">
      <c r="A466" s="622"/>
      <c r="B466" s="622"/>
      <c r="C466" s="622"/>
      <c r="D466" s="622"/>
      <c r="E466" s="24"/>
      <c r="F466" s="24"/>
      <c r="G466" s="24"/>
      <c r="H466" s="622"/>
      <c r="I466" s="622"/>
      <c r="J466" s="622"/>
      <c r="K466" s="622"/>
      <c r="L466" s="622"/>
      <c r="M466" s="622"/>
      <c r="N466" s="622"/>
    </row>
    <row r="467" spans="1:14" x14ac:dyDescent="0.3">
      <c r="A467" s="622"/>
      <c r="B467" s="622"/>
      <c r="C467" s="622"/>
      <c r="D467" s="622"/>
      <c r="E467" s="24"/>
      <c r="F467" s="24"/>
      <c r="G467" s="24"/>
      <c r="H467" s="622"/>
      <c r="I467" s="622"/>
      <c r="J467" s="622"/>
      <c r="K467" s="622"/>
      <c r="L467" s="622"/>
      <c r="M467" s="622"/>
      <c r="N467" s="622"/>
    </row>
    <row r="468" spans="1:14" x14ac:dyDescent="0.3">
      <c r="A468" s="622"/>
      <c r="B468" s="622"/>
      <c r="C468" s="622"/>
      <c r="D468" s="622"/>
      <c r="E468" s="24"/>
      <c r="F468" s="24"/>
      <c r="G468" s="24"/>
      <c r="H468" s="622"/>
      <c r="I468" s="622"/>
      <c r="J468" s="622"/>
      <c r="K468" s="622"/>
      <c r="L468" s="622"/>
      <c r="M468" s="622"/>
      <c r="N468" s="622"/>
    </row>
    <row r="469" spans="1:14" x14ac:dyDescent="0.3">
      <c r="A469" s="622"/>
      <c r="B469" s="622"/>
      <c r="C469" s="622"/>
      <c r="D469" s="622"/>
      <c r="E469" s="24"/>
      <c r="F469" s="24"/>
      <c r="G469" s="24"/>
      <c r="H469" s="622"/>
      <c r="I469" s="622"/>
      <c r="J469" s="622"/>
      <c r="K469" s="622"/>
      <c r="L469" s="622"/>
      <c r="M469" s="622"/>
      <c r="N469" s="622"/>
    </row>
    <row r="470" spans="1:14" x14ac:dyDescent="0.3">
      <c r="A470" s="622"/>
      <c r="B470" s="622"/>
      <c r="C470" s="622"/>
      <c r="D470" s="622"/>
      <c r="E470" s="24"/>
      <c r="F470" s="24"/>
      <c r="G470" s="24"/>
      <c r="H470" s="622"/>
      <c r="I470" s="622"/>
      <c r="J470" s="622"/>
      <c r="K470" s="622"/>
      <c r="L470" s="622"/>
      <c r="M470" s="622"/>
      <c r="N470" s="622"/>
    </row>
    <row r="471" spans="1:14" x14ac:dyDescent="0.3">
      <c r="A471" s="622"/>
      <c r="B471" s="622"/>
      <c r="C471" s="622"/>
      <c r="D471" s="622"/>
      <c r="E471" s="24"/>
      <c r="F471" s="24"/>
      <c r="G471" s="24"/>
      <c r="H471" s="622"/>
      <c r="I471" s="622"/>
      <c r="J471" s="622"/>
      <c r="K471" s="622"/>
      <c r="L471" s="622"/>
      <c r="M471" s="622"/>
      <c r="N471" s="622"/>
    </row>
    <row r="472" spans="1:14" x14ac:dyDescent="0.3">
      <c r="A472" s="622"/>
      <c r="B472" s="622"/>
      <c r="C472" s="622"/>
      <c r="D472" s="622"/>
      <c r="E472" s="24"/>
      <c r="F472" s="24"/>
      <c r="G472" s="24"/>
      <c r="H472" s="622"/>
      <c r="I472" s="622"/>
      <c r="J472" s="622"/>
      <c r="K472" s="622"/>
      <c r="L472" s="622"/>
      <c r="M472" s="622"/>
      <c r="N472" s="622"/>
    </row>
    <row r="473" spans="1:14" x14ac:dyDescent="0.3">
      <c r="A473" s="622"/>
      <c r="B473" s="622"/>
      <c r="C473" s="622"/>
      <c r="D473" s="622"/>
      <c r="E473" s="24"/>
      <c r="F473" s="24"/>
      <c r="G473" s="24"/>
      <c r="H473" s="622"/>
      <c r="I473" s="622"/>
      <c r="J473" s="622"/>
      <c r="K473" s="622"/>
      <c r="L473" s="622"/>
      <c r="M473" s="622"/>
      <c r="N473" s="622"/>
    </row>
    <row r="474" spans="1:14" x14ac:dyDescent="0.3">
      <c r="A474" s="622"/>
      <c r="B474" s="622"/>
      <c r="C474" s="622"/>
      <c r="D474" s="622"/>
      <c r="E474" s="24"/>
      <c r="F474" s="24"/>
      <c r="G474" s="24"/>
      <c r="H474" s="622"/>
      <c r="I474" s="622"/>
      <c r="J474" s="622"/>
      <c r="K474" s="622"/>
      <c r="L474" s="622"/>
      <c r="M474" s="622"/>
      <c r="N474" s="622"/>
    </row>
    <row r="475" spans="1:14" x14ac:dyDescent="0.3">
      <c r="A475" s="622"/>
      <c r="B475" s="622"/>
      <c r="C475" s="622"/>
      <c r="D475" s="622"/>
      <c r="E475" s="24"/>
      <c r="F475" s="24"/>
      <c r="G475" s="24"/>
      <c r="H475" s="622"/>
      <c r="I475" s="622"/>
      <c r="J475" s="622"/>
      <c r="K475" s="622"/>
      <c r="L475" s="622"/>
      <c r="M475" s="622"/>
      <c r="N475" s="622"/>
    </row>
    <row r="476" spans="1:14" x14ac:dyDescent="0.3">
      <c r="A476" s="622"/>
      <c r="B476" s="622"/>
      <c r="C476" s="622"/>
      <c r="D476" s="622"/>
      <c r="E476" s="24"/>
      <c r="F476" s="24"/>
      <c r="G476" s="24"/>
      <c r="H476" s="622"/>
      <c r="I476" s="622"/>
      <c r="J476" s="622"/>
      <c r="K476" s="622"/>
      <c r="L476" s="622"/>
      <c r="M476" s="622"/>
      <c r="N476" s="622"/>
    </row>
    <row r="477" spans="1:14" x14ac:dyDescent="0.3">
      <c r="A477" s="622"/>
      <c r="B477" s="622"/>
      <c r="C477" s="622"/>
      <c r="D477" s="622"/>
      <c r="E477" s="24"/>
      <c r="F477" s="24"/>
      <c r="G477" s="24"/>
      <c r="H477" s="622"/>
      <c r="I477" s="622"/>
      <c r="J477" s="622"/>
      <c r="K477" s="622"/>
      <c r="L477" s="622"/>
      <c r="M477" s="622"/>
      <c r="N477" s="622"/>
    </row>
    <row r="478" spans="1:14" x14ac:dyDescent="0.3">
      <c r="A478" s="622"/>
      <c r="B478" s="622"/>
      <c r="C478" s="622"/>
      <c r="D478" s="622"/>
      <c r="E478" s="24"/>
      <c r="F478" s="24"/>
      <c r="G478" s="24"/>
      <c r="H478" s="622"/>
      <c r="I478" s="622"/>
      <c r="J478" s="622"/>
      <c r="K478" s="622"/>
      <c r="L478" s="622"/>
      <c r="M478" s="622"/>
      <c r="N478" s="622"/>
    </row>
    <row r="479" spans="1:14" x14ac:dyDescent="0.3">
      <c r="A479" s="622"/>
      <c r="B479" s="622"/>
      <c r="C479" s="622"/>
      <c r="D479" s="622"/>
      <c r="E479" s="24"/>
      <c r="F479" s="24"/>
      <c r="G479" s="24"/>
      <c r="H479" s="622"/>
      <c r="I479" s="622"/>
      <c r="J479" s="622"/>
      <c r="K479" s="622"/>
      <c r="L479" s="622"/>
      <c r="M479" s="622"/>
      <c r="N479" s="622"/>
    </row>
    <row r="480" spans="1:14" x14ac:dyDescent="0.3">
      <c r="A480" s="622"/>
      <c r="B480" s="622"/>
      <c r="C480" s="622"/>
      <c r="D480" s="622"/>
      <c r="E480" s="24"/>
      <c r="F480" s="24"/>
      <c r="G480" s="24"/>
      <c r="H480" s="622"/>
      <c r="I480" s="622"/>
      <c r="J480" s="622"/>
      <c r="K480" s="622"/>
      <c r="L480" s="622"/>
      <c r="M480" s="622"/>
      <c r="N480" s="622"/>
    </row>
    <row r="481" spans="1:14" x14ac:dyDescent="0.3">
      <c r="A481" s="622"/>
      <c r="B481" s="622"/>
      <c r="C481" s="622"/>
      <c r="D481" s="622"/>
      <c r="E481" s="24"/>
      <c r="F481" s="24"/>
      <c r="G481" s="24"/>
      <c r="H481" s="622"/>
      <c r="I481" s="622"/>
      <c r="J481" s="622"/>
      <c r="K481" s="622"/>
      <c r="L481" s="622"/>
      <c r="M481" s="622"/>
      <c r="N481" s="622"/>
    </row>
    <row r="482" spans="1:14" x14ac:dyDescent="0.3">
      <c r="A482" s="622"/>
      <c r="B482" s="622"/>
      <c r="C482" s="622"/>
      <c r="D482" s="622"/>
      <c r="E482" s="24"/>
      <c r="F482" s="24"/>
      <c r="G482" s="24"/>
      <c r="H482" s="622"/>
      <c r="I482" s="622"/>
      <c r="J482" s="622"/>
      <c r="K482" s="622"/>
      <c r="L482" s="622"/>
      <c r="M482" s="622"/>
      <c r="N482" s="622"/>
    </row>
    <row r="483" spans="1:14" x14ac:dyDescent="0.3">
      <c r="A483" s="622"/>
      <c r="B483" s="622"/>
      <c r="C483" s="622"/>
      <c r="D483" s="622"/>
      <c r="E483" s="24"/>
      <c r="F483" s="24"/>
      <c r="G483" s="24"/>
      <c r="H483" s="622"/>
      <c r="I483" s="622"/>
      <c r="J483" s="622"/>
      <c r="K483" s="622"/>
      <c r="L483" s="622"/>
      <c r="M483" s="622"/>
      <c r="N483" s="622"/>
    </row>
    <row r="484" spans="1:14" x14ac:dyDescent="0.3">
      <c r="A484" s="622"/>
      <c r="B484" s="622"/>
      <c r="C484" s="622"/>
      <c r="D484" s="622"/>
      <c r="E484" s="24"/>
      <c r="F484" s="24"/>
      <c r="G484" s="24"/>
      <c r="H484" s="622"/>
      <c r="I484" s="622"/>
      <c r="J484" s="622"/>
      <c r="K484" s="622"/>
      <c r="L484" s="622"/>
      <c r="M484" s="622"/>
      <c r="N484" s="622"/>
    </row>
    <row r="485" spans="1:14" x14ac:dyDescent="0.3">
      <c r="A485" s="622"/>
      <c r="B485" s="622"/>
      <c r="C485" s="622"/>
      <c r="D485" s="622"/>
      <c r="E485" s="24"/>
      <c r="F485" s="24"/>
      <c r="G485" s="24"/>
      <c r="H485" s="622"/>
      <c r="I485" s="622"/>
      <c r="J485" s="622"/>
      <c r="K485" s="622"/>
      <c r="L485" s="622"/>
      <c r="M485" s="622"/>
      <c r="N485" s="622"/>
    </row>
    <row r="486" spans="1:14" x14ac:dyDescent="0.3">
      <c r="A486" s="622"/>
      <c r="B486" s="622"/>
      <c r="C486" s="622"/>
      <c r="D486" s="622"/>
      <c r="E486" s="24"/>
      <c r="F486" s="24"/>
      <c r="G486" s="24"/>
      <c r="H486" s="622"/>
      <c r="I486" s="622"/>
      <c r="J486" s="622"/>
      <c r="K486" s="622"/>
      <c r="L486" s="622"/>
      <c r="M486" s="622"/>
      <c r="N486" s="622"/>
    </row>
    <row r="487" spans="1:14" x14ac:dyDescent="0.3">
      <c r="A487" s="622"/>
      <c r="B487" s="622"/>
      <c r="C487" s="622"/>
      <c r="D487" s="622"/>
      <c r="E487" s="24"/>
      <c r="F487" s="24"/>
      <c r="G487" s="24"/>
      <c r="H487" s="622"/>
      <c r="I487" s="622"/>
      <c r="J487" s="622"/>
      <c r="K487" s="622"/>
      <c r="L487" s="622"/>
      <c r="M487" s="622"/>
      <c r="N487" s="622"/>
    </row>
    <row r="488" spans="1:14" x14ac:dyDescent="0.3">
      <c r="A488" s="622"/>
      <c r="B488" s="622"/>
      <c r="C488" s="622"/>
      <c r="D488" s="622"/>
      <c r="E488" s="24"/>
      <c r="F488" s="24"/>
      <c r="G488" s="24"/>
      <c r="H488" s="622"/>
      <c r="I488" s="622"/>
      <c r="J488" s="622"/>
      <c r="K488" s="622"/>
      <c r="L488" s="622"/>
      <c r="M488" s="622"/>
      <c r="N488" s="622"/>
    </row>
    <row r="489" spans="1:14" x14ac:dyDescent="0.3">
      <c r="A489" s="622"/>
      <c r="B489" s="622"/>
      <c r="C489" s="622"/>
      <c r="D489" s="622"/>
      <c r="E489" s="24"/>
      <c r="F489" s="24"/>
      <c r="G489" s="24"/>
      <c r="H489" s="622"/>
      <c r="I489" s="622"/>
      <c r="J489" s="622"/>
      <c r="K489" s="622"/>
      <c r="L489" s="622"/>
      <c r="M489" s="622"/>
      <c r="N489" s="622"/>
    </row>
    <row r="490" spans="1:14" x14ac:dyDescent="0.3">
      <c r="A490" s="622"/>
      <c r="B490" s="622"/>
      <c r="C490" s="622"/>
      <c r="D490" s="622"/>
      <c r="E490" s="24"/>
      <c r="F490" s="24"/>
      <c r="G490" s="24"/>
      <c r="H490" s="622"/>
      <c r="I490" s="622"/>
      <c r="J490" s="622"/>
      <c r="K490" s="622"/>
      <c r="L490" s="622"/>
      <c r="M490" s="622"/>
      <c r="N490" s="622"/>
    </row>
    <row r="491" spans="1:14" x14ac:dyDescent="0.3">
      <c r="A491" s="622"/>
      <c r="B491" s="622"/>
      <c r="C491" s="622"/>
      <c r="D491" s="622"/>
      <c r="E491" s="24"/>
      <c r="F491" s="24"/>
      <c r="G491" s="24"/>
      <c r="H491" s="622"/>
      <c r="I491" s="622"/>
      <c r="J491" s="622"/>
      <c r="K491" s="622"/>
      <c r="L491" s="622"/>
      <c r="M491" s="622"/>
      <c r="N491" s="622"/>
    </row>
    <row r="492" spans="1:14" x14ac:dyDescent="0.3">
      <c r="A492" s="622"/>
      <c r="B492" s="622"/>
      <c r="C492" s="622"/>
      <c r="D492" s="622"/>
      <c r="E492" s="24"/>
      <c r="F492" s="24"/>
      <c r="G492" s="24"/>
      <c r="H492" s="622"/>
      <c r="I492" s="622"/>
      <c r="J492" s="622"/>
      <c r="K492" s="622"/>
      <c r="L492" s="622"/>
      <c r="M492" s="622"/>
      <c r="N492" s="622"/>
    </row>
    <row r="493" spans="1:14" x14ac:dyDescent="0.3">
      <c r="A493" s="622"/>
      <c r="B493" s="622"/>
      <c r="C493" s="622"/>
      <c r="D493" s="622"/>
      <c r="E493" s="24"/>
      <c r="F493" s="24"/>
      <c r="G493" s="24"/>
      <c r="H493" s="622"/>
      <c r="I493" s="622"/>
      <c r="J493" s="622"/>
      <c r="K493" s="622"/>
      <c r="L493" s="622"/>
      <c r="M493" s="622"/>
      <c r="N493" s="622"/>
    </row>
    <row r="494" spans="1:14" x14ac:dyDescent="0.3">
      <c r="A494" s="622"/>
      <c r="B494" s="622"/>
      <c r="C494" s="622"/>
      <c r="D494" s="622"/>
      <c r="E494" s="24"/>
      <c r="F494" s="24"/>
      <c r="G494" s="24"/>
      <c r="H494" s="622"/>
      <c r="I494" s="622"/>
      <c r="J494" s="622"/>
      <c r="K494" s="622"/>
      <c r="L494" s="622"/>
      <c r="M494" s="622"/>
      <c r="N494" s="622"/>
    </row>
    <row r="495" spans="1:14" x14ac:dyDescent="0.3">
      <c r="A495" s="622"/>
      <c r="B495" s="622"/>
      <c r="C495" s="622"/>
      <c r="D495" s="622"/>
      <c r="E495" s="24"/>
      <c r="F495" s="24"/>
      <c r="G495" s="24"/>
      <c r="H495" s="622"/>
      <c r="I495" s="622"/>
      <c r="J495" s="622"/>
      <c r="K495" s="622"/>
      <c r="L495" s="622"/>
      <c r="M495" s="622"/>
      <c r="N495" s="622"/>
    </row>
    <row r="496" spans="1:14" x14ac:dyDescent="0.3">
      <c r="A496" s="622"/>
      <c r="B496" s="622"/>
      <c r="C496" s="622"/>
      <c r="D496" s="622"/>
      <c r="E496" s="24"/>
      <c r="F496" s="24"/>
      <c r="G496" s="24"/>
      <c r="H496" s="622"/>
      <c r="I496" s="622"/>
      <c r="J496" s="622"/>
      <c r="K496" s="622"/>
      <c r="L496" s="622"/>
      <c r="M496" s="622"/>
      <c r="N496" s="622"/>
    </row>
    <row r="497" spans="1:14" x14ac:dyDescent="0.3">
      <c r="A497" s="622"/>
      <c r="B497" s="622"/>
      <c r="C497" s="622"/>
      <c r="D497" s="622"/>
      <c r="E497" s="24"/>
      <c r="F497" s="24"/>
      <c r="G497" s="24"/>
      <c r="H497" s="622"/>
      <c r="I497" s="622"/>
      <c r="J497" s="622"/>
      <c r="K497" s="622"/>
      <c r="L497" s="622"/>
      <c r="M497" s="622"/>
      <c r="N497" s="622"/>
    </row>
    <row r="498" spans="1:14" x14ac:dyDescent="0.3">
      <c r="A498" s="622"/>
      <c r="B498" s="622"/>
      <c r="C498" s="622"/>
      <c r="D498" s="622"/>
      <c r="E498" s="24"/>
      <c r="F498" s="24"/>
      <c r="G498" s="24"/>
      <c r="H498" s="622"/>
      <c r="I498" s="622"/>
      <c r="J498" s="622"/>
      <c r="K498" s="622"/>
      <c r="L498" s="622"/>
      <c r="M498" s="622"/>
      <c r="N498" s="622"/>
    </row>
    <row r="499" spans="1:14" x14ac:dyDescent="0.3">
      <c r="A499" s="622"/>
      <c r="B499" s="622"/>
      <c r="C499" s="622"/>
      <c r="D499" s="622"/>
      <c r="E499" s="24"/>
      <c r="F499" s="24"/>
      <c r="G499" s="24"/>
      <c r="H499" s="622"/>
      <c r="I499" s="622"/>
      <c r="J499" s="622"/>
      <c r="K499" s="622"/>
      <c r="L499" s="622"/>
      <c r="M499" s="622"/>
      <c r="N499" s="622"/>
    </row>
    <row r="500" spans="1:14" x14ac:dyDescent="0.3">
      <c r="A500" s="622"/>
      <c r="B500" s="622"/>
      <c r="C500" s="622"/>
      <c r="D500" s="622"/>
      <c r="E500" s="24"/>
      <c r="F500" s="24"/>
      <c r="G500" s="24"/>
      <c r="H500" s="622"/>
      <c r="I500" s="622"/>
      <c r="J500" s="622"/>
      <c r="K500" s="622"/>
      <c r="L500" s="622"/>
      <c r="M500" s="622"/>
      <c r="N500" s="622"/>
    </row>
    <row r="501" spans="1:14" x14ac:dyDescent="0.3">
      <c r="A501" s="622"/>
      <c r="B501" s="622"/>
      <c r="C501" s="622"/>
      <c r="D501" s="622"/>
      <c r="E501" s="24"/>
      <c r="F501" s="24"/>
      <c r="G501" s="24"/>
      <c r="H501" s="622"/>
      <c r="I501" s="622"/>
      <c r="J501" s="622"/>
      <c r="K501" s="622"/>
      <c r="L501" s="622"/>
      <c r="M501" s="622"/>
      <c r="N501" s="622"/>
    </row>
    <row r="502" spans="1:14" x14ac:dyDescent="0.3">
      <c r="A502" s="622"/>
      <c r="B502" s="622"/>
      <c r="C502" s="622"/>
      <c r="D502" s="622"/>
      <c r="E502" s="24"/>
      <c r="F502" s="24"/>
      <c r="G502" s="24"/>
      <c r="H502" s="622"/>
      <c r="I502" s="622"/>
      <c r="J502" s="622"/>
      <c r="K502" s="622"/>
      <c r="L502" s="622"/>
      <c r="M502" s="622"/>
      <c r="N502" s="622"/>
    </row>
    <row r="503" spans="1:14" x14ac:dyDescent="0.3">
      <c r="A503" s="622"/>
      <c r="B503" s="622"/>
      <c r="C503" s="622"/>
      <c r="D503" s="622"/>
      <c r="E503" s="24"/>
      <c r="F503" s="24"/>
      <c r="G503" s="24"/>
      <c r="H503" s="622"/>
      <c r="I503" s="622"/>
      <c r="J503" s="622"/>
      <c r="K503" s="622"/>
      <c r="L503" s="622"/>
      <c r="M503" s="622"/>
      <c r="N503" s="622"/>
    </row>
    <row r="504" spans="1:14" x14ac:dyDescent="0.3">
      <c r="A504" s="622"/>
      <c r="B504" s="622"/>
      <c r="C504" s="622"/>
      <c r="D504" s="622"/>
      <c r="E504" s="24"/>
      <c r="F504" s="24"/>
      <c r="G504" s="24"/>
      <c r="H504" s="622"/>
      <c r="I504" s="622"/>
      <c r="J504" s="622"/>
      <c r="K504" s="622"/>
      <c r="L504" s="622"/>
      <c r="M504" s="622"/>
      <c r="N504" s="622"/>
    </row>
    <row r="505" spans="1:14" x14ac:dyDescent="0.3">
      <c r="A505" s="622"/>
      <c r="B505" s="622"/>
      <c r="C505" s="622"/>
      <c r="D505" s="622"/>
      <c r="E505" s="24"/>
      <c r="F505" s="24"/>
      <c r="G505" s="24"/>
      <c r="H505" s="622"/>
      <c r="I505" s="622"/>
      <c r="J505" s="622"/>
      <c r="K505" s="622"/>
      <c r="L505" s="622"/>
      <c r="M505" s="622"/>
      <c r="N505" s="622"/>
    </row>
    <row r="506" spans="1:14" x14ac:dyDescent="0.3">
      <c r="A506" s="622"/>
      <c r="B506" s="622"/>
      <c r="C506" s="622"/>
      <c r="D506" s="622"/>
      <c r="E506" s="24"/>
      <c r="F506" s="24"/>
      <c r="G506" s="24"/>
      <c r="H506" s="622"/>
      <c r="I506" s="622"/>
      <c r="J506" s="622"/>
      <c r="K506" s="622"/>
      <c r="L506" s="622"/>
      <c r="M506" s="622"/>
      <c r="N506" s="622"/>
    </row>
    <row r="507" spans="1:14" x14ac:dyDescent="0.3">
      <c r="A507" s="622"/>
      <c r="B507" s="622"/>
      <c r="C507" s="622"/>
      <c r="D507" s="622"/>
      <c r="E507" s="24"/>
      <c r="F507" s="24"/>
      <c r="G507" s="24"/>
      <c r="H507" s="622"/>
      <c r="I507" s="622"/>
      <c r="J507" s="622"/>
      <c r="K507" s="622"/>
      <c r="L507" s="622"/>
      <c r="M507" s="622"/>
      <c r="N507" s="622"/>
    </row>
    <row r="508" spans="1:14" x14ac:dyDescent="0.3">
      <c r="A508" s="622"/>
      <c r="B508" s="622"/>
      <c r="C508" s="622"/>
      <c r="D508" s="622"/>
      <c r="E508" s="24"/>
      <c r="F508" s="24"/>
      <c r="G508" s="24"/>
      <c r="H508" s="622"/>
      <c r="I508" s="622"/>
      <c r="J508" s="622"/>
      <c r="K508" s="622"/>
      <c r="L508" s="622"/>
      <c r="M508" s="622"/>
      <c r="N508" s="622"/>
    </row>
    <row r="509" spans="1:14" x14ac:dyDescent="0.3">
      <c r="A509" s="622"/>
      <c r="B509" s="622"/>
      <c r="C509" s="622"/>
      <c r="D509" s="622"/>
      <c r="E509" s="24"/>
      <c r="F509" s="24"/>
      <c r="G509" s="24"/>
      <c r="H509" s="622"/>
      <c r="I509" s="622"/>
      <c r="J509" s="622"/>
      <c r="K509" s="622"/>
      <c r="L509" s="622"/>
      <c r="M509" s="622"/>
      <c r="N509" s="622"/>
    </row>
    <row r="510" spans="1:14" x14ac:dyDescent="0.3">
      <c r="A510" s="622"/>
      <c r="B510" s="622"/>
      <c r="C510" s="622"/>
      <c r="D510" s="622"/>
      <c r="E510" s="24"/>
      <c r="F510" s="24"/>
      <c r="G510" s="24"/>
      <c r="H510" s="622"/>
      <c r="I510" s="622"/>
      <c r="J510" s="622"/>
      <c r="K510" s="622"/>
      <c r="L510" s="622"/>
      <c r="M510" s="622"/>
      <c r="N510" s="622"/>
    </row>
    <row r="511" spans="1:14" x14ac:dyDescent="0.3">
      <c r="A511" s="622"/>
      <c r="B511" s="622"/>
      <c r="C511" s="622"/>
      <c r="D511" s="622"/>
      <c r="E511" s="24"/>
      <c r="F511" s="24"/>
      <c r="G511" s="24"/>
      <c r="H511" s="622"/>
      <c r="I511" s="622"/>
      <c r="J511" s="622"/>
      <c r="K511" s="622"/>
      <c r="L511" s="622"/>
      <c r="M511" s="622"/>
      <c r="N511" s="622"/>
    </row>
    <row r="512" spans="1:14" x14ac:dyDescent="0.3">
      <c r="A512" s="622"/>
      <c r="B512" s="622"/>
      <c r="C512" s="622"/>
      <c r="D512" s="622"/>
      <c r="E512" s="24"/>
      <c r="F512" s="24"/>
      <c r="G512" s="24"/>
      <c r="H512" s="622"/>
      <c r="I512" s="622"/>
      <c r="J512" s="622"/>
      <c r="K512" s="622"/>
      <c r="L512" s="622"/>
      <c r="M512" s="622"/>
      <c r="N512" s="622"/>
    </row>
    <row r="513" spans="1:14" x14ac:dyDescent="0.3">
      <c r="A513" s="622"/>
      <c r="B513" s="622"/>
      <c r="C513" s="622"/>
      <c r="D513" s="622"/>
      <c r="E513" s="24"/>
      <c r="F513" s="24"/>
      <c r="G513" s="24"/>
      <c r="H513" s="622"/>
      <c r="I513" s="622"/>
      <c r="J513" s="622"/>
      <c r="K513" s="622"/>
      <c r="L513" s="622"/>
      <c r="M513" s="622"/>
      <c r="N513" s="622"/>
    </row>
    <row r="514" spans="1:14" x14ac:dyDescent="0.3">
      <c r="A514" s="622"/>
      <c r="B514" s="622"/>
      <c r="C514" s="622"/>
      <c r="D514" s="622"/>
      <c r="E514" s="24"/>
      <c r="F514" s="24"/>
      <c r="G514" s="24"/>
      <c r="H514" s="622"/>
      <c r="I514" s="622"/>
      <c r="J514" s="622"/>
      <c r="K514" s="622"/>
      <c r="L514" s="622"/>
      <c r="M514" s="622"/>
      <c r="N514" s="622"/>
    </row>
    <row r="515" spans="1:14" x14ac:dyDescent="0.3">
      <c r="A515" s="622"/>
      <c r="B515" s="622"/>
      <c r="C515" s="622"/>
      <c r="D515" s="622"/>
      <c r="E515" s="24"/>
      <c r="F515" s="24"/>
      <c r="G515" s="24"/>
      <c r="H515" s="622"/>
      <c r="I515" s="622"/>
      <c r="J515" s="622"/>
      <c r="K515" s="622"/>
      <c r="L515" s="622"/>
      <c r="M515" s="622"/>
      <c r="N515" s="622"/>
    </row>
    <row r="516" spans="1:14" x14ac:dyDescent="0.3">
      <c r="A516" s="622"/>
      <c r="B516" s="622"/>
      <c r="C516" s="622"/>
      <c r="D516" s="622"/>
      <c r="E516" s="24"/>
      <c r="F516" s="24"/>
      <c r="G516" s="24"/>
      <c r="H516" s="622"/>
      <c r="I516" s="622"/>
      <c r="J516" s="622"/>
      <c r="K516" s="622"/>
      <c r="L516" s="622"/>
      <c r="M516" s="622"/>
      <c r="N516" s="622"/>
    </row>
    <row r="517" spans="1:14" x14ac:dyDescent="0.3">
      <c r="A517" s="622"/>
      <c r="B517" s="622"/>
      <c r="C517" s="622"/>
      <c r="D517" s="622"/>
      <c r="E517" s="24"/>
      <c r="F517" s="24"/>
      <c r="G517" s="24"/>
      <c r="H517" s="622"/>
      <c r="I517" s="622"/>
      <c r="J517" s="622"/>
      <c r="K517" s="622"/>
      <c r="L517" s="622"/>
      <c r="M517" s="622"/>
      <c r="N517" s="622"/>
    </row>
    <row r="518" spans="1:14" x14ac:dyDescent="0.3">
      <c r="A518" s="622"/>
      <c r="B518" s="622"/>
      <c r="C518" s="622"/>
      <c r="D518" s="622"/>
      <c r="E518" s="24"/>
      <c r="F518" s="24"/>
      <c r="G518" s="24"/>
      <c r="H518" s="622"/>
      <c r="I518" s="622"/>
      <c r="J518" s="622"/>
      <c r="K518" s="622"/>
      <c r="L518" s="622"/>
      <c r="M518" s="622"/>
      <c r="N518" s="622"/>
    </row>
    <row r="519" spans="1:14" x14ac:dyDescent="0.3">
      <c r="A519" s="622"/>
      <c r="B519" s="622"/>
      <c r="C519" s="622"/>
      <c r="D519" s="622"/>
      <c r="E519" s="24"/>
      <c r="F519" s="24"/>
      <c r="G519" s="24"/>
      <c r="H519" s="622"/>
      <c r="I519" s="622"/>
      <c r="J519" s="622"/>
      <c r="K519" s="622"/>
      <c r="L519" s="622"/>
      <c r="M519" s="622"/>
      <c r="N519" s="622"/>
    </row>
    <row r="520" spans="1:14" x14ac:dyDescent="0.3">
      <c r="A520" s="622"/>
      <c r="B520" s="622"/>
      <c r="C520" s="622"/>
      <c r="D520" s="622"/>
      <c r="E520" s="24"/>
      <c r="F520" s="24"/>
      <c r="G520" s="24"/>
      <c r="H520" s="622"/>
      <c r="I520" s="622"/>
      <c r="J520" s="622"/>
      <c r="K520" s="622"/>
      <c r="L520" s="622"/>
      <c r="M520" s="622"/>
      <c r="N520" s="622"/>
    </row>
    <row r="521" spans="1:14" x14ac:dyDescent="0.3">
      <c r="A521" s="622"/>
      <c r="B521" s="622"/>
      <c r="C521" s="622"/>
      <c r="D521" s="622"/>
      <c r="E521" s="24"/>
      <c r="F521" s="24"/>
      <c r="G521" s="24"/>
      <c r="H521" s="622"/>
      <c r="I521" s="622"/>
      <c r="J521" s="622"/>
      <c r="K521" s="622"/>
      <c r="L521" s="622"/>
      <c r="M521" s="622"/>
      <c r="N521" s="622"/>
    </row>
    <row r="522" spans="1:14" x14ac:dyDescent="0.3">
      <c r="A522" s="622"/>
      <c r="B522" s="622"/>
      <c r="C522" s="622"/>
      <c r="D522" s="622"/>
      <c r="E522" s="24"/>
      <c r="F522" s="24"/>
      <c r="G522" s="24"/>
      <c r="H522" s="622"/>
      <c r="I522" s="622"/>
      <c r="J522" s="622"/>
      <c r="K522" s="622"/>
      <c r="L522" s="622"/>
      <c r="M522" s="622"/>
      <c r="N522" s="622"/>
    </row>
    <row r="523" spans="1:14" x14ac:dyDescent="0.3">
      <c r="A523" s="622"/>
      <c r="B523" s="622"/>
      <c r="C523" s="622"/>
      <c r="D523" s="622"/>
      <c r="E523" s="24"/>
      <c r="F523" s="24"/>
      <c r="G523" s="24"/>
      <c r="H523" s="622"/>
      <c r="I523" s="622"/>
      <c r="J523" s="622"/>
      <c r="K523" s="622"/>
      <c r="L523" s="622"/>
      <c r="M523" s="622"/>
      <c r="N523" s="622"/>
    </row>
    <row r="524" spans="1:14" x14ac:dyDescent="0.3">
      <c r="A524" s="622"/>
      <c r="B524" s="622"/>
      <c r="C524" s="622"/>
      <c r="D524" s="622"/>
      <c r="E524" s="24"/>
      <c r="F524" s="24"/>
      <c r="G524" s="24"/>
      <c r="H524" s="622"/>
      <c r="I524" s="622"/>
      <c r="J524" s="622"/>
      <c r="K524" s="622"/>
      <c r="L524" s="622"/>
      <c r="M524" s="622"/>
      <c r="N524" s="622"/>
    </row>
    <row r="525" spans="1:14" x14ac:dyDescent="0.3">
      <c r="A525" s="622"/>
      <c r="B525" s="622"/>
      <c r="C525" s="622"/>
      <c r="D525" s="622"/>
      <c r="E525" s="24"/>
      <c r="F525" s="24"/>
      <c r="G525" s="24"/>
      <c r="H525" s="622"/>
      <c r="I525" s="622"/>
      <c r="J525" s="622"/>
      <c r="K525" s="622"/>
      <c r="L525" s="622"/>
      <c r="M525" s="622"/>
      <c r="N525" s="622"/>
    </row>
    <row r="526" spans="1:14" x14ac:dyDescent="0.3">
      <c r="A526" s="622"/>
      <c r="B526" s="622"/>
      <c r="C526" s="622"/>
      <c r="D526" s="622"/>
      <c r="E526" s="24"/>
      <c r="F526" s="24"/>
      <c r="G526" s="24"/>
      <c r="H526" s="622"/>
      <c r="I526" s="622"/>
      <c r="J526" s="622"/>
      <c r="K526" s="622"/>
      <c r="L526" s="622"/>
      <c r="M526" s="622"/>
      <c r="N526" s="622"/>
    </row>
    <row r="527" spans="1:14" x14ac:dyDescent="0.3">
      <c r="A527" s="622"/>
      <c r="B527" s="622"/>
      <c r="C527" s="622"/>
      <c r="D527" s="622"/>
      <c r="E527" s="24"/>
      <c r="F527" s="24"/>
      <c r="G527" s="24"/>
      <c r="H527" s="622"/>
      <c r="I527" s="622"/>
      <c r="J527" s="622"/>
      <c r="K527" s="622"/>
      <c r="L527" s="622"/>
      <c r="M527" s="622"/>
      <c r="N527" s="622"/>
    </row>
    <row r="528" spans="1:14" x14ac:dyDescent="0.3">
      <c r="A528" s="622"/>
      <c r="B528" s="622"/>
      <c r="C528" s="622"/>
      <c r="D528" s="622"/>
      <c r="E528" s="24"/>
      <c r="F528" s="24"/>
      <c r="G528" s="24"/>
      <c r="H528" s="622"/>
      <c r="I528" s="622"/>
      <c r="J528" s="622"/>
      <c r="K528" s="622"/>
      <c r="L528" s="622"/>
      <c r="M528" s="622"/>
      <c r="N528" s="622"/>
    </row>
    <row r="529" spans="1:14" x14ac:dyDescent="0.3">
      <c r="A529" s="622"/>
      <c r="B529" s="622"/>
      <c r="C529" s="622"/>
      <c r="D529" s="622"/>
      <c r="E529" s="24"/>
      <c r="F529" s="24"/>
      <c r="G529" s="24"/>
      <c r="H529" s="622"/>
      <c r="I529" s="622"/>
      <c r="J529" s="622"/>
      <c r="K529" s="622"/>
      <c r="L529" s="622"/>
      <c r="M529" s="622"/>
      <c r="N529" s="622"/>
    </row>
    <row r="530" spans="1:14" x14ac:dyDescent="0.3">
      <c r="A530" s="622"/>
      <c r="B530" s="622"/>
      <c r="C530" s="622"/>
      <c r="D530" s="622"/>
      <c r="E530" s="24"/>
      <c r="F530" s="24"/>
      <c r="G530" s="24"/>
      <c r="H530" s="622"/>
      <c r="I530" s="622"/>
      <c r="J530" s="622"/>
      <c r="K530" s="622"/>
      <c r="L530" s="622"/>
      <c r="M530" s="622"/>
      <c r="N530" s="622"/>
    </row>
    <row r="531" spans="1:14" x14ac:dyDescent="0.3">
      <c r="A531" s="622"/>
      <c r="B531" s="622"/>
      <c r="C531" s="622"/>
      <c r="D531" s="622"/>
      <c r="E531" s="24"/>
      <c r="F531" s="24"/>
      <c r="G531" s="24"/>
      <c r="H531" s="622"/>
      <c r="I531" s="622"/>
      <c r="J531" s="622"/>
      <c r="K531" s="622"/>
      <c r="L531" s="622"/>
      <c r="M531" s="622"/>
      <c r="N531" s="622"/>
    </row>
    <row r="532" spans="1:14" x14ac:dyDescent="0.3">
      <c r="A532" s="622"/>
      <c r="B532" s="622"/>
      <c r="C532" s="622"/>
      <c r="D532" s="622"/>
      <c r="E532" s="24"/>
      <c r="F532" s="24"/>
      <c r="G532" s="24"/>
      <c r="H532" s="622"/>
      <c r="I532" s="622"/>
      <c r="J532" s="622"/>
      <c r="K532" s="622"/>
      <c r="L532" s="622"/>
      <c r="M532" s="622"/>
      <c r="N532" s="622"/>
    </row>
    <row r="533" spans="1:14" x14ac:dyDescent="0.3">
      <c r="A533" s="622"/>
      <c r="B533" s="622"/>
      <c r="C533" s="622"/>
      <c r="D533" s="622"/>
      <c r="E533" s="24"/>
      <c r="F533" s="24"/>
      <c r="G533" s="24"/>
      <c r="H533" s="622"/>
      <c r="I533" s="622"/>
      <c r="J533" s="622"/>
      <c r="K533" s="622"/>
      <c r="L533" s="622"/>
      <c r="M533" s="622"/>
      <c r="N533" s="622"/>
    </row>
    <row r="534" spans="1:14" x14ac:dyDescent="0.3">
      <c r="A534" s="622"/>
      <c r="B534" s="622"/>
      <c r="C534" s="622"/>
      <c r="D534" s="622"/>
      <c r="E534" s="24"/>
      <c r="F534" s="24"/>
      <c r="G534" s="24"/>
      <c r="H534" s="622"/>
      <c r="I534" s="622"/>
      <c r="J534" s="622"/>
      <c r="K534" s="622"/>
      <c r="L534" s="622"/>
      <c r="M534" s="622"/>
      <c r="N534" s="622"/>
    </row>
    <row r="535" spans="1:14" x14ac:dyDescent="0.3">
      <c r="A535" s="622"/>
      <c r="B535" s="622"/>
      <c r="C535" s="622"/>
      <c r="D535" s="622"/>
      <c r="E535" s="24"/>
      <c r="F535" s="24"/>
      <c r="G535" s="24"/>
      <c r="H535" s="622"/>
      <c r="I535" s="622"/>
      <c r="J535" s="622"/>
      <c r="K535" s="622"/>
      <c r="L535" s="622"/>
      <c r="M535" s="622"/>
      <c r="N535" s="622"/>
    </row>
    <row r="536" spans="1:14" x14ac:dyDescent="0.3">
      <c r="A536" s="622"/>
      <c r="B536" s="622"/>
      <c r="C536" s="622"/>
      <c r="D536" s="622"/>
      <c r="E536" s="24"/>
      <c r="F536" s="24"/>
      <c r="G536" s="24"/>
      <c r="H536" s="622"/>
      <c r="I536" s="622"/>
      <c r="J536" s="622"/>
      <c r="K536" s="622"/>
      <c r="L536" s="622"/>
      <c r="M536" s="622"/>
      <c r="N536" s="622"/>
    </row>
    <row r="537" spans="1:14" x14ac:dyDescent="0.3">
      <c r="A537" s="622"/>
      <c r="B537" s="622"/>
      <c r="C537" s="622"/>
      <c r="D537" s="622"/>
      <c r="E537" s="24"/>
      <c r="F537" s="24"/>
      <c r="G537" s="24"/>
      <c r="H537" s="622"/>
      <c r="I537" s="622"/>
      <c r="J537" s="622"/>
      <c r="K537" s="622"/>
      <c r="L537" s="622"/>
      <c r="M537" s="622"/>
      <c r="N537" s="622"/>
    </row>
    <row r="538" spans="1:14" x14ac:dyDescent="0.3">
      <c r="A538" s="622"/>
      <c r="B538" s="622"/>
      <c r="C538" s="622"/>
      <c r="D538" s="622"/>
      <c r="E538" s="24"/>
      <c r="F538" s="24"/>
      <c r="G538" s="24"/>
      <c r="H538" s="622"/>
      <c r="I538" s="622"/>
      <c r="J538" s="622"/>
      <c r="K538" s="622"/>
      <c r="L538" s="622"/>
      <c r="M538" s="622"/>
      <c r="N538" s="622"/>
    </row>
    <row r="539" spans="1:14" x14ac:dyDescent="0.3">
      <c r="A539" s="622"/>
      <c r="B539" s="622"/>
      <c r="C539" s="622"/>
      <c r="D539" s="622"/>
      <c r="E539" s="24"/>
      <c r="F539" s="24"/>
      <c r="G539" s="24"/>
      <c r="H539" s="622"/>
      <c r="I539" s="622"/>
      <c r="J539" s="622"/>
      <c r="K539" s="622"/>
      <c r="L539" s="622"/>
      <c r="M539" s="622"/>
      <c r="N539" s="622"/>
    </row>
    <row r="540" spans="1:14" x14ac:dyDescent="0.3">
      <c r="A540" s="622"/>
      <c r="B540" s="622"/>
      <c r="C540" s="622"/>
      <c r="D540" s="622"/>
      <c r="E540" s="24"/>
      <c r="F540" s="24"/>
      <c r="G540" s="24"/>
      <c r="H540" s="622"/>
      <c r="I540" s="622"/>
      <c r="J540" s="622"/>
      <c r="K540" s="622"/>
      <c r="L540" s="622"/>
      <c r="M540" s="622"/>
      <c r="N540" s="622"/>
    </row>
    <row r="541" spans="1:14" x14ac:dyDescent="0.3">
      <c r="A541" s="622"/>
      <c r="B541" s="622"/>
      <c r="C541" s="622"/>
      <c r="D541" s="622"/>
      <c r="E541" s="24"/>
      <c r="F541" s="24"/>
      <c r="G541" s="24"/>
      <c r="H541" s="622"/>
      <c r="I541" s="622"/>
      <c r="J541" s="622"/>
      <c r="K541" s="622"/>
      <c r="L541" s="622"/>
      <c r="M541" s="622"/>
      <c r="N541" s="622"/>
    </row>
    <row r="542" spans="1:14" x14ac:dyDescent="0.3">
      <c r="A542" s="622"/>
      <c r="B542" s="622"/>
      <c r="C542" s="622"/>
      <c r="D542" s="622"/>
      <c r="E542" s="24"/>
      <c r="F542" s="24"/>
      <c r="G542" s="24"/>
      <c r="H542" s="622"/>
      <c r="I542" s="622"/>
      <c r="J542" s="622"/>
      <c r="K542" s="622"/>
      <c r="L542" s="622"/>
      <c r="M542" s="622"/>
      <c r="N542" s="622"/>
    </row>
    <row r="543" spans="1:14" x14ac:dyDescent="0.3">
      <c r="A543" s="622"/>
      <c r="B543" s="622"/>
      <c r="C543" s="622"/>
      <c r="D543" s="622"/>
      <c r="E543" s="24"/>
      <c r="F543" s="24"/>
      <c r="G543" s="24"/>
      <c r="H543" s="622"/>
      <c r="I543" s="622"/>
      <c r="J543" s="622"/>
      <c r="K543" s="622"/>
      <c r="L543" s="622"/>
      <c r="M543" s="622"/>
      <c r="N543" s="622"/>
    </row>
    <row r="544" spans="1:14" x14ac:dyDescent="0.3">
      <c r="A544" s="622"/>
      <c r="B544" s="622"/>
      <c r="C544" s="622"/>
      <c r="D544" s="622"/>
      <c r="E544" s="24"/>
      <c r="F544" s="24"/>
      <c r="G544" s="24"/>
      <c r="H544" s="622"/>
      <c r="I544" s="622"/>
      <c r="J544" s="622"/>
      <c r="K544" s="622"/>
      <c r="L544" s="622"/>
      <c r="M544" s="622"/>
      <c r="N544" s="622"/>
    </row>
    <row r="545" spans="1:14" x14ac:dyDescent="0.3">
      <c r="A545" s="622"/>
      <c r="B545" s="622"/>
      <c r="C545" s="622"/>
      <c r="D545" s="622"/>
      <c r="E545" s="24"/>
      <c r="F545" s="24"/>
      <c r="G545" s="24"/>
      <c r="H545" s="622"/>
      <c r="I545" s="622"/>
      <c r="J545" s="622"/>
      <c r="K545" s="622"/>
      <c r="L545" s="622"/>
      <c r="M545" s="622"/>
      <c r="N545" s="622"/>
    </row>
    <row r="546" spans="1:14" x14ac:dyDescent="0.3">
      <c r="A546" s="622"/>
      <c r="B546" s="622"/>
      <c r="C546" s="622"/>
      <c r="D546" s="622"/>
      <c r="E546" s="24"/>
      <c r="F546" s="24"/>
      <c r="G546" s="24"/>
      <c r="H546" s="622"/>
      <c r="I546" s="622"/>
      <c r="J546" s="622"/>
      <c r="K546" s="622"/>
      <c r="L546" s="622"/>
      <c r="M546" s="622"/>
      <c r="N546" s="622"/>
    </row>
    <row r="547" spans="1:14" x14ac:dyDescent="0.3">
      <c r="A547" s="622"/>
      <c r="B547" s="622"/>
      <c r="C547" s="622"/>
      <c r="D547" s="622"/>
      <c r="E547" s="24"/>
      <c r="F547" s="24"/>
      <c r="G547" s="24"/>
      <c r="H547" s="622"/>
      <c r="I547" s="622"/>
      <c r="J547" s="622"/>
      <c r="K547" s="622"/>
      <c r="L547" s="622"/>
      <c r="M547" s="622"/>
      <c r="N547" s="622"/>
    </row>
    <row r="548" spans="1:14" x14ac:dyDescent="0.3">
      <c r="A548" s="622"/>
      <c r="B548" s="622"/>
      <c r="C548" s="622"/>
      <c r="D548" s="622"/>
      <c r="E548" s="24"/>
      <c r="F548" s="24"/>
      <c r="G548" s="24"/>
      <c r="H548" s="622"/>
      <c r="I548" s="622"/>
      <c r="J548" s="622"/>
      <c r="K548" s="622"/>
      <c r="L548" s="622"/>
      <c r="M548" s="622"/>
      <c r="N548" s="622"/>
    </row>
    <row r="549" spans="1:14" x14ac:dyDescent="0.3">
      <c r="A549" s="622"/>
      <c r="B549" s="622"/>
      <c r="C549" s="622"/>
      <c r="D549" s="622"/>
      <c r="E549" s="24"/>
      <c r="F549" s="24"/>
      <c r="G549" s="24"/>
      <c r="H549" s="622"/>
      <c r="I549" s="622"/>
      <c r="J549" s="622"/>
      <c r="K549" s="622"/>
      <c r="L549" s="622"/>
      <c r="M549" s="622"/>
      <c r="N549" s="622"/>
    </row>
    <row r="550" spans="1:14" x14ac:dyDescent="0.3">
      <c r="A550" s="622"/>
      <c r="B550" s="622"/>
      <c r="C550" s="622"/>
      <c r="D550" s="622"/>
      <c r="E550" s="24"/>
      <c r="F550" s="24"/>
      <c r="G550" s="24"/>
      <c r="H550" s="622"/>
      <c r="I550" s="622"/>
      <c r="J550" s="622"/>
      <c r="K550" s="622"/>
      <c r="L550" s="622"/>
      <c r="M550" s="622"/>
      <c r="N550" s="622"/>
    </row>
    <row r="551" spans="1:14" x14ac:dyDescent="0.3">
      <c r="A551" s="622"/>
      <c r="B551" s="622"/>
      <c r="C551" s="622"/>
      <c r="D551" s="622"/>
      <c r="E551" s="24"/>
      <c r="F551" s="24"/>
      <c r="G551" s="24"/>
      <c r="H551" s="622"/>
      <c r="I551" s="622"/>
      <c r="J551" s="622"/>
      <c r="K551" s="622"/>
      <c r="L551" s="622"/>
      <c r="M551" s="622"/>
      <c r="N551" s="622"/>
    </row>
    <row r="552" spans="1:14" x14ac:dyDescent="0.3">
      <c r="A552" s="622"/>
      <c r="B552" s="622"/>
      <c r="C552" s="622"/>
      <c r="D552" s="622"/>
      <c r="E552" s="24"/>
      <c r="F552" s="24"/>
      <c r="G552" s="24"/>
      <c r="H552" s="622"/>
      <c r="I552" s="622"/>
      <c r="J552" s="622"/>
      <c r="K552" s="622"/>
      <c r="L552" s="622"/>
      <c r="M552" s="622"/>
      <c r="N552" s="622"/>
    </row>
    <row r="553" spans="1:14" x14ac:dyDescent="0.3">
      <c r="A553" s="622"/>
      <c r="B553" s="622"/>
      <c r="C553" s="622"/>
      <c r="D553" s="622"/>
      <c r="E553" s="24"/>
      <c r="F553" s="24"/>
      <c r="G553" s="24"/>
      <c r="H553" s="622"/>
      <c r="I553" s="622"/>
      <c r="J553" s="622"/>
      <c r="K553" s="622"/>
      <c r="L553" s="622"/>
      <c r="M553" s="622"/>
      <c r="N553" s="622"/>
    </row>
    <row r="554" spans="1:14" x14ac:dyDescent="0.3">
      <c r="A554" s="622"/>
      <c r="B554" s="622"/>
      <c r="C554" s="622"/>
      <c r="D554" s="622"/>
      <c r="E554" s="24"/>
      <c r="F554" s="24"/>
      <c r="G554" s="24"/>
      <c r="H554" s="622"/>
      <c r="I554" s="622"/>
      <c r="J554" s="622"/>
      <c r="K554" s="622"/>
      <c r="L554" s="622"/>
      <c r="M554" s="622"/>
      <c r="N554" s="622"/>
    </row>
    <row r="555" spans="1:14" x14ac:dyDescent="0.3">
      <c r="A555" s="622"/>
      <c r="B555" s="622"/>
      <c r="C555" s="622"/>
      <c r="D555" s="622"/>
      <c r="E555" s="24"/>
      <c r="F555" s="24"/>
      <c r="G555" s="24"/>
      <c r="H555" s="622"/>
      <c r="I555" s="622"/>
      <c r="J555" s="622"/>
      <c r="K555" s="622"/>
      <c r="L555" s="622"/>
      <c r="M555" s="622"/>
      <c r="N555" s="622"/>
    </row>
    <row r="556" spans="1:14" x14ac:dyDescent="0.3">
      <c r="A556" s="622"/>
      <c r="B556" s="622"/>
      <c r="C556" s="622"/>
      <c r="D556" s="622"/>
      <c r="E556" s="24"/>
      <c r="F556" s="24"/>
      <c r="G556" s="24"/>
      <c r="H556" s="622"/>
      <c r="I556" s="622"/>
      <c r="J556" s="622"/>
      <c r="K556" s="622"/>
      <c r="L556" s="622"/>
      <c r="M556" s="622"/>
      <c r="N556" s="622"/>
    </row>
    <row r="557" spans="1:14" x14ac:dyDescent="0.3">
      <c r="A557" s="622"/>
      <c r="B557" s="622"/>
      <c r="C557" s="622"/>
      <c r="D557" s="622"/>
      <c r="E557" s="24"/>
      <c r="F557" s="24"/>
      <c r="G557" s="24"/>
      <c r="H557" s="622"/>
      <c r="I557" s="622"/>
      <c r="J557" s="622"/>
      <c r="K557" s="622"/>
      <c r="L557" s="622"/>
      <c r="M557" s="622"/>
      <c r="N557" s="622"/>
    </row>
    <row r="558" spans="1:14" x14ac:dyDescent="0.3">
      <c r="A558" s="622"/>
      <c r="B558" s="622"/>
      <c r="C558" s="622"/>
      <c r="D558" s="622"/>
      <c r="E558" s="24"/>
      <c r="F558" s="24"/>
      <c r="G558" s="24"/>
      <c r="H558" s="622"/>
      <c r="I558" s="622"/>
      <c r="J558" s="622"/>
      <c r="K558" s="622"/>
      <c r="L558" s="622"/>
      <c r="M558" s="622"/>
      <c r="N558" s="622"/>
    </row>
    <row r="559" spans="1:14" x14ac:dyDescent="0.3">
      <c r="A559" s="622"/>
      <c r="B559" s="622"/>
      <c r="C559" s="622"/>
      <c r="D559" s="622"/>
      <c r="E559" s="24"/>
      <c r="F559" s="24"/>
      <c r="G559" s="24"/>
      <c r="H559" s="622"/>
      <c r="I559" s="622"/>
      <c r="J559" s="622"/>
      <c r="K559" s="622"/>
      <c r="L559" s="622"/>
      <c r="M559" s="622"/>
      <c r="N559" s="622"/>
    </row>
    <row r="560" spans="1:14" x14ac:dyDescent="0.3">
      <c r="A560" s="622"/>
      <c r="B560" s="622"/>
      <c r="C560" s="622"/>
      <c r="D560" s="622"/>
      <c r="E560" s="24"/>
      <c r="F560" s="24"/>
      <c r="G560" s="24"/>
      <c r="H560" s="622"/>
      <c r="I560" s="622"/>
      <c r="J560" s="622"/>
      <c r="K560" s="622"/>
      <c r="L560" s="622"/>
      <c r="M560" s="622"/>
      <c r="N560" s="622"/>
    </row>
    <row r="561" spans="1:14" x14ac:dyDescent="0.3">
      <c r="A561" s="622"/>
      <c r="B561" s="622"/>
      <c r="C561" s="622"/>
      <c r="D561" s="622"/>
      <c r="E561" s="24"/>
      <c r="F561" s="24"/>
      <c r="G561" s="24"/>
      <c r="H561" s="622"/>
      <c r="I561" s="622"/>
      <c r="J561" s="622"/>
      <c r="K561" s="622"/>
      <c r="L561" s="622"/>
      <c r="M561" s="622"/>
      <c r="N561" s="622"/>
    </row>
    <row r="562" spans="1:14" x14ac:dyDescent="0.3">
      <c r="A562" s="622"/>
      <c r="B562" s="622"/>
      <c r="C562" s="622"/>
      <c r="D562" s="622"/>
      <c r="E562" s="24"/>
      <c r="F562" s="24"/>
      <c r="G562" s="24"/>
      <c r="H562" s="622"/>
      <c r="I562" s="622"/>
      <c r="J562" s="622"/>
      <c r="K562" s="622"/>
      <c r="L562" s="622"/>
      <c r="M562" s="622"/>
      <c r="N562" s="622"/>
    </row>
    <row r="563" spans="1:14" x14ac:dyDescent="0.3">
      <c r="A563" s="622"/>
      <c r="B563" s="622"/>
      <c r="C563" s="622"/>
      <c r="D563" s="622"/>
      <c r="E563" s="24"/>
      <c r="F563" s="24"/>
      <c r="G563" s="24"/>
      <c r="H563" s="622"/>
      <c r="I563" s="622"/>
      <c r="J563" s="622"/>
      <c r="K563" s="622"/>
      <c r="L563" s="622"/>
      <c r="M563" s="622"/>
      <c r="N563" s="622"/>
    </row>
    <row r="564" spans="1:14" x14ac:dyDescent="0.3">
      <c r="A564" s="622"/>
      <c r="B564" s="622"/>
      <c r="C564" s="622"/>
      <c r="D564" s="622"/>
      <c r="E564" s="24"/>
      <c r="F564" s="24"/>
      <c r="G564" s="24"/>
      <c r="H564" s="622"/>
      <c r="I564" s="622"/>
      <c r="J564" s="622"/>
      <c r="K564" s="622"/>
      <c r="L564" s="622"/>
      <c r="M564" s="622"/>
      <c r="N564" s="622"/>
    </row>
    <row r="565" spans="1:14" x14ac:dyDescent="0.3">
      <c r="A565" s="622"/>
      <c r="B565" s="622"/>
      <c r="C565" s="622"/>
      <c r="D565" s="622"/>
      <c r="E565" s="24"/>
      <c r="F565" s="24"/>
      <c r="G565" s="24"/>
      <c r="H565" s="622"/>
      <c r="I565" s="622"/>
      <c r="J565" s="622"/>
      <c r="K565" s="622"/>
      <c r="L565" s="622"/>
      <c r="M565" s="622"/>
      <c r="N565" s="622"/>
    </row>
    <row r="566" spans="1:14" x14ac:dyDescent="0.3">
      <c r="A566" s="622"/>
      <c r="B566" s="622"/>
      <c r="C566" s="622"/>
      <c r="D566" s="622"/>
      <c r="E566" s="24"/>
      <c r="F566" s="24"/>
      <c r="G566" s="24"/>
      <c r="H566" s="622"/>
      <c r="I566" s="622"/>
      <c r="J566" s="622"/>
      <c r="K566" s="622"/>
      <c r="L566" s="622"/>
      <c r="M566" s="622"/>
      <c r="N566" s="622"/>
    </row>
    <row r="567" spans="1:14" x14ac:dyDescent="0.3">
      <c r="A567" s="622"/>
      <c r="B567" s="622"/>
      <c r="C567" s="622"/>
      <c r="D567" s="622"/>
      <c r="E567" s="24"/>
      <c r="F567" s="24"/>
      <c r="G567" s="24"/>
      <c r="H567" s="622"/>
      <c r="I567" s="622"/>
      <c r="J567" s="622"/>
      <c r="K567" s="622"/>
      <c r="L567" s="622"/>
      <c r="M567" s="622"/>
      <c r="N567" s="622"/>
    </row>
    <row r="568" spans="1:14" x14ac:dyDescent="0.3">
      <c r="A568" s="622"/>
      <c r="B568" s="622"/>
      <c r="C568" s="622"/>
      <c r="D568" s="622"/>
      <c r="E568" s="24"/>
      <c r="F568" s="24"/>
      <c r="G568" s="24"/>
      <c r="H568" s="622"/>
      <c r="I568" s="622"/>
      <c r="J568" s="622"/>
      <c r="K568" s="622"/>
      <c r="L568" s="622"/>
      <c r="M568" s="622"/>
      <c r="N568" s="622"/>
    </row>
    <row r="569" spans="1:14" x14ac:dyDescent="0.3">
      <c r="A569" s="622"/>
      <c r="B569" s="622"/>
      <c r="C569" s="622"/>
      <c r="D569" s="622"/>
      <c r="E569" s="24"/>
      <c r="F569" s="24"/>
      <c r="G569" s="24"/>
      <c r="H569" s="622"/>
      <c r="I569" s="622"/>
      <c r="J569" s="622"/>
      <c r="K569" s="622"/>
      <c r="L569" s="622"/>
      <c r="M569" s="622"/>
      <c r="N569" s="622"/>
    </row>
    <row r="570" spans="1:14" x14ac:dyDescent="0.3">
      <c r="A570" s="622"/>
      <c r="B570" s="622"/>
      <c r="C570" s="622"/>
      <c r="D570" s="622"/>
      <c r="E570" s="24"/>
      <c r="F570" s="24"/>
      <c r="G570" s="24"/>
      <c r="H570" s="622"/>
      <c r="I570" s="622"/>
      <c r="J570" s="622"/>
      <c r="K570" s="622"/>
      <c r="L570" s="622"/>
      <c r="M570" s="622"/>
      <c r="N570" s="622"/>
    </row>
    <row r="571" spans="1:14" x14ac:dyDescent="0.3">
      <c r="A571" s="622"/>
      <c r="B571" s="622"/>
      <c r="C571" s="622"/>
      <c r="D571" s="622"/>
      <c r="E571" s="24"/>
      <c r="F571" s="24"/>
      <c r="G571" s="24"/>
      <c r="H571" s="622"/>
      <c r="I571" s="622"/>
      <c r="J571" s="622"/>
      <c r="K571" s="622"/>
      <c r="L571" s="622"/>
      <c r="M571" s="622"/>
      <c r="N571" s="622"/>
    </row>
    <row r="572" spans="1:14" x14ac:dyDescent="0.3">
      <c r="A572" s="622"/>
      <c r="B572" s="622"/>
      <c r="C572" s="622"/>
      <c r="D572" s="622"/>
      <c r="E572" s="24"/>
      <c r="F572" s="24"/>
      <c r="G572" s="24"/>
      <c r="H572" s="622"/>
      <c r="I572" s="622"/>
      <c r="J572" s="622"/>
      <c r="K572" s="622"/>
      <c r="L572" s="622"/>
      <c r="M572" s="622"/>
      <c r="N572" s="622"/>
    </row>
    <row r="573" spans="1:14" x14ac:dyDescent="0.3">
      <c r="A573" s="622"/>
      <c r="B573" s="622"/>
      <c r="C573" s="622"/>
      <c r="D573" s="622"/>
      <c r="E573" s="24"/>
      <c r="F573" s="24"/>
      <c r="G573" s="24"/>
      <c r="H573" s="622"/>
      <c r="I573" s="622"/>
      <c r="J573" s="622"/>
      <c r="K573" s="622"/>
      <c r="L573" s="622"/>
      <c r="M573" s="622"/>
      <c r="N573" s="622"/>
    </row>
    <row r="574" spans="1:14" x14ac:dyDescent="0.3">
      <c r="A574" s="622"/>
      <c r="B574" s="622"/>
      <c r="C574" s="622"/>
      <c r="D574" s="622"/>
      <c r="E574" s="24"/>
      <c r="F574" s="24"/>
      <c r="G574" s="24"/>
      <c r="H574" s="622"/>
      <c r="I574" s="622"/>
      <c r="J574" s="622"/>
      <c r="K574" s="622"/>
      <c r="L574" s="622"/>
      <c r="M574" s="622"/>
      <c r="N574" s="622"/>
    </row>
    <row r="575" spans="1:14" x14ac:dyDescent="0.3">
      <c r="A575" s="622"/>
      <c r="B575" s="622"/>
      <c r="C575" s="622"/>
      <c r="D575" s="622"/>
      <c r="E575" s="24"/>
      <c r="F575" s="24"/>
      <c r="G575" s="24"/>
      <c r="H575" s="622"/>
      <c r="I575" s="622"/>
      <c r="J575" s="622"/>
      <c r="K575" s="622"/>
      <c r="L575" s="622"/>
      <c r="M575" s="622"/>
      <c r="N575" s="622"/>
    </row>
    <row r="576" spans="1:14" x14ac:dyDescent="0.3">
      <c r="A576" s="622"/>
      <c r="B576" s="622"/>
      <c r="C576" s="622"/>
      <c r="D576" s="622"/>
      <c r="E576" s="24"/>
      <c r="F576" s="24"/>
      <c r="G576" s="24"/>
      <c r="H576" s="622"/>
      <c r="I576" s="622"/>
      <c r="J576" s="622"/>
      <c r="K576" s="622"/>
      <c r="L576" s="622"/>
      <c r="M576" s="622"/>
      <c r="N576" s="622"/>
    </row>
    <row r="577" spans="1:14" x14ac:dyDescent="0.3">
      <c r="A577" s="622"/>
      <c r="B577" s="622"/>
      <c r="C577" s="622"/>
      <c r="D577" s="622"/>
      <c r="E577" s="24"/>
      <c r="F577" s="24"/>
      <c r="G577" s="24"/>
      <c r="H577" s="622"/>
      <c r="I577" s="622"/>
      <c r="J577" s="622"/>
      <c r="K577" s="622"/>
      <c r="L577" s="622"/>
      <c r="M577" s="622"/>
      <c r="N577" s="622"/>
    </row>
    <row r="578" spans="1:14" x14ac:dyDescent="0.3">
      <c r="A578" s="622"/>
      <c r="B578" s="622"/>
      <c r="C578" s="622"/>
      <c r="D578" s="622"/>
      <c r="E578" s="24"/>
      <c r="F578" s="24"/>
      <c r="G578" s="24"/>
      <c r="H578" s="622"/>
      <c r="I578" s="622"/>
      <c r="J578" s="622"/>
      <c r="K578" s="622"/>
      <c r="L578" s="622"/>
      <c r="M578" s="622"/>
      <c r="N578" s="622"/>
    </row>
    <row r="579" spans="1:14" x14ac:dyDescent="0.3">
      <c r="A579" s="622"/>
      <c r="B579" s="622"/>
      <c r="C579" s="622"/>
      <c r="D579" s="622"/>
      <c r="E579" s="24"/>
      <c r="F579" s="24"/>
      <c r="G579" s="24"/>
      <c r="H579" s="622"/>
      <c r="I579" s="622"/>
      <c r="J579" s="622"/>
      <c r="K579" s="622"/>
      <c r="L579" s="622"/>
      <c r="M579" s="622"/>
      <c r="N579" s="622"/>
    </row>
    <row r="580" spans="1:14" x14ac:dyDescent="0.3">
      <c r="A580" s="622"/>
      <c r="B580" s="622"/>
      <c r="C580" s="622"/>
      <c r="D580" s="622"/>
      <c r="E580" s="24"/>
      <c r="F580" s="24"/>
      <c r="G580" s="24"/>
      <c r="H580" s="622"/>
      <c r="I580" s="622"/>
      <c r="J580" s="622"/>
      <c r="K580" s="622"/>
      <c r="L580" s="622"/>
      <c r="M580" s="622"/>
      <c r="N580" s="622"/>
    </row>
    <row r="581" spans="1:14" x14ac:dyDescent="0.3">
      <c r="A581" s="622"/>
      <c r="B581" s="622"/>
      <c r="C581" s="622"/>
      <c r="D581" s="622"/>
      <c r="E581" s="24"/>
      <c r="F581" s="24"/>
      <c r="G581" s="24"/>
      <c r="H581" s="622"/>
      <c r="I581" s="622"/>
      <c r="J581" s="622"/>
      <c r="K581" s="622"/>
      <c r="L581" s="622"/>
      <c r="M581" s="622"/>
      <c r="N581" s="622"/>
    </row>
    <row r="582" spans="1:14" x14ac:dyDescent="0.3">
      <c r="A582" s="622"/>
      <c r="B582" s="622"/>
      <c r="C582" s="622"/>
      <c r="D582" s="622"/>
      <c r="E582" s="24"/>
      <c r="F582" s="24"/>
      <c r="G582" s="24"/>
      <c r="H582" s="622"/>
      <c r="I582" s="622"/>
      <c r="J582" s="622"/>
      <c r="K582" s="622"/>
      <c r="L582" s="622"/>
      <c r="M582" s="622"/>
      <c r="N582" s="622"/>
    </row>
    <row r="583" spans="1:14" x14ac:dyDescent="0.3">
      <c r="A583" s="622"/>
      <c r="B583" s="622"/>
      <c r="C583" s="622"/>
      <c r="D583" s="622"/>
      <c r="E583" s="24"/>
      <c r="F583" s="24"/>
      <c r="G583" s="24"/>
      <c r="H583" s="622"/>
      <c r="I583" s="622"/>
      <c r="J583" s="622"/>
      <c r="K583" s="622"/>
      <c r="L583" s="622"/>
      <c r="M583" s="622"/>
      <c r="N583" s="622"/>
    </row>
    <row r="584" spans="1:14" x14ac:dyDescent="0.3">
      <c r="A584" s="622"/>
      <c r="B584" s="622"/>
      <c r="C584" s="622"/>
      <c r="D584" s="622"/>
      <c r="E584" s="24"/>
      <c r="F584" s="24"/>
      <c r="G584" s="24"/>
      <c r="H584" s="622"/>
      <c r="I584" s="622"/>
      <c r="J584" s="622"/>
      <c r="K584" s="622"/>
      <c r="L584" s="622"/>
      <c r="M584" s="622"/>
      <c r="N584" s="622"/>
    </row>
    <row r="585" spans="1:14" x14ac:dyDescent="0.3">
      <c r="A585" s="622"/>
      <c r="B585" s="622"/>
      <c r="C585" s="622"/>
      <c r="D585" s="622"/>
      <c r="E585" s="24"/>
      <c r="F585" s="24"/>
      <c r="G585" s="24"/>
      <c r="H585" s="622"/>
      <c r="I585" s="622"/>
      <c r="J585" s="622"/>
      <c r="K585" s="622"/>
      <c r="L585" s="622"/>
      <c r="M585" s="622"/>
      <c r="N585" s="622"/>
    </row>
    <row r="586" spans="1:14" x14ac:dyDescent="0.3">
      <c r="A586" s="622"/>
      <c r="B586" s="622"/>
      <c r="C586" s="622"/>
      <c r="D586" s="622"/>
      <c r="E586" s="24"/>
      <c r="F586" s="24"/>
      <c r="G586" s="24"/>
      <c r="H586" s="622"/>
      <c r="I586" s="622"/>
      <c r="J586" s="622"/>
      <c r="K586" s="622"/>
      <c r="L586" s="622"/>
      <c r="M586" s="622"/>
      <c r="N586" s="622"/>
    </row>
    <row r="587" spans="1:14" x14ac:dyDescent="0.3">
      <c r="A587" s="622"/>
      <c r="B587" s="622"/>
      <c r="C587" s="622"/>
      <c r="D587" s="622"/>
      <c r="E587" s="24"/>
      <c r="F587" s="24"/>
      <c r="G587" s="24"/>
      <c r="H587" s="622"/>
      <c r="I587" s="622"/>
      <c r="J587" s="622"/>
      <c r="K587" s="622"/>
      <c r="L587" s="622"/>
      <c r="M587" s="622"/>
      <c r="N587" s="622"/>
    </row>
    <row r="588" spans="1:14" x14ac:dyDescent="0.3">
      <c r="A588" s="622"/>
      <c r="B588" s="622"/>
      <c r="C588" s="622"/>
      <c r="D588" s="622"/>
      <c r="E588" s="24"/>
      <c r="F588" s="24"/>
      <c r="G588" s="24"/>
      <c r="H588" s="622"/>
      <c r="I588" s="622"/>
      <c r="J588" s="622"/>
      <c r="K588" s="622"/>
      <c r="L588" s="622"/>
      <c r="M588" s="622"/>
      <c r="N588" s="622"/>
    </row>
    <row r="589" spans="1:14" x14ac:dyDescent="0.3">
      <c r="A589" s="622"/>
      <c r="B589" s="622"/>
      <c r="C589" s="622"/>
      <c r="D589" s="622"/>
      <c r="E589" s="24"/>
      <c r="F589" s="24"/>
      <c r="G589" s="24"/>
      <c r="H589" s="622"/>
      <c r="I589" s="622"/>
      <c r="J589" s="622"/>
      <c r="K589" s="622"/>
      <c r="L589" s="622"/>
      <c r="M589" s="622"/>
      <c r="N589" s="622"/>
    </row>
    <row r="590" spans="1:14" x14ac:dyDescent="0.3">
      <c r="A590" s="622"/>
      <c r="B590" s="622"/>
      <c r="C590" s="622"/>
      <c r="D590" s="622"/>
      <c r="E590" s="24"/>
      <c r="F590" s="24"/>
      <c r="G590" s="24"/>
      <c r="H590" s="622"/>
      <c r="I590" s="622"/>
      <c r="J590" s="622"/>
      <c r="K590" s="622"/>
      <c r="L590" s="622"/>
      <c r="M590" s="622"/>
      <c r="N590" s="622"/>
    </row>
    <row r="591" spans="1:14" x14ac:dyDescent="0.3">
      <c r="A591" s="622"/>
      <c r="B591" s="622"/>
      <c r="C591" s="622"/>
      <c r="D591" s="622"/>
      <c r="E591" s="24"/>
      <c r="F591" s="24"/>
      <c r="G591" s="24"/>
      <c r="H591" s="622"/>
      <c r="I591" s="622"/>
      <c r="J591" s="622"/>
      <c r="K591" s="622"/>
      <c r="L591" s="622"/>
      <c r="M591" s="622"/>
      <c r="N591" s="622"/>
    </row>
    <row r="592" spans="1:14" x14ac:dyDescent="0.3">
      <c r="A592" s="622"/>
      <c r="B592" s="622"/>
      <c r="C592" s="622"/>
      <c r="D592" s="622"/>
      <c r="E592" s="24"/>
      <c r="F592" s="24"/>
      <c r="G592" s="24"/>
      <c r="H592" s="622"/>
      <c r="I592" s="622"/>
      <c r="J592" s="622"/>
      <c r="K592" s="622"/>
      <c r="L592" s="622"/>
      <c r="M592" s="622"/>
      <c r="N592" s="622"/>
    </row>
    <row r="593" spans="1:14" x14ac:dyDescent="0.3">
      <c r="A593" s="622"/>
      <c r="B593" s="622"/>
      <c r="C593" s="622"/>
      <c r="D593" s="622"/>
      <c r="E593" s="24"/>
      <c r="F593" s="24"/>
      <c r="G593" s="24"/>
      <c r="H593" s="622"/>
      <c r="I593" s="622"/>
      <c r="J593" s="622"/>
      <c r="K593" s="622"/>
      <c r="L593" s="622"/>
      <c r="M593" s="622"/>
      <c r="N593" s="622"/>
    </row>
    <row r="594" spans="1:14" x14ac:dyDescent="0.3">
      <c r="A594" s="622"/>
      <c r="B594" s="622"/>
      <c r="C594" s="622"/>
      <c r="D594" s="622"/>
      <c r="E594" s="24"/>
      <c r="F594" s="24"/>
      <c r="G594" s="24"/>
      <c r="H594" s="622"/>
      <c r="I594" s="622"/>
      <c r="J594" s="622"/>
      <c r="K594" s="622"/>
      <c r="L594" s="622"/>
      <c r="M594" s="622"/>
      <c r="N594" s="622"/>
    </row>
    <row r="595" spans="1:14" x14ac:dyDescent="0.3">
      <c r="A595" s="622"/>
      <c r="B595" s="622"/>
      <c r="C595" s="622"/>
      <c r="D595" s="622"/>
      <c r="E595" s="24"/>
      <c r="F595" s="24"/>
      <c r="G595" s="24"/>
      <c r="H595" s="622"/>
      <c r="I595" s="622"/>
      <c r="J595" s="622"/>
      <c r="K595" s="622"/>
      <c r="L595" s="622"/>
      <c r="M595" s="622"/>
      <c r="N595" s="622"/>
    </row>
    <row r="596" spans="1:14" x14ac:dyDescent="0.3">
      <c r="A596" s="622"/>
      <c r="B596" s="622"/>
      <c r="C596" s="622"/>
      <c r="D596" s="622"/>
      <c r="E596" s="24"/>
      <c r="F596" s="24"/>
      <c r="G596" s="24"/>
      <c r="H596" s="622"/>
      <c r="I596" s="622"/>
      <c r="J596" s="622"/>
      <c r="K596" s="622"/>
      <c r="L596" s="622"/>
      <c r="M596" s="622"/>
      <c r="N596" s="622"/>
    </row>
    <row r="597" spans="1:14" x14ac:dyDescent="0.3">
      <c r="A597" s="622"/>
      <c r="B597" s="622"/>
      <c r="C597" s="622"/>
      <c r="D597" s="622"/>
      <c r="E597" s="24"/>
      <c r="F597" s="24"/>
      <c r="G597" s="24"/>
      <c r="H597" s="622"/>
      <c r="I597" s="622"/>
      <c r="J597" s="622"/>
      <c r="K597" s="622"/>
      <c r="L597" s="622"/>
      <c r="M597" s="622"/>
      <c r="N597" s="622"/>
    </row>
    <row r="598" spans="1:14" x14ac:dyDescent="0.3">
      <c r="A598" s="622"/>
      <c r="B598" s="622"/>
      <c r="C598" s="622"/>
      <c r="D598" s="622"/>
      <c r="E598" s="24"/>
      <c r="F598" s="24"/>
      <c r="G598" s="24"/>
      <c r="H598" s="622"/>
      <c r="I598" s="622"/>
      <c r="J598" s="622"/>
      <c r="K598" s="622"/>
      <c r="L598" s="622"/>
      <c r="M598" s="622"/>
      <c r="N598" s="622"/>
    </row>
    <row r="599" spans="1:14" x14ac:dyDescent="0.3">
      <c r="A599" s="622"/>
      <c r="B599" s="622"/>
      <c r="C599" s="622"/>
      <c r="D599" s="622"/>
      <c r="E599" s="24"/>
      <c r="F599" s="24"/>
      <c r="G599" s="24"/>
      <c r="H599" s="622"/>
      <c r="I599" s="622"/>
      <c r="J599" s="622"/>
      <c r="K599" s="622"/>
      <c r="L599" s="622"/>
      <c r="M599" s="622"/>
      <c r="N599" s="622"/>
    </row>
    <row r="600" spans="1:14" x14ac:dyDescent="0.3">
      <c r="A600" s="622"/>
      <c r="B600" s="622"/>
      <c r="C600" s="622"/>
      <c r="D600" s="622"/>
      <c r="E600" s="24"/>
      <c r="F600" s="24"/>
      <c r="G600" s="24"/>
      <c r="H600" s="622"/>
      <c r="I600" s="622"/>
      <c r="J600" s="622"/>
      <c r="K600" s="622"/>
      <c r="L600" s="622"/>
      <c r="M600" s="622"/>
      <c r="N600" s="622"/>
    </row>
    <row r="601" spans="1:14" x14ac:dyDescent="0.3">
      <c r="A601" s="622"/>
      <c r="B601" s="622"/>
      <c r="C601" s="622"/>
      <c r="D601" s="622"/>
      <c r="E601" s="24"/>
      <c r="F601" s="24"/>
      <c r="G601" s="24"/>
      <c r="H601" s="622"/>
      <c r="I601" s="622"/>
      <c r="J601" s="622"/>
      <c r="K601" s="622"/>
      <c r="L601" s="622"/>
      <c r="M601" s="622"/>
      <c r="N601" s="622"/>
    </row>
    <row r="602" spans="1:14" x14ac:dyDescent="0.3">
      <c r="A602" s="622"/>
      <c r="B602" s="622"/>
      <c r="C602" s="622"/>
      <c r="D602" s="622"/>
      <c r="E602" s="24"/>
      <c r="F602" s="24"/>
      <c r="G602" s="24"/>
      <c r="H602" s="622"/>
      <c r="I602" s="622"/>
      <c r="J602" s="622"/>
      <c r="K602" s="622"/>
      <c r="L602" s="622"/>
      <c r="M602" s="622"/>
      <c r="N602" s="622"/>
    </row>
    <row r="603" spans="1:14" x14ac:dyDescent="0.3">
      <c r="A603" s="622"/>
      <c r="B603" s="622"/>
      <c r="C603" s="622"/>
      <c r="D603" s="622"/>
      <c r="E603" s="24"/>
      <c r="F603" s="24"/>
      <c r="G603" s="24"/>
      <c r="H603" s="622"/>
      <c r="I603" s="622"/>
      <c r="J603" s="622"/>
      <c r="K603" s="622"/>
      <c r="L603" s="622"/>
      <c r="M603" s="622"/>
      <c r="N603" s="622"/>
    </row>
    <row r="604" spans="1:14" x14ac:dyDescent="0.3">
      <c r="A604" s="622"/>
      <c r="B604" s="622"/>
      <c r="C604" s="622"/>
      <c r="D604" s="622"/>
      <c r="E604" s="24"/>
      <c r="F604" s="24"/>
      <c r="G604" s="24"/>
      <c r="H604" s="622"/>
      <c r="I604" s="622"/>
      <c r="J604" s="622"/>
      <c r="K604" s="622"/>
      <c r="L604" s="622"/>
      <c r="M604" s="622"/>
      <c r="N604" s="622"/>
    </row>
    <row r="605" spans="1:14" x14ac:dyDescent="0.3">
      <c r="A605" s="622"/>
      <c r="B605" s="622"/>
      <c r="C605" s="622"/>
      <c r="D605" s="622"/>
      <c r="E605" s="24"/>
      <c r="F605" s="24"/>
      <c r="G605" s="24"/>
      <c r="H605" s="622"/>
      <c r="I605" s="622"/>
      <c r="J605" s="622"/>
      <c r="K605" s="622"/>
      <c r="L605" s="622"/>
      <c r="M605" s="622"/>
      <c r="N605" s="622"/>
    </row>
    <row r="606" spans="1:14" x14ac:dyDescent="0.3">
      <c r="A606" s="622"/>
      <c r="B606" s="622"/>
      <c r="C606" s="622"/>
      <c r="D606" s="622"/>
      <c r="E606" s="24"/>
      <c r="F606" s="24"/>
      <c r="G606" s="24"/>
      <c r="H606" s="622"/>
      <c r="I606" s="622"/>
      <c r="J606" s="622"/>
      <c r="K606" s="622"/>
      <c r="L606" s="622"/>
      <c r="M606" s="622"/>
      <c r="N606" s="622"/>
    </row>
    <row r="607" spans="1:14" x14ac:dyDescent="0.3">
      <c r="A607" s="622"/>
      <c r="B607" s="622"/>
      <c r="C607" s="622"/>
      <c r="D607" s="622"/>
      <c r="E607" s="24"/>
      <c r="F607" s="24"/>
      <c r="G607" s="24"/>
      <c r="H607" s="622"/>
      <c r="I607" s="622"/>
      <c r="J607" s="622"/>
      <c r="K607" s="622"/>
      <c r="L607" s="622"/>
      <c r="M607" s="622"/>
      <c r="N607" s="622"/>
    </row>
    <row r="608" spans="1:14" x14ac:dyDescent="0.3">
      <c r="A608" s="622"/>
      <c r="B608" s="622"/>
      <c r="C608" s="622"/>
      <c r="D608" s="622"/>
      <c r="E608" s="24"/>
      <c r="F608" s="24"/>
      <c r="G608" s="24"/>
      <c r="H608" s="622"/>
      <c r="I608" s="622"/>
      <c r="J608" s="622"/>
      <c r="K608" s="622"/>
      <c r="L608" s="622"/>
      <c r="M608" s="622"/>
      <c r="N608" s="622"/>
    </row>
    <row r="609" spans="1:14" x14ac:dyDescent="0.3">
      <c r="A609" s="622"/>
      <c r="B609" s="622"/>
      <c r="C609" s="622"/>
      <c r="D609" s="622"/>
      <c r="E609" s="24"/>
      <c r="F609" s="24"/>
      <c r="G609" s="24"/>
      <c r="H609" s="622"/>
      <c r="I609" s="622"/>
      <c r="J609" s="622"/>
      <c r="K609" s="622"/>
      <c r="L609" s="622"/>
      <c r="M609" s="622"/>
      <c r="N609" s="622"/>
    </row>
    <row r="610" spans="1:14" x14ac:dyDescent="0.3">
      <c r="A610" s="622"/>
      <c r="B610" s="622"/>
      <c r="C610" s="622"/>
      <c r="D610" s="622"/>
      <c r="E610" s="24"/>
      <c r="F610" s="24"/>
      <c r="G610" s="24"/>
      <c r="H610" s="622"/>
      <c r="I610" s="622"/>
      <c r="J610" s="622"/>
      <c r="K610" s="622"/>
      <c r="L610" s="622"/>
      <c r="M610" s="622"/>
      <c r="N610" s="622"/>
    </row>
    <row r="611" spans="1:14" x14ac:dyDescent="0.3">
      <c r="A611" s="622"/>
      <c r="B611" s="622"/>
      <c r="C611" s="622"/>
      <c r="D611" s="622"/>
      <c r="E611" s="24"/>
      <c r="F611" s="24"/>
      <c r="G611" s="24"/>
      <c r="H611" s="622"/>
      <c r="I611" s="622"/>
      <c r="J611" s="622"/>
      <c r="K611" s="622"/>
      <c r="L611" s="622"/>
      <c r="M611" s="622"/>
      <c r="N611" s="622"/>
    </row>
    <row r="612" spans="1:14" x14ac:dyDescent="0.3">
      <c r="A612" s="622"/>
      <c r="B612" s="622"/>
      <c r="C612" s="622"/>
      <c r="D612" s="622"/>
      <c r="E612" s="24"/>
      <c r="F612" s="24"/>
      <c r="G612" s="24"/>
      <c r="H612" s="622"/>
      <c r="I612" s="622"/>
      <c r="J612" s="622"/>
      <c r="K612" s="622"/>
      <c r="L612" s="622"/>
      <c r="M612" s="622"/>
      <c r="N612" s="622"/>
    </row>
    <row r="613" spans="1:14" x14ac:dyDescent="0.3">
      <c r="A613" s="622"/>
      <c r="B613" s="622"/>
      <c r="C613" s="622"/>
      <c r="D613" s="622"/>
      <c r="E613" s="24"/>
      <c r="F613" s="24"/>
      <c r="G613" s="24"/>
      <c r="H613" s="622"/>
      <c r="I613" s="622"/>
      <c r="J613" s="622"/>
      <c r="K613" s="622"/>
      <c r="L613" s="622"/>
      <c r="M613" s="622"/>
      <c r="N613" s="622"/>
    </row>
    <row r="614" spans="1:14" x14ac:dyDescent="0.3">
      <c r="A614" s="622"/>
      <c r="B614" s="622"/>
      <c r="C614" s="622"/>
      <c r="D614" s="622"/>
      <c r="E614" s="24"/>
      <c r="F614" s="24"/>
      <c r="G614" s="24"/>
      <c r="H614" s="622"/>
      <c r="I614" s="622"/>
      <c r="J614" s="622"/>
      <c r="K614" s="622"/>
      <c r="L614" s="622"/>
      <c r="M614" s="622"/>
      <c r="N614" s="622"/>
    </row>
    <row r="615" spans="1:14" x14ac:dyDescent="0.3">
      <c r="A615" s="622"/>
      <c r="B615" s="622"/>
      <c r="C615" s="622"/>
      <c r="D615" s="622"/>
      <c r="E615" s="24"/>
      <c r="F615" s="24"/>
      <c r="G615" s="24"/>
      <c r="H615" s="622"/>
      <c r="I615" s="622"/>
      <c r="J615" s="622"/>
      <c r="K615" s="622"/>
      <c r="L615" s="622"/>
      <c r="M615" s="622"/>
      <c r="N615" s="622"/>
    </row>
    <row r="616" spans="1:14" x14ac:dyDescent="0.3">
      <c r="A616" s="622"/>
      <c r="B616" s="622"/>
      <c r="C616" s="622"/>
      <c r="D616" s="622"/>
      <c r="E616" s="24"/>
      <c r="F616" s="24"/>
      <c r="G616" s="24"/>
      <c r="H616" s="622"/>
      <c r="I616" s="622"/>
      <c r="J616" s="622"/>
      <c r="K616" s="622"/>
      <c r="L616" s="622"/>
      <c r="M616" s="622"/>
      <c r="N616" s="622"/>
    </row>
    <row r="617" spans="1:14" x14ac:dyDescent="0.3">
      <c r="A617" s="622"/>
      <c r="B617" s="622"/>
      <c r="C617" s="622"/>
      <c r="D617" s="622"/>
      <c r="E617" s="24"/>
      <c r="F617" s="24"/>
      <c r="G617" s="24"/>
      <c r="H617" s="622"/>
      <c r="I617" s="622"/>
      <c r="J617" s="622"/>
      <c r="K617" s="622"/>
      <c r="L617" s="622"/>
      <c r="M617" s="622"/>
      <c r="N617" s="622"/>
    </row>
    <row r="618" spans="1:14" x14ac:dyDescent="0.3">
      <c r="A618" s="622"/>
      <c r="B618" s="622"/>
      <c r="C618" s="622"/>
      <c r="D618" s="622"/>
      <c r="E618" s="24"/>
      <c r="F618" s="24"/>
      <c r="G618" s="24"/>
      <c r="H618" s="622"/>
      <c r="I618" s="622"/>
      <c r="J618" s="622"/>
      <c r="K618" s="622"/>
      <c r="L618" s="622"/>
      <c r="M618" s="622"/>
      <c r="N618" s="622"/>
    </row>
    <row r="619" spans="1:14" x14ac:dyDescent="0.3">
      <c r="A619" s="622"/>
      <c r="B619" s="622"/>
      <c r="C619" s="622"/>
      <c r="D619" s="622"/>
      <c r="E619" s="24"/>
      <c r="F619" s="24"/>
      <c r="G619" s="24"/>
      <c r="H619" s="622"/>
      <c r="I619" s="622"/>
      <c r="J619" s="622"/>
      <c r="K619" s="622"/>
      <c r="L619" s="622"/>
      <c r="M619" s="622"/>
      <c r="N619" s="622"/>
    </row>
    <row r="620" spans="1:14" x14ac:dyDescent="0.3">
      <c r="A620" s="622"/>
      <c r="B620" s="622"/>
      <c r="C620" s="622"/>
      <c r="D620" s="622"/>
      <c r="E620" s="24"/>
      <c r="F620" s="24"/>
      <c r="G620" s="24"/>
      <c r="H620" s="622"/>
      <c r="I620" s="622"/>
      <c r="J620" s="622"/>
      <c r="K620" s="622"/>
      <c r="L620" s="622"/>
      <c r="M620" s="622"/>
      <c r="N620" s="622"/>
    </row>
    <row r="621" spans="1:14" x14ac:dyDescent="0.3">
      <c r="A621" s="622"/>
      <c r="B621" s="622"/>
      <c r="C621" s="622"/>
      <c r="D621" s="622"/>
      <c r="E621" s="24"/>
      <c r="F621" s="24"/>
      <c r="G621" s="24"/>
      <c r="H621" s="622"/>
      <c r="I621" s="622"/>
      <c r="J621" s="622"/>
      <c r="K621" s="622"/>
      <c r="L621" s="622"/>
      <c r="M621" s="622"/>
      <c r="N621" s="622"/>
    </row>
    <row r="622" spans="1:14" x14ac:dyDescent="0.3">
      <c r="A622" s="622"/>
      <c r="B622" s="622"/>
      <c r="C622" s="622"/>
      <c r="D622" s="622"/>
      <c r="E622" s="24"/>
      <c r="F622" s="24"/>
      <c r="G622" s="24"/>
      <c r="H622" s="622"/>
      <c r="I622" s="622"/>
      <c r="J622" s="622"/>
      <c r="K622" s="622"/>
      <c r="L622" s="622"/>
      <c r="M622" s="622"/>
      <c r="N622" s="622"/>
    </row>
    <row r="623" spans="1:14" x14ac:dyDescent="0.3">
      <c r="A623" s="622"/>
      <c r="B623" s="622"/>
      <c r="C623" s="622"/>
      <c r="D623" s="622"/>
      <c r="E623" s="24"/>
      <c r="F623" s="24"/>
      <c r="G623" s="24"/>
      <c r="H623" s="622"/>
      <c r="I623" s="622"/>
      <c r="J623" s="622"/>
      <c r="K623" s="622"/>
      <c r="L623" s="622"/>
      <c r="M623" s="622"/>
      <c r="N623" s="622"/>
    </row>
    <row r="624" spans="1:14" x14ac:dyDescent="0.3">
      <c r="A624" s="622"/>
      <c r="B624" s="622"/>
      <c r="C624" s="622"/>
      <c r="D624" s="622"/>
      <c r="E624" s="24"/>
      <c r="F624" s="24"/>
      <c r="G624" s="24"/>
      <c r="H624" s="622"/>
      <c r="I624" s="622"/>
      <c r="J624" s="622"/>
      <c r="K624" s="622"/>
      <c r="L624" s="622"/>
      <c r="M624" s="622"/>
      <c r="N624" s="622"/>
    </row>
    <row r="625" spans="1:14" x14ac:dyDescent="0.3">
      <c r="A625" s="622"/>
      <c r="B625" s="622"/>
      <c r="C625" s="622"/>
      <c r="D625" s="622"/>
      <c r="E625" s="24"/>
      <c r="F625" s="24"/>
      <c r="G625" s="24"/>
      <c r="H625" s="622"/>
      <c r="I625" s="622"/>
      <c r="J625" s="622"/>
      <c r="K625" s="622"/>
      <c r="L625" s="622"/>
      <c r="M625" s="622"/>
      <c r="N625" s="622"/>
    </row>
    <row r="626" spans="1:14" x14ac:dyDescent="0.3">
      <c r="A626" s="622"/>
      <c r="B626" s="622"/>
      <c r="C626" s="622"/>
      <c r="D626" s="622"/>
      <c r="E626" s="24"/>
      <c r="F626" s="24"/>
      <c r="G626" s="24"/>
      <c r="H626" s="622"/>
      <c r="I626" s="622"/>
      <c r="J626" s="622"/>
      <c r="K626" s="622"/>
      <c r="L626" s="622"/>
      <c r="M626" s="622"/>
      <c r="N626" s="622"/>
    </row>
    <row r="627" spans="1:14" x14ac:dyDescent="0.3">
      <c r="A627" s="622"/>
      <c r="B627" s="622"/>
      <c r="C627" s="622"/>
      <c r="D627" s="622"/>
      <c r="E627" s="24"/>
      <c r="F627" s="24"/>
      <c r="G627" s="24"/>
      <c r="H627" s="622"/>
      <c r="I627" s="622"/>
      <c r="J627" s="622"/>
      <c r="K627" s="622"/>
      <c r="L627" s="622"/>
      <c r="M627" s="622"/>
      <c r="N627" s="622"/>
    </row>
    <row r="628" spans="1:14" x14ac:dyDescent="0.3">
      <c r="A628" s="622"/>
      <c r="B628" s="622"/>
      <c r="C628" s="622"/>
      <c r="D628" s="622"/>
      <c r="E628" s="24"/>
      <c r="F628" s="24"/>
      <c r="G628" s="24"/>
      <c r="H628" s="622"/>
      <c r="I628" s="622"/>
      <c r="J628" s="622"/>
      <c r="K628" s="622"/>
      <c r="L628" s="622"/>
      <c r="M628" s="622"/>
      <c r="N628" s="622"/>
    </row>
    <row r="629" spans="1:14" x14ac:dyDescent="0.3">
      <c r="A629" s="622"/>
      <c r="B629" s="622"/>
      <c r="C629" s="622"/>
      <c r="D629" s="622"/>
      <c r="E629" s="24"/>
      <c r="F629" s="24"/>
      <c r="G629" s="24"/>
      <c r="H629" s="622"/>
      <c r="I629" s="622"/>
      <c r="J629" s="622"/>
      <c r="K629" s="622"/>
      <c r="L629" s="622"/>
      <c r="M629" s="622"/>
      <c r="N629" s="622"/>
    </row>
    <row r="630" spans="1:14" x14ac:dyDescent="0.3">
      <c r="A630" s="622"/>
      <c r="B630" s="622"/>
      <c r="C630" s="622"/>
      <c r="D630" s="622"/>
      <c r="E630" s="24"/>
      <c r="F630" s="24"/>
      <c r="G630" s="24"/>
      <c r="H630" s="622"/>
      <c r="I630" s="622"/>
      <c r="J630" s="622"/>
      <c r="K630" s="622"/>
      <c r="L630" s="622"/>
      <c r="M630" s="622"/>
      <c r="N630" s="622"/>
    </row>
    <row r="631" spans="1:14" x14ac:dyDescent="0.3">
      <c r="A631" s="622"/>
      <c r="B631" s="622"/>
      <c r="C631" s="622"/>
      <c r="D631" s="622"/>
      <c r="E631" s="24"/>
      <c r="F631" s="24"/>
      <c r="G631" s="24"/>
      <c r="H631" s="622"/>
      <c r="I631" s="622"/>
      <c r="J631" s="622"/>
      <c r="K631" s="622"/>
      <c r="L631" s="622"/>
      <c r="M631" s="622"/>
      <c r="N631" s="622"/>
    </row>
    <row r="632" spans="1:14" x14ac:dyDescent="0.3">
      <c r="A632" s="622"/>
      <c r="B632" s="622"/>
      <c r="C632" s="622"/>
      <c r="D632" s="622"/>
      <c r="E632" s="24"/>
      <c r="F632" s="24"/>
      <c r="G632" s="24"/>
      <c r="H632" s="622"/>
      <c r="I632" s="622"/>
      <c r="J632" s="622"/>
      <c r="K632" s="622"/>
      <c r="L632" s="622"/>
      <c r="M632" s="622"/>
      <c r="N632" s="622"/>
    </row>
    <row r="633" spans="1:14" x14ac:dyDescent="0.3">
      <c r="A633" s="622"/>
      <c r="B633" s="622"/>
      <c r="C633" s="622"/>
      <c r="D633" s="622"/>
      <c r="E633" s="24"/>
      <c r="F633" s="24"/>
      <c r="G633" s="24"/>
      <c r="H633" s="622"/>
      <c r="I633" s="622"/>
      <c r="J633" s="622"/>
      <c r="K633" s="622"/>
      <c r="L633" s="622"/>
      <c r="M633" s="622"/>
      <c r="N633" s="622"/>
    </row>
    <row r="634" spans="1:14" x14ac:dyDescent="0.3">
      <c r="A634" s="622"/>
      <c r="B634" s="622"/>
      <c r="C634" s="622"/>
      <c r="D634" s="622"/>
      <c r="E634" s="24"/>
      <c r="F634" s="24"/>
      <c r="G634" s="24"/>
      <c r="H634" s="622"/>
      <c r="I634" s="622"/>
      <c r="J634" s="622"/>
      <c r="K634" s="622"/>
      <c r="L634" s="622"/>
      <c r="M634" s="622"/>
      <c r="N634" s="622"/>
    </row>
    <row r="635" spans="1:14" x14ac:dyDescent="0.3">
      <c r="A635" s="622"/>
      <c r="B635" s="622"/>
      <c r="C635" s="622"/>
      <c r="D635" s="622"/>
      <c r="E635" s="24"/>
      <c r="F635" s="24"/>
      <c r="G635" s="24"/>
      <c r="H635" s="622"/>
      <c r="I635" s="622"/>
      <c r="J635" s="622"/>
      <c r="K635" s="622"/>
      <c r="L635" s="622"/>
      <c r="M635" s="622"/>
      <c r="N635" s="622"/>
    </row>
    <row r="636" spans="1:14" x14ac:dyDescent="0.3">
      <c r="A636" s="622"/>
      <c r="B636" s="622"/>
      <c r="C636" s="622"/>
      <c r="D636" s="622"/>
      <c r="E636" s="24"/>
      <c r="F636" s="24"/>
      <c r="G636" s="24"/>
      <c r="H636" s="622"/>
      <c r="I636" s="622"/>
      <c r="J636" s="622"/>
      <c r="K636" s="622"/>
      <c r="L636" s="622"/>
      <c r="M636" s="622"/>
      <c r="N636" s="622"/>
    </row>
    <row r="637" spans="1:14" x14ac:dyDescent="0.3">
      <c r="A637" s="622"/>
      <c r="B637" s="622"/>
      <c r="C637" s="622"/>
      <c r="D637" s="622"/>
      <c r="E637" s="24"/>
      <c r="F637" s="24"/>
      <c r="G637" s="24"/>
      <c r="H637" s="622"/>
      <c r="I637" s="622"/>
      <c r="J637" s="622"/>
      <c r="K637" s="622"/>
      <c r="L637" s="622"/>
      <c r="M637" s="622"/>
      <c r="N637" s="622"/>
    </row>
    <row r="638" spans="1:14" x14ac:dyDescent="0.3">
      <c r="A638" s="622"/>
      <c r="B638" s="622"/>
      <c r="C638" s="622"/>
      <c r="D638" s="622"/>
      <c r="E638" s="24"/>
      <c r="F638" s="24"/>
      <c r="G638" s="24"/>
      <c r="H638" s="622"/>
      <c r="I638" s="622"/>
      <c r="J638" s="622"/>
      <c r="K638" s="622"/>
      <c r="L638" s="622"/>
      <c r="M638" s="622"/>
      <c r="N638" s="622"/>
    </row>
    <row r="639" spans="1:14" x14ac:dyDescent="0.3">
      <c r="A639" s="622"/>
      <c r="B639" s="622"/>
      <c r="C639" s="622"/>
      <c r="D639" s="622"/>
      <c r="E639" s="24"/>
      <c r="F639" s="24"/>
      <c r="G639" s="24"/>
      <c r="H639" s="622"/>
      <c r="I639" s="622"/>
      <c r="J639" s="622"/>
      <c r="K639" s="622"/>
      <c r="L639" s="622"/>
      <c r="M639" s="622"/>
      <c r="N639" s="622"/>
    </row>
    <row r="640" spans="1:14" x14ac:dyDescent="0.3">
      <c r="A640" s="622"/>
      <c r="B640" s="622"/>
      <c r="C640" s="622"/>
      <c r="D640" s="622"/>
      <c r="E640" s="24"/>
      <c r="F640" s="24"/>
      <c r="G640" s="24"/>
      <c r="H640" s="622"/>
      <c r="I640" s="622"/>
      <c r="J640" s="622"/>
      <c r="K640" s="622"/>
      <c r="L640" s="622"/>
      <c r="M640" s="622"/>
      <c r="N640" s="622"/>
    </row>
    <row r="641" spans="1:14" x14ac:dyDescent="0.3">
      <c r="A641" s="622"/>
      <c r="B641" s="622"/>
      <c r="C641" s="622"/>
      <c r="D641" s="622"/>
      <c r="E641" s="24"/>
      <c r="F641" s="24"/>
      <c r="G641" s="24"/>
      <c r="H641" s="622"/>
      <c r="I641" s="622"/>
      <c r="J641" s="622"/>
      <c r="K641" s="622"/>
      <c r="L641" s="622"/>
      <c r="M641" s="622"/>
      <c r="N641" s="622"/>
    </row>
    <row r="642" spans="1:14" x14ac:dyDescent="0.3">
      <c r="A642" s="622"/>
      <c r="B642" s="622"/>
      <c r="C642" s="622"/>
      <c r="D642" s="622"/>
      <c r="E642" s="24"/>
      <c r="F642" s="24"/>
      <c r="G642" s="24"/>
      <c r="H642" s="622"/>
      <c r="I642" s="622"/>
      <c r="J642" s="622"/>
      <c r="K642" s="622"/>
      <c r="L642" s="622"/>
      <c r="M642" s="622"/>
      <c r="N642" s="622"/>
    </row>
    <row r="643" spans="1:14" x14ac:dyDescent="0.3">
      <c r="A643" s="622"/>
      <c r="B643" s="622"/>
      <c r="C643" s="622"/>
      <c r="D643" s="622"/>
      <c r="E643" s="24"/>
      <c r="F643" s="24"/>
      <c r="G643" s="24"/>
      <c r="H643" s="622"/>
      <c r="I643" s="622"/>
      <c r="J643" s="622"/>
      <c r="K643" s="622"/>
      <c r="L643" s="622"/>
      <c r="M643" s="622"/>
      <c r="N643" s="622"/>
    </row>
    <row r="644" spans="1:14" x14ac:dyDescent="0.3">
      <c r="A644" s="622"/>
      <c r="B644" s="622"/>
      <c r="C644" s="622"/>
      <c r="D644" s="622"/>
      <c r="E644" s="24"/>
      <c r="F644" s="24"/>
      <c r="G644" s="24"/>
      <c r="H644" s="622"/>
      <c r="I644" s="622"/>
      <c r="J644" s="622"/>
      <c r="K644" s="622"/>
      <c r="L644" s="622"/>
      <c r="M644" s="622"/>
      <c r="N644" s="622"/>
    </row>
    <row r="645" spans="1:14" x14ac:dyDescent="0.3">
      <c r="A645" s="622"/>
      <c r="B645" s="622"/>
      <c r="C645" s="622"/>
      <c r="D645" s="622"/>
      <c r="E645" s="24"/>
      <c r="F645" s="24"/>
      <c r="G645" s="24"/>
      <c r="H645" s="622"/>
      <c r="I645" s="622"/>
      <c r="J645" s="622"/>
      <c r="K645" s="622"/>
      <c r="L645" s="622"/>
      <c r="M645" s="622"/>
      <c r="N645" s="622"/>
    </row>
    <row r="646" spans="1:14" x14ac:dyDescent="0.3">
      <c r="A646" s="622"/>
      <c r="B646" s="622"/>
      <c r="C646" s="622"/>
      <c r="D646" s="622"/>
      <c r="E646" s="24"/>
      <c r="F646" s="24"/>
      <c r="G646" s="24"/>
      <c r="H646" s="622"/>
      <c r="I646" s="622"/>
      <c r="J646" s="622"/>
      <c r="K646" s="622"/>
      <c r="L646" s="622"/>
      <c r="M646" s="622"/>
      <c r="N646" s="622"/>
    </row>
    <row r="647" spans="1:14" x14ac:dyDescent="0.3">
      <c r="A647" s="622"/>
      <c r="B647" s="622"/>
      <c r="C647" s="622"/>
      <c r="D647" s="622"/>
      <c r="E647" s="24"/>
      <c r="F647" s="24"/>
      <c r="G647" s="24"/>
      <c r="H647" s="622"/>
      <c r="I647" s="622"/>
      <c r="J647" s="622"/>
      <c r="K647" s="622"/>
      <c r="L647" s="622"/>
      <c r="M647" s="622"/>
      <c r="N647" s="622"/>
    </row>
    <row r="648" spans="1:14" x14ac:dyDescent="0.3">
      <c r="A648" s="622"/>
      <c r="B648" s="622"/>
      <c r="C648" s="622"/>
      <c r="D648" s="622"/>
      <c r="E648" s="24"/>
      <c r="F648" s="24"/>
      <c r="G648" s="24"/>
      <c r="H648" s="622"/>
      <c r="I648" s="622"/>
      <c r="J648" s="622"/>
      <c r="K648" s="622"/>
      <c r="L648" s="622"/>
      <c r="M648" s="622"/>
      <c r="N648" s="622"/>
    </row>
    <row r="649" spans="1:14" x14ac:dyDescent="0.3">
      <c r="A649" s="622"/>
      <c r="B649" s="622"/>
      <c r="C649" s="622"/>
      <c r="D649" s="622"/>
      <c r="E649" s="24"/>
      <c r="F649" s="24"/>
      <c r="G649" s="24"/>
      <c r="H649" s="622"/>
      <c r="I649" s="622"/>
      <c r="J649" s="622"/>
      <c r="K649" s="622"/>
      <c r="L649" s="622"/>
      <c r="M649" s="622"/>
      <c r="N649" s="622"/>
    </row>
    <row r="650" spans="1:14" x14ac:dyDescent="0.3">
      <c r="A650" s="622"/>
      <c r="B650" s="622"/>
      <c r="C650" s="622"/>
      <c r="D650" s="622"/>
      <c r="E650" s="24"/>
      <c r="F650" s="24"/>
      <c r="G650" s="24"/>
      <c r="H650" s="622"/>
      <c r="I650" s="622"/>
      <c r="J650" s="622"/>
      <c r="K650" s="622"/>
      <c r="L650" s="622"/>
      <c r="M650" s="622"/>
      <c r="N650" s="622"/>
    </row>
    <row r="651" spans="1:14" x14ac:dyDescent="0.3">
      <c r="A651" s="622"/>
      <c r="B651" s="622"/>
      <c r="C651" s="622"/>
      <c r="D651" s="622"/>
      <c r="E651" s="24"/>
      <c r="F651" s="24"/>
      <c r="G651" s="24"/>
      <c r="H651" s="622"/>
      <c r="I651" s="622"/>
      <c r="J651" s="622"/>
      <c r="K651" s="622"/>
      <c r="L651" s="622"/>
      <c r="M651" s="622"/>
      <c r="N651" s="622"/>
    </row>
    <row r="652" spans="1:14" x14ac:dyDescent="0.3">
      <c r="A652" s="622"/>
      <c r="B652" s="622"/>
      <c r="C652" s="622"/>
      <c r="D652" s="622"/>
      <c r="E652" s="24"/>
      <c r="F652" s="24"/>
      <c r="G652" s="24"/>
      <c r="H652" s="622"/>
      <c r="I652" s="622"/>
      <c r="J652" s="622"/>
      <c r="K652" s="622"/>
      <c r="L652" s="622"/>
      <c r="M652" s="622"/>
      <c r="N652" s="622"/>
    </row>
    <row r="653" spans="1:14" x14ac:dyDescent="0.3">
      <c r="A653" s="622"/>
      <c r="B653" s="622"/>
      <c r="C653" s="622"/>
      <c r="D653" s="622"/>
      <c r="E653" s="24"/>
      <c r="F653" s="24"/>
      <c r="G653" s="24"/>
      <c r="H653" s="622"/>
      <c r="I653" s="622"/>
      <c r="J653" s="622"/>
      <c r="K653" s="622"/>
      <c r="L653" s="622"/>
      <c r="M653" s="622"/>
      <c r="N653" s="622"/>
    </row>
    <row r="654" spans="1:14" x14ac:dyDescent="0.3">
      <c r="A654" s="622"/>
      <c r="B654" s="622"/>
      <c r="C654" s="622"/>
      <c r="D654" s="622"/>
      <c r="E654" s="24"/>
      <c r="F654" s="24"/>
      <c r="G654" s="24"/>
      <c r="H654" s="622"/>
      <c r="I654" s="622"/>
      <c r="J654" s="622"/>
      <c r="K654" s="622"/>
      <c r="L654" s="622"/>
      <c r="M654" s="622"/>
      <c r="N654" s="622"/>
    </row>
    <row r="655" spans="1:14" x14ac:dyDescent="0.3">
      <c r="A655" s="622"/>
      <c r="B655" s="622"/>
      <c r="C655" s="622"/>
      <c r="D655" s="622"/>
      <c r="E655" s="24"/>
      <c r="F655" s="24"/>
      <c r="G655" s="24"/>
      <c r="H655" s="622"/>
      <c r="I655" s="622"/>
      <c r="J655" s="622"/>
      <c r="K655" s="622"/>
      <c r="L655" s="622"/>
      <c r="M655" s="622"/>
      <c r="N655" s="622"/>
    </row>
    <row r="656" spans="1:14" x14ac:dyDescent="0.3">
      <c r="A656" s="622"/>
      <c r="B656" s="622"/>
      <c r="C656" s="622"/>
      <c r="D656" s="622"/>
      <c r="E656" s="24"/>
      <c r="F656" s="24"/>
      <c r="G656" s="24"/>
      <c r="H656" s="622"/>
      <c r="I656" s="622"/>
      <c r="J656" s="622"/>
      <c r="K656" s="622"/>
      <c r="L656" s="622"/>
      <c r="M656" s="622"/>
      <c r="N656" s="622"/>
    </row>
    <row r="657" spans="1:14" x14ac:dyDescent="0.3">
      <c r="A657" s="622"/>
      <c r="B657" s="622"/>
      <c r="C657" s="622"/>
      <c r="D657" s="622"/>
      <c r="E657" s="24"/>
      <c r="F657" s="24"/>
      <c r="G657" s="24"/>
      <c r="H657" s="622"/>
      <c r="I657" s="622"/>
      <c r="J657" s="622"/>
      <c r="K657" s="622"/>
      <c r="L657" s="622"/>
      <c r="M657" s="622"/>
      <c r="N657" s="622"/>
    </row>
    <row r="658" spans="1:14" x14ac:dyDescent="0.3">
      <c r="A658" s="622"/>
      <c r="B658" s="622"/>
      <c r="C658" s="622"/>
      <c r="D658" s="622"/>
      <c r="E658" s="24"/>
      <c r="F658" s="24"/>
      <c r="G658" s="24"/>
      <c r="H658" s="622"/>
      <c r="I658" s="622"/>
      <c r="J658" s="622"/>
      <c r="K658" s="622"/>
      <c r="L658" s="622"/>
      <c r="M658" s="622"/>
      <c r="N658" s="622"/>
    </row>
    <row r="659" spans="1:14" x14ac:dyDescent="0.3">
      <c r="A659" s="622"/>
      <c r="B659" s="622"/>
      <c r="C659" s="622"/>
      <c r="D659" s="622"/>
      <c r="E659" s="24"/>
      <c r="F659" s="24"/>
      <c r="G659" s="24"/>
      <c r="H659" s="622"/>
      <c r="I659" s="622"/>
      <c r="J659" s="622"/>
      <c r="K659" s="622"/>
      <c r="L659" s="622"/>
      <c r="M659" s="622"/>
      <c r="N659" s="622"/>
    </row>
    <row r="660" spans="1:14" x14ac:dyDescent="0.3">
      <c r="A660" s="622"/>
      <c r="B660" s="622"/>
      <c r="C660" s="622"/>
      <c r="D660" s="622"/>
      <c r="E660" s="24"/>
      <c r="F660" s="24"/>
      <c r="G660" s="24"/>
      <c r="H660" s="622"/>
      <c r="I660" s="622"/>
      <c r="J660" s="622"/>
      <c r="K660" s="622"/>
      <c r="L660" s="622"/>
      <c r="M660" s="622"/>
      <c r="N660" s="622"/>
    </row>
    <row r="661" spans="1:14" x14ac:dyDescent="0.3">
      <c r="A661" s="622"/>
      <c r="B661" s="622"/>
      <c r="C661" s="622"/>
      <c r="D661" s="622"/>
      <c r="E661" s="24"/>
      <c r="F661" s="24"/>
      <c r="G661" s="24"/>
      <c r="H661" s="622"/>
      <c r="I661" s="622"/>
      <c r="J661" s="622"/>
      <c r="K661" s="622"/>
      <c r="L661" s="622"/>
      <c r="M661" s="622"/>
      <c r="N661" s="622"/>
    </row>
    <row r="662" spans="1:14" x14ac:dyDescent="0.3">
      <c r="A662" s="622"/>
      <c r="B662" s="622"/>
      <c r="C662" s="622"/>
      <c r="D662" s="622"/>
      <c r="E662" s="24"/>
      <c r="F662" s="24"/>
      <c r="G662" s="24"/>
      <c r="H662" s="622"/>
      <c r="I662" s="622"/>
      <c r="J662" s="622"/>
      <c r="K662" s="622"/>
      <c r="L662" s="622"/>
      <c r="M662" s="622"/>
      <c r="N662" s="622"/>
    </row>
    <row r="663" spans="1:14" x14ac:dyDescent="0.3">
      <c r="A663" s="622"/>
      <c r="B663" s="622"/>
      <c r="C663" s="622"/>
      <c r="D663" s="622"/>
      <c r="E663" s="24"/>
      <c r="F663" s="24"/>
      <c r="G663" s="24"/>
      <c r="H663" s="622"/>
      <c r="I663" s="622"/>
      <c r="J663" s="622"/>
      <c r="K663" s="622"/>
      <c r="L663" s="622"/>
      <c r="M663" s="622"/>
      <c r="N663" s="622"/>
    </row>
    <row r="664" spans="1:14" x14ac:dyDescent="0.3">
      <c r="A664" s="622"/>
      <c r="B664" s="622"/>
      <c r="C664" s="622"/>
      <c r="D664" s="622"/>
      <c r="E664" s="24"/>
      <c r="F664" s="24"/>
      <c r="G664" s="24"/>
      <c r="H664" s="622"/>
      <c r="I664" s="622"/>
      <c r="J664" s="622"/>
      <c r="K664" s="622"/>
      <c r="L664" s="622"/>
      <c r="M664" s="622"/>
      <c r="N664" s="622"/>
    </row>
    <row r="665" spans="1:14" x14ac:dyDescent="0.3">
      <c r="A665" s="622"/>
      <c r="B665" s="622"/>
      <c r="C665" s="622"/>
      <c r="D665" s="622"/>
      <c r="E665" s="24"/>
      <c r="F665" s="24"/>
      <c r="G665" s="24"/>
      <c r="H665" s="622"/>
      <c r="I665" s="622"/>
      <c r="J665" s="622"/>
      <c r="K665" s="622"/>
      <c r="L665" s="622"/>
      <c r="M665" s="622"/>
      <c r="N665" s="622"/>
    </row>
    <row r="666" spans="1:14" x14ac:dyDescent="0.3">
      <c r="A666" s="622"/>
      <c r="B666" s="622"/>
      <c r="C666" s="622"/>
      <c r="D666" s="622"/>
      <c r="E666" s="24"/>
      <c r="F666" s="24"/>
      <c r="G666" s="24"/>
      <c r="H666" s="622"/>
      <c r="I666" s="622"/>
      <c r="J666" s="622"/>
      <c r="K666" s="622"/>
      <c r="L666" s="622"/>
      <c r="M666" s="622"/>
      <c r="N666" s="622"/>
    </row>
    <row r="667" spans="1:14" x14ac:dyDescent="0.3">
      <c r="A667" s="622"/>
      <c r="B667" s="622"/>
      <c r="C667" s="622"/>
      <c r="D667" s="622"/>
      <c r="E667" s="24"/>
      <c r="F667" s="24"/>
      <c r="G667" s="24"/>
      <c r="H667" s="622"/>
      <c r="I667" s="622"/>
      <c r="J667" s="622"/>
      <c r="K667" s="622"/>
      <c r="L667" s="622"/>
      <c r="M667" s="622"/>
      <c r="N667" s="622"/>
    </row>
    <row r="668" spans="1:14" x14ac:dyDescent="0.3">
      <c r="A668" s="622"/>
      <c r="B668" s="622"/>
      <c r="C668" s="622"/>
      <c r="D668" s="622"/>
      <c r="E668" s="24"/>
      <c r="F668" s="24"/>
      <c r="G668" s="24"/>
      <c r="H668" s="622"/>
      <c r="I668" s="622"/>
      <c r="J668" s="622"/>
      <c r="K668" s="622"/>
      <c r="L668" s="622"/>
      <c r="M668" s="622"/>
      <c r="N668" s="622"/>
    </row>
    <row r="669" spans="1:14" x14ac:dyDescent="0.3">
      <c r="A669" s="622"/>
      <c r="B669" s="622"/>
      <c r="C669" s="622"/>
      <c r="D669" s="622"/>
      <c r="E669" s="24"/>
      <c r="F669" s="24"/>
      <c r="G669" s="24"/>
      <c r="H669" s="622"/>
      <c r="I669" s="622"/>
      <c r="J669" s="622"/>
      <c r="K669" s="622"/>
      <c r="L669" s="622"/>
      <c r="M669" s="622"/>
      <c r="N669" s="622"/>
    </row>
    <row r="670" spans="1:14" x14ac:dyDescent="0.3">
      <c r="A670" s="622"/>
      <c r="B670" s="622"/>
      <c r="C670" s="622"/>
      <c r="D670" s="622"/>
      <c r="E670" s="24"/>
      <c r="F670" s="24"/>
      <c r="G670" s="24"/>
      <c r="H670" s="622"/>
      <c r="I670" s="622"/>
      <c r="J670" s="622"/>
      <c r="K670" s="622"/>
      <c r="L670" s="622"/>
      <c r="M670" s="622"/>
      <c r="N670" s="622"/>
    </row>
    <row r="671" spans="1:14" x14ac:dyDescent="0.3">
      <c r="A671" s="622"/>
      <c r="B671" s="622"/>
      <c r="C671" s="622"/>
      <c r="D671" s="622"/>
      <c r="E671" s="24"/>
      <c r="F671" s="24"/>
      <c r="G671" s="24"/>
      <c r="H671" s="622"/>
      <c r="I671" s="622"/>
      <c r="J671" s="622"/>
      <c r="K671" s="622"/>
      <c r="L671" s="622"/>
      <c r="M671" s="622"/>
      <c r="N671" s="622"/>
    </row>
    <row r="672" spans="1:14" x14ac:dyDescent="0.3">
      <c r="A672" s="622"/>
      <c r="B672" s="622"/>
      <c r="C672" s="622"/>
      <c r="D672" s="622"/>
      <c r="E672" s="24"/>
      <c r="F672" s="24"/>
      <c r="G672" s="24"/>
      <c r="H672" s="622"/>
      <c r="I672" s="622"/>
      <c r="J672" s="622"/>
      <c r="K672" s="622"/>
      <c r="L672" s="622"/>
      <c r="M672" s="622"/>
      <c r="N672" s="622"/>
    </row>
    <row r="673" spans="1:14" x14ac:dyDescent="0.3">
      <c r="A673" s="622"/>
      <c r="B673" s="622"/>
      <c r="C673" s="622"/>
      <c r="D673" s="622"/>
      <c r="E673" s="24"/>
      <c r="F673" s="24"/>
      <c r="G673" s="24"/>
      <c r="H673" s="622"/>
      <c r="I673" s="622"/>
      <c r="J673" s="622"/>
      <c r="K673" s="622"/>
      <c r="L673" s="622"/>
      <c r="M673" s="622"/>
      <c r="N673" s="622"/>
    </row>
    <row r="674" spans="1:14" x14ac:dyDescent="0.3">
      <c r="A674" s="622"/>
      <c r="B674" s="622"/>
      <c r="C674" s="622"/>
      <c r="D674" s="622"/>
      <c r="E674" s="24"/>
      <c r="F674" s="24"/>
      <c r="G674" s="24"/>
      <c r="H674" s="622"/>
      <c r="I674" s="622"/>
      <c r="J674" s="622"/>
      <c r="K674" s="622"/>
      <c r="L674" s="622"/>
      <c r="M674" s="622"/>
      <c r="N674" s="622"/>
    </row>
    <row r="675" spans="1:14" x14ac:dyDescent="0.3">
      <c r="A675" s="622"/>
      <c r="B675" s="622"/>
      <c r="C675" s="622"/>
      <c r="D675" s="622"/>
      <c r="E675" s="24"/>
      <c r="F675" s="24"/>
      <c r="G675" s="24"/>
      <c r="H675" s="622"/>
      <c r="I675" s="622"/>
      <c r="J675" s="622"/>
      <c r="K675" s="622"/>
      <c r="L675" s="622"/>
      <c r="M675" s="622"/>
      <c r="N675" s="622"/>
    </row>
    <row r="676" spans="1:14" x14ac:dyDescent="0.3">
      <c r="A676" s="622"/>
      <c r="B676" s="622"/>
      <c r="C676" s="622"/>
      <c r="D676" s="622"/>
      <c r="E676" s="24"/>
      <c r="F676" s="24"/>
      <c r="G676" s="24"/>
      <c r="H676" s="622"/>
      <c r="I676" s="622"/>
      <c r="J676" s="622"/>
      <c r="K676" s="622"/>
      <c r="L676" s="622"/>
      <c r="M676" s="622"/>
      <c r="N676" s="622"/>
    </row>
    <row r="677" spans="1:14" x14ac:dyDescent="0.3">
      <c r="A677" s="622"/>
      <c r="B677" s="622"/>
      <c r="C677" s="622"/>
      <c r="D677" s="622"/>
      <c r="E677" s="24"/>
      <c r="F677" s="24"/>
      <c r="G677" s="24"/>
      <c r="H677" s="622"/>
      <c r="I677" s="622"/>
      <c r="J677" s="622"/>
      <c r="K677" s="622"/>
      <c r="L677" s="622"/>
      <c r="M677" s="622"/>
      <c r="N677" s="622"/>
    </row>
    <row r="678" spans="1:14" x14ac:dyDescent="0.3">
      <c r="A678" s="622"/>
      <c r="B678" s="622"/>
      <c r="C678" s="622"/>
      <c r="D678" s="622"/>
      <c r="E678" s="24"/>
      <c r="F678" s="24"/>
      <c r="G678" s="24"/>
      <c r="H678" s="622"/>
      <c r="I678" s="622"/>
      <c r="J678" s="622"/>
      <c r="K678" s="622"/>
      <c r="L678" s="622"/>
      <c r="M678" s="622"/>
      <c r="N678" s="622"/>
    </row>
    <row r="679" spans="1:14" x14ac:dyDescent="0.3">
      <c r="A679" s="622"/>
      <c r="B679" s="622"/>
      <c r="C679" s="622"/>
      <c r="D679" s="622"/>
      <c r="E679" s="24"/>
      <c r="F679" s="24"/>
      <c r="G679" s="24"/>
      <c r="H679" s="622"/>
      <c r="I679" s="622"/>
      <c r="J679" s="622"/>
      <c r="K679" s="622"/>
      <c r="L679" s="622"/>
      <c r="M679" s="622"/>
      <c r="N679" s="622"/>
    </row>
    <row r="680" spans="1:14" x14ac:dyDescent="0.3">
      <c r="A680" s="622"/>
      <c r="B680" s="622"/>
      <c r="C680" s="622"/>
      <c r="D680" s="622"/>
      <c r="E680" s="24"/>
      <c r="F680" s="24"/>
      <c r="G680" s="24"/>
      <c r="H680" s="622"/>
      <c r="I680" s="622"/>
      <c r="J680" s="622"/>
      <c r="K680" s="622"/>
      <c r="L680" s="622"/>
      <c r="M680" s="622"/>
      <c r="N680" s="622"/>
    </row>
    <row r="681" spans="1:14" x14ac:dyDescent="0.3">
      <c r="A681" s="622"/>
      <c r="B681" s="622"/>
      <c r="C681" s="622"/>
      <c r="D681" s="622"/>
      <c r="E681" s="24"/>
      <c r="F681" s="24"/>
      <c r="G681" s="24"/>
      <c r="H681" s="622"/>
      <c r="I681" s="622"/>
      <c r="J681" s="622"/>
      <c r="K681" s="622"/>
      <c r="L681" s="622"/>
      <c r="M681" s="622"/>
      <c r="N681" s="622"/>
    </row>
    <row r="682" spans="1:14" x14ac:dyDescent="0.3">
      <c r="A682" s="622"/>
      <c r="B682" s="622"/>
      <c r="C682" s="622"/>
      <c r="D682" s="622"/>
      <c r="E682" s="24"/>
      <c r="F682" s="24"/>
      <c r="G682" s="24"/>
      <c r="H682" s="622"/>
      <c r="I682" s="622"/>
      <c r="J682" s="622"/>
      <c r="K682" s="622"/>
      <c r="L682" s="622"/>
      <c r="M682" s="622"/>
      <c r="N682" s="622"/>
    </row>
    <row r="683" spans="1:14" x14ac:dyDescent="0.3">
      <c r="A683" s="622"/>
      <c r="B683" s="622"/>
      <c r="C683" s="622"/>
      <c r="D683" s="622"/>
      <c r="E683" s="24"/>
      <c r="F683" s="24"/>
      <c r="G683" s="24"/>
      <c r="H683" s="622"/>
      <c r="I683" s="622"/>
      <c r="J683" s="622"/>
      <c r="K683" s="622"/>
      <c r="L683" s="622"/>
      <c r="M683" s="622"/>
      <c r="N683" s="622"/>
    </row>
    <row r="684" spans="1:14" x14ac:dyDescent="0.3">
      <c r="A684" s="622"/>
      <c r="B684" s="622"/>
      <c r="C684" s="622"/>
      <c r="D684" s="622"/>
      <c r="E684" s="24"/>
      <c r="F684" s="24"/>
      <c r="G684" s="24"/>
      <c r="H684" s="622"/>
      <c r="I684" s="622"/>
      <c r="J684" s="622"/>
      <c r="K684" s="622"/>
      <c r="L684" s="622"/>
      <c r="M684" s="622"/>
      <c r="N684" s="622"/>
    </row>
    <row r="685" spans="1:14" x14ac:dyDescent="0.3">
      <c r="A685" s="622"/>
      <c r="B685" s="622"/>
      <c r="C685" s="622"/>
      <c r="D685" s="622"/>
      <c r="E685" s="24"/>
      <c r="F685" s="24"/>
      <c r="G685" s="24"/>
      <c r="H685" s="622"/>
      <c r="I685" s="622"/>
      <c r="J685" s="622"/>
      <c r="K685" s="622"/>
      <c r="L685" s="622"/>
      <c r="M685" s="622"/>
      <c r="N685" s="622"/>
    </row>
    <row r="686" spans="1:14" x14ac:dyDescent="0.3">
      <c r="A686" s="622"/>
      <c r="B686" s="622"/>
      <c r="C686" s="622"/>
      <c r="D686" s="622"/>
      <c r="E686" s="24"/>
      <c r="F686" s="24"/>
      <c r="G686" s="24"/>
      <c r="H686" s="622"/>
      <c r="I686" s="622"/>
      <c r="J686" s="622"/>
      <c r="K686" s="622"/>
      <c r="L686" s="622"/>
      <c r="M686" s="622"/>
      <c r="N686" s="622"/>
    </row>
    <row r="687" spans="1:14" x14ac:dyDescent="0.3">
      <c r="A687" s="622"/>
      <c r="B687" s="622"/>
      <c r="C687" s="622"/>
      <c r="D687" s="622"/>
      <c r="E687" s="24"/>
      <c r="F687" s="24"/>
      <c r="G687" s="24"/>
      <c r="H687" s="622"/>
      <c r="I687" s="622"/>
      <c r="J687" s="622"/>
      <c r="K687" s="622"/>
      <c r="L687" s="622"/>
      <c r="M687" s="622"/>
      <c r="N687" s="622"/>
    </row>
    <row r="688" spans="1:14" x14ac:dyDescent="0.3">
      <c r="A688" s="622"/>
      <c r="B688" s="622"/>
      <c r="C688" s="622"/>
      <c r="D688" s="622"/>
      <c r="E688" s="24"/>
      <c r="F688" s="24"/>
      <c r="G688" s="24"/>
      <c r="H688" s="622"/>
      <c r="I688" s="622"/>
      <c r="J688" s="622"/>
      <c r="K688" s="622"/>
      <c r="L688" s="622"/>
      <c r="M688" s="622"/>
      <c r="N688" s="622"/>
    </row>
    <row r="689" spans="1:14" x14ac:dyDescent="0.3">
      <c r="A689" s="622"/>
      <c r="B689" s="622"/>
      <c r="C689" s="622"/>
      <c r="D689" s="622"/>
      <c r="E689" s="24"/>
      <c r="F689" s="24"/>
      <c r="G689" s="24"/>
      <c r="H689" s="622"/>
      <c r="I689" s="622"/>
      <c r="J689" s="622"/>
      <c r="K689" s="622"/>
      <c r="L689" s="622"/>
      <c r="M689" s="622"/>
      <c r="N689" s="622"/>
    </row>
    <row r="690" spans="1:14" x14ac:dyDescent="0.3">
      <c r="A690" s="622"/>
      <c r="B690" s="622"/>
      <c r="C690" s="622"/>
      <c r="D690" s="622"/>
      <c r="E690" s="24"/>
      <c r="F690" s="24"/>
      <c r="G690" s="24"/>
      <c r="H690" s="622"/>
      <c r="I690" s="622"/>
      <c r="J690" s="622"/>
      <c r="K690" s="622"/>
      <c r="L690" s="622"/>
      <c r="M690" s="622"/>
      <c r="N690" s="622"/>
    </row>
    <row r="691" spans="1:14" x14ac:dyDescent="0.3">
      <c r="A691" s="622"/>
      <c r="B691" s="622"/>
      <c r="C691" s="622"/>
      <c r="D691" s="622"/>
      <c r="E691" s="24"/>
      <c r="F691" s="24"/>
      <c r="G691" s="24"/>
      <c r="H691" s="622"/>
      <c r="I691" s="622"/>
      <c r="J691" s="622"/>
      <c r="K691" s="622"/>
      <c r="L691" s="622"/>
      <c r="M691" s="622"/>
      <c r="N691" s="622"/>
    </row>
    <row r="692" spans="1:14" x14ac:dyDescent="0.3">
      <c r="A692" s="622"/>
      <c r="B692" s="622"/>
      <c r="C692" s="622"/>
      <c r="D692" s="622"/>
      <c r="E692" s="24"/>
      <c r="F692" s="24"/>
      <c r="G692" s="24"/>
      <c r="H692" s="622"/>
      <c r="I692" s="622"/>
      <c r="J692" s="622"/>
      <c r="K692" s="622"/>
      <c r="L692" s="622"/>
      <c r="M692" s="622"/>
      <c r="N692" s="622"/>
    </row>
    <row r="693" spans="1:14" x14ac:dyDescent="0.3">
      <c r="A693" s="622"/>
      <c r="B693" s="622"/>
      <c r="C693" s="622"/>
      <c r="D693" s="622"/>
      <c r="E693" s="24"/>
      <c r="F693" s="24"/>
      <c r="G693" s="24"/>
      <c r="H693" s="622"/>
      <c r="I693" s="622"/>
      <c r="J693" s="622"/>
      <c r="K693" s="622"/>
      <c r="L693" s="622"/>
      <c r="M693" s="622"/>
      <c r="N693" s="622"/>
    </row>
    <row r="694" spans="1:14" x14ac:dyDescent="0.3">
      <c r="A694" s="622"/>
      <c r="B694" s="622"/>
      <c r="C694" s="622"/>
      <c r="D694" s="622"/>
      <c r="E694" s="24"/>
      <c r="F694" s="24"/>
      <c r="G694" s="24"/>
      <c r="H694" s="622"/>
      <c r="I694" s="622"/>
      <c r="J694" s="622"/>
      <c r="K694" s="622"/>
      <c r="L694" s="622"/>
      <c r="M694" s="622"/>
      <c r="N694" s="622"/>
    </row>
    <row r="695" spans="1:14" x14ac:dyDescent="0.3">
      <c r="A695" s="622"/>
      <c r="B695" s="622"/>
      <c r="C695" s="622"/>
      <c r="D695" s="622"/>
      <c r="E695" s="24"/>
      <c r="F695" s="24"/>
      <c r="G695" s="24"/>
      <c r="H695" s="622"/>
      <c r="I695" s="622"/>
      <c r="J695" s="622"/>
      <c r="K695" s="622"/>
      <c r="L695" s="622"/>
      <c r="M695" s="622"/>
      <c r="N695" s="622"/>
    </row>
    <row r="696" spans="1:14" x14ac:dyDescent="0.3">
      <c r="A696" s="622"/>
      <c r="B696" s="622"/>
      <c r="C696" s="622"/>
      <c r="D696" s="622"/>
      <c r="E696" s="24"/>
      <c r="F696" s="24"/>
      <c r="G696" s="24"/>
      <c r="H696" s="622"/>
      <c r="I696" s="622"/>
      <c r="J696" s="622"/>
      <c r="K696" s="622"/>
      <c r="L696" s="622"/>
      <c r="M696" s="622"/>
      <c r="N696" s="622"/>
    </row>
    <row r="697" spans="1:14" x14ac:dyDescent="0.3">
      <c r="A697" s="622"/>
      <c r="B697" s="622"/>
      <c r="C697" s="622"/>
      <c r="D697" s="622"/>
      <c r="E697" s="24"/>
      <c r="F697" s="24"/>
      <c r="G697" s="24"/>
      <c r="H697" s="622"/>
      <c r="I697" s="622"/>
      <c r="J697" s="622"/>
      <c r="K697" s="622"/>
      <c r="L697" s="622"/>
      <c r="M697" s="622"/>
      <c r="N697" s="622"/>
    </row>
    <row r="698" spans="1:14" x14ac:dyDescent="0.3">
      <c r="A698" s="622"/>
      <c r="B698" s="622"/>
      <c r="C698" s="622"/>
      <c r="D698" s="622"/>
      <c r="E698" s="24"/>
      <c r="F698" s="24"/>
      <c r="G698" s="24"/>
      <c r="H698" s="622"/>
      <c r="I698" s="622"/>
      <c r="J698" s="622"/>
      <c r="K698" s="622"/>
      <c r="L698" s="622"/>
      <c r="M698" s="622"/>
      <c r="N698" s="622"/>
    </row>
    <row r="699" spans="1:14" x14ac:dyDescent="0.3">
      <c r="A699" s="622"/>
      <c r="B699" s="622"/>
      <c r="C699" s="622"/>
      <c r="D699" s="622"/>
      <c r="E699" s="24"/>
      <c r="F699" s="24"/>
      <c r="G699" s="24"/>
      <c r="H699" s="622"/>
      <c r="I699" s="622"/>
      <c r="J699" s="622"/>
      <c r="K699" s="622"/>
      <c r="L699" s="622"/>
      <c r="M699" s="622"/>
      <c r="N699" s="622"/>
    </row>
    <row r="700" spans="1:14" x14ac:dyDescent="0.3">
      <c r="A700" s="622"/>
      <c r="B700" s="622"/>
      <c r="C700" s="622"/>
      <c r="D700" s="622"/>
      <c r="E700" s="24"/>
      <c r="F700" s="24"/>
      <c r="G700" s="24"/>
      <c r="H700" s="622"/>
      <c r="I700" s="622"/>
      <c r="J700" s="622"/>
      <c r="K700" s="622"/>
      <c r="L700" s="622"/>
      <c r="M700" s="622"/>
      <c r="N700" s="622"/>
    </row>
    <row r="701" spans="1:14" x14ac:dyDescent="0.3">
      <c r="A701" s="622"/>
      <c r="B701" s="622"/>
      <c r="C701" s="622"/>
      <c r="D701" s="622"/>
      <c r="E701" s="24"/>
      <c r="F701" s="24"/>
      <c r="G701" s="24"/>
      <c r="H701" s="622"/>
      <c r="I701" s="622"/>
      <c r="J701" s="622"/>
      <c r="K701" s="622"/>
      <c r="L701" s="622"/>
      <c r="M701" s="622"/>
      <c r="N701" s="622"/>
    </row>
    <row r="702" spans="1:14" x14ac:dyDescent="0.3">
      <c r="A702" s="622"/>
      <c r="B702" s="622"/>
      <c r="C702" s="622"/>
      <c r="D702" s="622"/>
      <c r="E702" s="24"/>
      <c r="F702" s="24"/>
      <c r="G702" s="24"/>
      <c r="H702" s="622"/>
      <c r="I702" s="622"/>
      <c r="J702" s="622"/>
      <c r="K702" s="622"/>
      <c r="L702" s="622"/>
      <c r="M702" s="622"/>
      <c r="N702" s="622"/>
    </row>
    <row r="703" spans="1:14" x14ac:dyDescent="0.3">
      <c r="A703" s="622"/>
      <c r="B703" s="622"/>
      <c r="C703" s="622"/>
      <c r="D703" s="622"/>
      <c r="E703" s="24"/>
      <c r="F703" s="24"/>
      <c r="G703" s="24"/>
      <c r="H703" s="622"/>
      <c r="I703" s="622"/>
      <c r="J703" s="622"/>
      <c r="K703" s="622"/>
      <c r="L703" s="622"/>
      <c r="M703" s="622"/>
      <c r="N703" s="622"/>
    </row>
    <row r="704" spans="1:14" x14ac:dyDescent="0.3">
      <c r="A704" s="622"/>
      <c r="B704" s="622"/>
      <c r="C704" s="622"/>
      <c r="D704" s="622"/>
      <c r="E704" s="24"/>
      <c r="F704" s="24"/>
      <c r="G704" s="24"/>
      <c r="H704" s="622"/>
      <c r="I704" s="622"/>
      <c r="J704" s="622"/>
      <c r="K704" s="622"/>
      <c r="L704" s="622"/>
      <c r="M704" s="622"/>
      <c r="N704" s="622"/>
    </row>
    <row r="705" spans="1:14" x14ac:dyDescent="0.3">
      <c r="A705" s="622"/>
      <c r="B705" s="622"/>
      <c r="C705" s="622"/>
      <c r="D705" s="622"/>
      <c r="E705" s="24"/>
      <c r="F705" s="24"/>
      <c r="G705" s="24"/>
      <c r="H705" s="622"/>
      <c r="I705" s="622"/>
      <c r="J705" s="622"/>
      <c r="K705" s="622"/>
      <c r="L705" s="622"/>
      <c r="M705" s="622"/>
      <c r="N705" s="622"/>
    </row>
    <row r="706" spans="1:14" x14ac:dyDescent="0.3">
      <c r="A706" s="622"/>
      <c r="B706" s="622"/>
      <c r="C706" s="622"/>
      <c r="D706" s="622"/>
      <c r="E706" s="24"/>
      <c r="F706" s="24"/>
      <c r="G706" s="24"/>
      <c r="H706" s="622"/>
      <c r="I706" s="622"/>
      <c r="J706" s="622"/>
      <c r="K706" s="622"/>
      <c r="L706" s="622"/>
      <c r="M706" s="622"/>
      <c r="N706" s="622"/>
    </row>
    <row r="707" spans="1:14" x14ac:dyDescent="0.3">
      <c r="A707" s="622"/>
      <c r="B707" s="622"/>
      <c r="C707" s="622"/>
      <c r="D707" s="622"/>
      <c r="E707" s="24"/>
      <c r="F707" s="24"/>
      <c r="G707" s="24"/>
      <c r="H707" s="622"/>
      <c r="I707" s="622"/>
      <c r="J707" s="622"/>
      <c r="K707" s="622"/>
      <c r="L707" s="622"/>
      <c r="M707" s="622"/>
      <c r="N707" s="622"/>
    </row>
    <row r="708" spans="1:14" x14ac:dyDescent="0.3">
      <c r="A708" s="622"/>
      <c r="B708" s="622"/>
      <c r="C708" s="622"/>
      <c r="D708" s="622"/>
      <c r="E708" s="24"/>
      <c r="F708" s="24"/>
      <c r="G708" s="24"/>
      <c r="H708" s="622"/>
      <c r="I708" s="622"/>
      <c r="J708" s="622"/>
      <c r="K708" s="622"/>
      <c r="L708" s="622"/>
      <c r="M708" s="622"/>
      <c r="N708" s="622"/>
    </row>
    <row r="709" spans="1:14" x14ac:dyDescent="0.3">
      <c r="A709" s="622"/>
      <c r="B709" s="622"/>
      <c r="C709" s="622"/>
      <c r="D709" s="622"/>
      <c r="E709" s="24"/>
      <c r="F709" s="24"/>
      <c r="G709" s="24"/>
      <c r="H709" s="622"/>
      <c r="I709" s="622"/>
      <c r="J709" s="622"/>
      <c r="K709" s="622"/>
      <c r="L709" s="622"/>
      <c r="M709" s="622"/>
      <c r="N709" s="622"/>
    </row>
    <row r="710" spans="1:14" x14ac:dyDescent="0.3">
      <c r="A710" s="622"/>
      <c r="B710" s="622"/>
      <c r="C710" s="622"/>
      <c r="D710" s="622"/>
      <c r="E710" s="24"/>
      <c r="F710" s="24"/>
      <c r="G710" s="24"/>
      <c r="H710" s="622"/>
      <c r="I710" s="622"/>
      <c r="J710" s="622"/>
      <c r="K710" s="622"/>
      <c r="L710" s="622"/>
      <c r="M710" s="622"/>
      <c r="N710" s="622"/>
    </row>
    <row r="711" spans="1:14" x14ac:dyDescent="0.3">
      <c r="A711" s="622"/>
      <c r="B711" s="622"/>
      <c r="C711" s="622"/>
      <c r="D711" s="622"/>
      <c r="E711" s="24"/>
      <c r="F711" s="24"/>
      <c r="G711" s="24"/>
      <c r="H711" s="622"/>
      <c r="I711" s="622"/>
      <c r="J711" s="622"/>
      <c r="K711" s="622"/>
      <c r="L711" s="622"/>
      <c r="M711" s="622"/>
      <c r="N711" s="622"/>
    </row>
    <row r="712" spans="1:14" x14ac:dyDescent="0.3">
      <c r="A712" s="622"/>
      <c r="B712" s="622"/>
      <c r="C712" s="622"/>
      <c r="D712" s="622"/>
      <c r="E712" s="24"/>
      <c r="F712" s="24"/>
      <c r="G712" s="24"/>
      <c r="H712" s="622"/>
      <c r="I712" s="622"/>
      <c r="J712" s="622"/>
      <c r="K712" s="622"/>
      <c r="L712" s="622"/>
      <c r="M712" s="622"/>
      <c r="N712" s="622"/>
    </row>
    <row r="713" spans="1:14" x14ac:dyDescent="0.3">
      <c r="A713" s="622"/>
      <c r="B713" s="622"/>
      <c r="C713" s="622"/>
      <c r="D713" s="622"/>
      <c r="E713" s="24"/>
      <c r="F713" s="24"/>
      <c r="G713" s="24"/>
      <c r="H713" s="622"/>
      <c r="I713" s="622"/>
      <c r="J713" s="622"/>
      <c r="K713" s="622"/>
      <c r="L713" s="622"/>
      <c r="M713" s="622"/>
      <c r="N713" s="622"/>
    </row>
    <row r="714" spans="1:14" x14ac:dyDescent="0.3">
      <c r="A714" s="622"/>
      <c r="B714" s="622"/>
      <c r="C714" s="622"/>
      <c r="D714" s="622"/>
      <c r="E714" s="24"/>
      <c r="F714" s="24"/>
      <c r="G714" s="24"/>
      <c r="H714" s="622"/>
      <c r="I714" s="622"/>
      <c r="J714" s="622"/>
      <c r="K714" s="622"/>
      <c r="L714" s="622"/>
      <c r="M714" s="622"/>
      <c r="N714" s="622"/>
    </row>
    <row r="715" spans="1:14" x14ac:dyDescent="0.3">
      <c r="A715" s="622"/>
      <c r="B715" s="622"/>
      <c r="C715" s="622"/>
      <c r="D715" s="622"/>
      <c r="E715" s="24"/>
      <c r="F715" s="24"/>
      <c r="G715" s="24"/>
      <c r="H715" s="622"/>
      <c r="I715" s="622"/>
      <c r="J715" s="622"/>
      <c r="K715" s="622"/>
      <c r="L715" s="622"/>
      <c r="M715" s="622"/>
      <c r="N715" s="622"/>
    </row>
    <row r="716" spans="1:14" x14ac:dyDescent="0.3">
      <c r="A716" s="622"/>
      <c r="B716" s="622"/>
      <c r="C716" s="622"/>
      <c r="D716" s="622"/>
      <c r="E716" s="24"/>
      <c r="F716" s="24"/>
      <c r="G716" s="24"/>
      <c r="H716" s="622"/>
      <c r="I716" s="622"/>
      <c r="J716" s="622"/>
      <c r="K716" s="622"/>
      <c r="L716" s="622"/>
      <c r="M716" s="622"/>
      <c r="N716" s="622"/>
    </row>
    <row r="717" spans="1:14" x14ac:dyDescent="0.3">
      <c r="A717" s="622"/>
      <c r="B717" s="622"/>
      <c r="C717" s="622"/>
      <c r="D717" s="622"/>
      <c r="E717" s="24"/>
      <c r="F717" s="24"/>
      <c r="G717" s="24"/>
      <c r="H717" s="622"/>
      <c r="I717" s="622"/>
      <c r="J717" s="622"/>
      <c r="K717" s="622"/>
      <c r="L717" s="622"/>
      <c r="M717" s="622"/>
      <c r="N717" s="622"/>
    </row>
    <row r="718" spans="1:14" x14ac:dyDescent="0.3">
      <c r="A718" s="622"/>
      <c r="B718" s="622"/>
      <c r="C718" s="622"/>
      <c r="D718" s="622"/>
      <c r="E718" s="24"/>
      <c r="F718" s="24"/>
      <c r="G718" s="24"/>
      <c r="H718" s="622"/>
      <c r="I718" s="622"/>
      <c r="J718" s="622"/>
      <c r="K718" s="622"/>
      <c r="L718" s="622"/>
      <c r="M718" s="622"/>
      <c r="N718" s="622"/>
    </row>
    <row r="719" spans="1:14" x14ac:dyDescent="0.3">
      <c r="A719" s="622"/>
      <c r="B719" s="622"/>
      <c r="C719" s="622"/>
      <c r="D719" s="622"/>
      <c r="E719" s="24"/>
      <c r="F719" s="24"/>
      <c r="G719" s="24"/>
      <c r="H719" s="622"/>
      <c r="I719" s="622"/>
      <c r="J719" s="622"/>
      <c r="K719" s="622"/>
      <c r="L719" s="622"/>
      <c r="M719" s="622"/>
      <c r="N719" s="622"/>
    </row>
    <row r="720" spans="1:14" x14ac:dyDescent="0.3">
      <c r="A720" s="622"/>
      <c r="B720" s="622"/>
      <c r="C720" s="622"/>
      <c r="D720" s="622"/>
      <c r="E720" s="24"/>
      <c r="F720" s="24"/>
      <c r="G720" s="24"/>
      <c r="H720" s="622"/>
      <c r="I720" s="622"/>
      <c r="J720" s="622"/>
      <c r="K720" s="622"/>
      <c r="L720" s="622"/>
      <c r="M720" s="622"/>
      <c r="N720" s="622"/>
    </row>
    <row r="721" spans="1:14" x14ac:dyDescent="0.3">
      <c r="A721" s="622"/>
      <c r="B721" s="622"/>
      <c r="C721" s="622"/>
      <c r="D721" s="622"/>
      <c r="E721" s="24"/>
      <c r="F721" s="24"/>
      <c r="G721" s="24"/>
      <c r="H721" s="622"/>
      <c r="I721" s="622"/>
      <c r="J721" s="622"/>
      <c r="K721" s="622"/>
      <c r="L721" s="622"/>
      <c r="M721" s="622"/>
      <c r="N721" s="622"/>
    </row>
    <row r="722" spans="1:14" x14ac:dyDescent="0.3">
      <c r="A722" s="622"/>
      <c r="B722" s="622"/>
      <c r="C722" s="622"/>
      <c r="D722" s="622"/>
      <c r="E722" s="24"/>
      <c r="F722" s="24"/>
      <c r="G722" s="24"/>
      <c r="H722" s="622"/>
      <c r="I722" s="622"/>
      <c r="J722" s="622"/>
      <c r="K722" s="622"/>
      <c r="L722" s="622"/>
      <c r="M722" s="622"/>
      <c r="N722" s="622"/>
    </row>
    <row r="723" spans="1:14" x14ac:dyDescent="0.3">
      <c r="A723" s="622"/>
      <c r="B723" s="622"/>
      <c r="C723" s="622"/>
      <c r="D723" s="622"/>
      <c r="E723" s="24"/>
      <c r="F723" s="24"/>
      <c r="G723" s="24"/>
      <c r="H723" s="622"/>
      <c r="I723" s="622"/>
      <c r="J723" s="622"/>
      <c r="K723" s="622"/>
      <c r="L723" s="622"/>
      <c r="M723" s="622"/>
      <c r="N723" s="622"/>
    </row>
    <row r="724" spans="1:14" x14ac:dyDescent="0.3">
      <c r="A724" s="622"/>
      <c r="B724" s="622"/>
      <c r="C724" s="622"/>
      <c r="D724" s="622"/>
      <c r="E724" s="24"/>
      <c r="F724" s="24"/>
      <c r="G724" s="24"/>
      <c r="H724" s="622"/>
      <c r="I724" s="622"/>
      <c r="J724" s="622"/>
      <c r="K724" s="622"/>
      <c r="L724" s="622"/>
      <c r="M724" s="622"/>
      <c r="N724" s="622"/>
    </row>
    <row r="725" spans="1:14" x14ac:dyDescent="0.3">
      <c r="A725" s="622"/>
      <c r="B725" s="622"/>
      <c r="C725" s="622"/>
      <c r="D725" s="622"/>
      <c r="E725" s="24"/>
      <c r="F725" s="24"/>
      <c r="G725" s="24"/>
      <c r="H725" s="622"/>
      <c r="I725" s="622"/>
      <c r="J725" s="622"/>
      <c r="K725" s="622"/>
      <c r="L725" s="622"/>
      <c r="M725" s="622"/>
      <c r="N725" s="622"/>
    </row>
    <row r="726" spans="1:14" x14ac:dyDescent="0.3">
      <c r="A726" s="622"/>
      <c r="B726" s="622"/>
      <c r="C726" s="622"/>
      <c r="D726" s="622"/>
      <c r="E726" s="24"/>
      <c r="F726" s="24"/>
      <c r="G726" s="24"/>
      <c r="H726" s="622"/>
      <c r="I726" s="622"/>
      <c r="J726" s="622"/>
      <c r="K726" s="622"/>
      <c r="L726" s="622"/>
      <c r="M726" s="622"/>
      <c r="N726" s="622"/>
    </row>
    <row r="727" spans="1:14" x14ac:dyDescent="0.3">
      <c r="A727" s="622"/>
      <c r="B727" s="622"/>
      <c r="C727" s="622"/>
      <c r="D727" s="622"/>
      <c r="E727" s="24"/>
      <c r="F727" s="24"/>
      <c r="G727" s="24"/>
      <c r="H727" s="622"/>
      <c r="I727" s="622"/>
      <c r="J727" s="622"/>
      <c r="K727" s="622"/>
      <c r="L727" s="622"/>
      <c r="M727" s="622"/>
      <c r="N727" s="622"/>
    </row>
    <row r="728" spans="1:14" x14ac:dyDescent="0.3">
      <c r="A728" s="622"/>
      <c r="B728" s="622"/>
      <c r="C728" s="622"/>
      <c r="D728" s="622"/>
      <c r="E728" s="24"/>
      <c r="F728" s="24"/>
      <c r="G728" s="24"/>
      <c r="H728" s="622"/>
      <c r="I728" s="622"/>
      <c r="J728" s="622"/>
      <c r="K728" s="622"/>
      <c r="L728" s="622"/>
      <c r="M728" s="622"/>
      <c r="N728" s="622"/>
    </row>
    <row r="729" spans="1:14" x14ac:dyDescent="0.3">
      <c r="A729" s="622"/>
      <c r="B729" s="622"/>
      <c r="C729" s="622"/>
      <c r="D729" s="622"/>
      <c r="E729" s="24"/>
      <c r="F729" s="24"/>
      <c r="G729" s="24"/>
      <c r="H729" s="622"/>
      <c r="I729" s="622"/>
      <c r="J729" s="622"/>
      <c r="K729" s="622"/>
      <c r="L729" s="622"/>
      <c r="M729" s="622"/>
      <c r="N729" s="622"/>
    </row>
    <row r="730" spans="1:14" x14ac:dyDescent="0.3">
      <c r="A730" s="622"/>
      <c r="B730" s="622"/>
      <c r="C730" s="622"/>
      <c r="D730" s="622"/>
      <c r="E730" s="24"/>
      <c r="F730" s="24"/>
      <c r="G730" s="24"/>
      <c r="H730" s="622"/>
      <c r="I730" s="622"/>
      <c r="J730" s="622"/>
      <c r="K730" s="622"/>
      <c r="L730" s="622"/>
      <c r="M730" s="622"/>
      <c r="N730" s="622"/>
    </row>
    <row r="731" spans="1:14" x14ac:dyDescent="0.3">
      <c r="A731" s="622"/>
      <c r="B731" s="622"/>
      <c r="C731" s="622"/>
      <c r="D731" s="622"/>
      <c r="E731" s="24"/>
      <c r="F731" s="24"/>
      <c r="G731" s="24"/>
      <c r="H731" s="622"/>
      <c r="I731" s="622"/>
      <c r="J731" s="622"/>
      <c r="K731" s="622"/>
      <c r="L731" s="622"/>
      <c r="M731" s="622"/>
      <c r="N731" s="622"/>
    </row>
    <row r="732" spans="1:14" x14ac:dyDescent="0.3">
      <c r="A732" s="622"/>
      <c r="B732" s="622"/>
      <c r="C732" s="622"/>
      <c r="D732" s="622"/>
      <c r="E732" s="24"/>
      <c r="F732" s="24"/>
      <c r="G732" s="24"/>
      <c r="H732" s="622"/>
      <c r="I732" s="622"/>
      <c r="J732" s="622"/>
      <c r="K732" s="622"/>
      <c r="L732" s="622"/>
      <c r="M732" s="622"/>
      <c r="N732" s="622"/>
    </row>
    <row r="733" spans="1:14" x14ac:dyDescent="0.3">
      <c r="A733" s="622"/>
      <c r="B733" s="622"/>
      <c r="C733" s="622"/>
      <c r="D733" s="622"/>
      <c r="E733" s="24"/>
      <c r="F733" s="24"/>
      <c r="G733" s="24"/>
      <c r="H733" s="622"/>
      <c r="I733" s="622"/>
      <c r="J733" s="622"/>
      <c r="K733" s="622"/>
      <c r="L733" s="622"/>
      <c r="M733" s="622"/>
      <c r="N733" s="622"/>
    </row>
    <row r="734" spans="1:14" x14ac:dyDescent="0.3">
      <c r="A734" s="622"/>
      <c r="B734" s="622"/>
      <c r="C734" s="622"/>
      <c r="D734" s="622"/>
      <c r="E734" s="24"/>
      <c r="F734" s="24"/>
      <c r="G734" s="24"/>
      <c r="H734" s="622"/>
      <c r="I734" s="622"/>
      <c r="J734" s="622"/>
      <c r="K734" s="622"/>
      <c r="L734" s="622"/>
      <c r="M734" s="622"/>
      <c r="N734" s="622"/>
    </row>
    <row r="735" spans="1:14" x14ac:dyDescent="0.3">
      <c r="A735" s="622"/>
      <c r="B735" s="622"/>
      <c r="C735" s="622"/>
      <c r="D735" s="622"/>
      <c r="E735" s="24"/>
      <c r="F735" s="24"/>
      <c r="G735" s="24"/>
      <c r="H735" s="622"/>
      <c r="I735" s="622"/>
      <c r="J735" s="622"/>
      <c r="K735" s="622"/>
      <c r="L735" s="622"/>
      <c r="M735" s="622"/>
      <c r="N735" s="622"/>
    </row>
    <row r="736" spans="1:14" x14ac:dyDescent="0.3">
      <c r="A736" s="622"/>
      <c r="B736" s="622"/>
      <c r="C736" s="622"/>
      <c r="D736" s="622"/>
      <c r="E736" s="24"/>
      <c r="F736" s="24"/>
      <c r="G736" s="24"/>
      <c r="H736" s="622"/>
      <c r="I736" s="622"/>
      <c r="J736" s="622"/>
      <c r="K736" s="622"/>
      <c r="L736" s="622"/>
      <c r="M736" s="622"/>
      <c r="N736" s="622"/>
    </row>
    <row r="737" spans="1:14" x14ac:dyDescent="0.3">
      <c r="A737" s="622"/>
      <c r="B737" s="622"/>
      <c r="C737" s="622"/>
      <c r="D737" s="622"/>
      <c r="E737" s="24"/>
      <c r="F737" s="24"/>
      <c r="G737" s="24"/>
      <c r="H737" s="622"/>
      <c r="I737" s="622"/>
      <c r="J737" s="622"/>
      <c r="K737" s="622"/>
      <c r="L737" s="622"/>
      <c r="M737" s="622"/>
      <c r="N737" s="622"/>
    </row>
    <row r="738" spans="1:14" x14ac:dyDescent="0.3">
      <c r="A738" s="622"/>
      <c r="B738" s="622"/>
      <c r="C738" s="622"/>
      <c r="D738" s="622"/>
      <c r="E738" s="24"/>
      <c r="F738" s="24"/>
      <c r="G738" s="24"/>
      <c r="H738" s="622"/>
      <c r="I738" s="622"/>
      <c r="J738" s="622"/>
      <c r="K738" s="622"/>
      <c r="L738" s="622"/>
      <c r="M738" s="622"/>
      <c r="N738" s="622"/>
    </row>
    <row r="739" spans="1:14" x14ac:dyDescent="0.3">
      <c r="A739" s="622"/>
      <c r="B739" s="622"/>
      <c r="C739" s="622"/>
      <c r="D739" s="622"/>
      <c r="E739" s="24"/>
      <c r="F739" s="24"/>
      <c r="G739" s="24"/>
      <c r="H739" s="622"/>
      <c r="I739" s="622"/>
      <c r="J739" s="622"/>
      <c r="K739" s="622"/>
      <c r="L739" s="622"/>
      <c r="M739" s="622"/>
      <c r="N739" s="622"/>
    </row>
    <row r="740" spans="1:14" x14ac:dyDescent="0.3">
      <c r="A740" s="622"/>
      <c r="B740" s="622"/>
      <c r="C740" s="622"/>
      <c r="D740" s="622"/>
      <c r="E740" s="24"/>
      <c r="F740" s="24"/>
      <c r="G740" s="24"/>
      <c r="H740" s="622"/>
      <c r="I740" s="622"/>
      <c r="J740" s="622"/>
      <c r="K740" s="622"/>
      <c r="L740" s="622"/>
      <c r="M740" s="622"/>
      <c r="N740" s="622"/>
    </row>
    <row r="741" spans="1:14" x14ac:dyDescent="0.3">
      <c r="A741" s="622"/>
      <c r="B741" s="622"/>
      <c r="C741" s="622"/>
      <c r="D741" s="622"/>
      <c r="E741" s="24"/>
      <c r="F741" s="24"/>
      <c r="G741" s="24"/>
      <c r="H741" s="622"/>
      <c r="I741" s="622"/>
      <c r="J741" s="622"/>
      <c r="K741" s="622"/>
      <c r="L741" s="622"/>
      <c r="M741" s="622"/>
      <c r="N741" s="622"/>
    </row>
    <row r="742" spans="1:14" x14ac:dyDescent="0.3">
      <c r="A742" s="622"/>
      <c r="B742" s="622"/>
      <c r="C742" s="622"/>
      <c r="D742" s="622"/>
      <c r="E742" s="24"/>
      <c r="F742" s="24"/>
      <c r="G742" s="24"/>
      <c r="H742" s="622"/>
      <c r="I742" s="622"/>
      <c r="J742" s="622"/>
      <c r="K742" s="622"/>
      <c r="L742" s="622"/>
      <c r="M742" s="622"/>
      <c r="N742" s="622"/>
    </row>
    <row r="743" spans="1:14" x14ac:dyDescent="0.3">
      <c r="A743" s="622"/>
      <c r="B743" s="622"/>
      <c r="C743" s="622"/>
      <c r="D743" s="622"/>
      <c r="E743" s="24"/>
      <c r="F743" s="24"/>
      <c r="G743" s="24"/>
      <c r="H743" s="622"/>
      <c r="I743" s="622"/>
      <c r="J743" s="622"/>
      <c r="K743" s="622"/>
      <c r="L743" s="622"/>
      <c r="M743" s="622"/>
      <c r="N743" s="622"/>
    </row>
    <row r="744" spans="1:14" x14ac:dyDescent="0.3">
      <c r="A744" s="622"/>
      <c r="B744" s="622"/>
      <c r="C744" s="622"/>
      <c r="D744" s="622"/>
      <c r="E744" s="24"/>
      <c r="F744" s="24"/>
      <c r="G744" s="24"/>
      <c r="H744" s="622"/>
      <c r="I744" s="622"/>
      <c r="J744" s="622"/>
      <c r="K744" s="622"/>
      <c r="L744" s="622"/>
      <c r="M744" s="622"/>
      <c r="N744" s="622"/>
    </row>
    <row r="745" spans="1:14" x14ac:dyDescent="0.3">
      <c r="A745" s="622"/>
      <c r="B745" s="622"/>
      <c r="C745" s="622"/>
      <c r="D745" s="622"/>
      <c r="E745" s="24"/>
      <c r="F745" s="24"/>
      <c r="G745" s="24"/>
      <c r="H745" s="622"/>
      <c r="I745" s="622"/>
      <c r="J745" s="622"/>
      <c r="K745" s="622"/>
      <c r="L745" s="622"/>
      <c r="M745" s="622"/>
      <c r="N745" s="622"/>
    </row>
    <row r="746" spans="1:14" x14ac:dyDescent="0.3">
      <c r="A746" s="622"/>
      <c r="B746" s="622"/>
      <c r="C746" s="622"/>
      <c r="D746" s="622"/>
      <c r="E746" s="24"/>
      <c r="F746" s="24"/>
      <c r="G746" s="24"/>
      <c r="H746" s="622"/>
      <c r="I746" s="622"/>
      <c r="J746" s="622"/>
      <c r="K746" s="622"/>
      <c r="L746" s="622"/>
      <c r="M746" s="622"/>
      <c r="N746" s="622"/>
    </row>
    <row r="747" spans="1:14" x14ac:dyDescent="0.3">
      <c r="A747" s="622"/>
      <c r="B747" s="622"/>
      <c r="C747" s="622"/>
      <c r="D747" s="622"/>
      <c r="E747" s="24"/>
      <c r="F747" s="24"/>
      <c r="G747" s="24"/>
      <c r="H747" s="622"/>
      <c r="I747" s="622"/>
      <c r="J747" s="622"/>
      <c r="K747" s="622"/>
      <c r="L747" s="622"/>
      <c r="M747" s="622"/>
      <c r="N747" s="622"/>
    </row>
    <row r="748" spans="1:14" x14ac:dyDescent="0.3">
      <c r="A748" s="622"/>
      <c r="B748" s="622"/>
      <c r="C748" s="622"/>
      <c r="D748" s="622"/>
      <c r="E748" s="24"/>
      <c r="F748" s="24"/>
      <c r="G748" s="24"/>
      <c r="H748" s="622"/>
      <c r="I748" s="622"/>
      <c r="J748" s="622"/>
      <c r="K748" s="622"/>
      <c r="L748" s="622"/>
      <c r="M748" s="622"/>
      <c r="N748" s="622"/>
    </row>
    <row r="749" spans="1:14" x14ac:dyDescent="0.3">
      <c r="A749" s="622"/>
      <c r="B749" s="622"/>
      <c r="C749" s="622"/>
      <c r="D749" s="622"/>
      <c r="E749" s="24"/>
      <c r="F749" s="24"/>
      <c r="G749" s="24"/>
      <c r="H749" s="622"/>
      <c r="I749" s="622"/>
      <c r="J749" s="622"/>
      <c r="K749" s="622"/>
      <c r="L749" s="622"/>
      <c r="M749" s="622"/>
      <c r="N749" s="622"/>
    </row>
    <row r="750" spans="1:14" x14ac:dyDescent="0.3">
      <c r="A750" s="622"/>
      <c r="B750" s="622"/>
      <c r="C750" s="622"/>
      <c r="D750" s="622"/>
      <c r="E750" s="24"/>
      <c r="F750" s="24"/>
      <c r="G750" s="24"/>
      <c r="H750" s="622"/>
      <c r="I750" s="622"/>
      <c r="J750" s="622"/>
      <c r="K750" s="622"/>
      <c r="L750" s="622"/>
      <c r="M750" s="622"/>
      <c r="N750" s="622"/>
    </row>
    <row r="751" spans="1:14" x14ac:dyDescent="0.3">
      <c r="A751" s="622"/>
      <c r="B751" s="622"/>
      <c r="C751" s="622"/>
      <c r="D751" s="622"/>
      <c r="E751" s="24"/>
      <c r="F751" s="24"/>
      <c r="G751" s="24"/>
      <c r="H751" s="622"/>
      <c r="I751" s="622"/>
      <c r="J751" s="622"/>
      <c r="K751" s="622"/>
      <c r="L751" s="622"/>
      <c r="M751" s="622"/>
      <c r="N751" s="622"/>
    </row>
    <row r="752" spans="1:14" x14ac:dyDescent="0.3">
      <c r="A752" s="622"/>
      <c r="B752" s="622"/>
      <c r="C752" s="622"/>
      <c r="D752" s="622"/>
      <c r="E752" s="24"/>
      <c r="F752" s="24"/>
      <c r="G752" s="24"/>
      <c r="H752" s="622"/>
      <c r="I752" s="622"/>
      <c r="J752" s="622"/>
      <c r="K752" s="622"/>
      <c r="L752" s="622"/>
      <c r="M752" s="622"/>
      <c r="N752" s="622"/>
    </row>
    <row r="753" spans="1:14" x14ac:dyDescent="0.3">
      <c r="A753" s="622"/>
      <c r="B753" s="622"/>
      <c r="C753" s="622"/>
      <c r="D753" s="622"/>
      <c r="E753" s="24"/>
      <c r="F753" s="24"/>
      <c r="G753" s="24"/>
      <c r="H753" s="622"/>
      <c r="I753" s="622"/>
      <c r="J753" s="622"/>
      <c r="K753" s="622"/>
      <c r="L753" s="622"/>
      <c r="M753" s="622"/>
      <c r="N753" s="622"/>
    </row>
    <row r="754" spans="1:14" x14ac:dyDescent="0.3">
      <c r="A754" s="622"/>
      <c r="B754" s="622"/>
      <c r="C754" s="622"/>
      <c r="D754" s="622"/>
      <c r="E754" s="24"/>
      <c r="F754" s="24"/>
      <c r="G754" s="24"/>
      <c r="H754" s="622"/>
      <c r="I754" s="622"/>
      <c r="J754" s="622"/>
      <c r="K754" s="622"/>
      <c r="L754" s="622"/>
      <c r="M754" s="622"/>
      <c r="N754" s="622"/>
    </row>
    <row r="755" spans="1:14" x14ac:dyDescent="0.3">
      <c r="A755" s="622"/>
      <c r="B755" s="622"/>
      <c r="C755" s="622"/>
      <c r="D755" s="622"/>
      <c r="E755" s="24"/>
      <c r="F755" s="24"/>
      <c r="G755" s="24"/>
      <c r="H755" s="622"/>
      <c r="I755" s="622"/>
      <c r="J755" s="622"/>
      <c r="K755" s="622"/>
      <c r="L755" s="622"/>
      <c r="M755" s="622"/>
      <c r="N755" s="622"/>
    </row>
    <row r="756" spans="1:14" x14ac:dyDescent="0.3">
      <c r="A756" s="622"/>
      <c r="B756" s="622"/>
      <c r="C756" s="622"/>
      <c r="D756" s="622"/>
      <c r="E756" s="24"/>
      <c r="F756" s="24"/>
      <c r="G756" s="24"/>
      <c r="H756" s="622"/>
      <c r="I756" s="622"/>
      <c r="J756" s="622"/>
      <c r="K756" s="622"/>
      <c r="L756" s="622"/>
      <c r="M756" s="622"/>
      <c r="N756" s="622"/>
    </row>
    <row r="757" spans="1:14" x14ac:dyDescent="0.3">
      <c r="A757" s="622"/>
      <c r="B757" s="622"/>
      <c r="C757" s="622"/>
      <c r="D757" s="622"/>
      <c r="E757" s="24"/>
      <c r="F757" s="24"/>
      <c r="G757" s="24"/>
      <c r="H757" s="622"/>
      <c r="I757" s="622"/>
      <c r="J757" s="622"/>
      <c r="K757" s="622"/>
      <c r="L757" s="622"/>
      <c r="M757" s="622"/>
      <c r="N757" s="622"/>
    </row>
    <row r="758" spans="1:14" x14ac:dyDescent="0.3">
      <c r="A758" s="622"/>
      <c r="B758" s="622"/>
      <c r="C758" s="622"/>
      <c r="D758" s="622"/>
      <c r="E758" s="24"/>
      <c r="F758" s="24"/>
      <c r="G758" s="24"/>
      <c r="H758" s="622"/>
      <c r="I758" s="622"/>
      <c r="J758" s="622"/>
      <c r="K758" s="622"/>
      <c r="L758" s="622"/>
      <c r="M758" s="622"/>
      <c r="N758" s="622"/>
    </row>
    <row r="759" spans="1:14" x14ac:dyDescent="0.3">
      <c r="A759" s="622"/>
      <c r="B759" s="622"/>
      <c r="C759" s="622"/>
      <c r="D759" s="622"/>
      <c r="E759" s="24"/>
      <c r="F759" s="24"/>
      <c r="G759" s="24"/>
      <c r="H759" s="622"/>
      <c r="I759" s="622"/>
      <c r="J759" s="622"/>
      <c r="K759" s="622"/>
      <c r="L759" s="622"/>
      <c r="M759" s="622"/>
      <c r="N759" s="622"/>
    </row>
    <row r="760" spans="1:14" x14ac:dyDescent="0.3">
      <c r="A760" s="622"/>
      <c r="B760" s="622"/>
      <c r="C760" s="622"/>
      <c r="D760" s="622"/>
      <c r="E760" s="24"/>
      <c r="F760" s="24"/>
      <c r="G760" s="24"/>
      <c r="H760" s="622"/>
      <c r="I760" s="622"/>
      <c r="J760" s="622"/>
      <c r="K760" s="622"/>
      <c r="L760" s="622"/>
      <c r="M760" s="622"/>
      <c r="N760" s="622"/>
    </row>
    <row r="761" spans="1:14" x14ac:dyDescent="0.3">
      <c r="A761" s="622"/>
      <c r="B761" s="622"/>
      <c r="C761" s="622"/>
      <c r="D761" s="622"/>
      <c r="E761" s="24"/>
      <c r="F761" s="24"/>
      <c r="G761" s="24"/>
      <c r="H761" s="622"/>
      <c r="I761" s="622"/>
      <c r="J761" s="622"/>
      <c r="K761" s="622"/>
      <c r="L761" s="622"/>
      <c r="M761" s="622"/>
      <c r="N761" s="622"/>
    </row>
    <row r="762" spans="1:14" x14ac:dyDescent="0.3">
      <c r="A762" s="622"/>
      <c r="B762" s="622"/>
      <c r="C762" s="622"/>
      <c r="D762" s="622"/>
      <c r="E762" s="24"/>
      <c r="F762" s="24"/>
      <c r="G762" s="24"/>
      <c r="H762" s="622"/>
      <c r="I762" s="622"/>
      <c r="J762" s="622"/>
      <c r="K762" s="622"/>
      <c r="L762" s="622"/>
      <c r="M762" s="622"/>
      <c r="N762" s="622"/>
    </row>
    <row r="763" spans="1:14" x14ac:dyDescent="0.3">
      <c r="A763" s="622"/>
      <c r="B763" s="622"/>
      <c r="C763" s="622"/>
      <c r="D763" s="622"/>
      <c r="E763" s="24"/>
      <c r="F763" s="24"/>
      <c r="G763" s="24"/>
      <c r="H763" s="622"/>
      <c r="I763" s="622"/>
      <c r="J763" s="622"/>
      <c r="K763" s="622"/>
      <c r="L763" s="622"/>
      <c r="M763" s="622"/>
      <c r="N763" s="622"/>
    </row>
    <row r="764" spans="1:14" x14ac:dyDescent="0.3">
      <c r="A764" s="622"/>
      <c r="B764" s="622"/>
      <c r="C764" s="622"/>
      <c r="D764" s="622"/>
      <c r="E764" s="24"/>
      <c r="F764" s="24"/>
      <c r="G764" s="24"/>
      <c r="H764" s="622"/>
      <c r="I764" s="622"/>
      <c r="J764" s="622"/>
      <c r="K764" s="622"/>
      <c r="L764" s="622"/>
      <c r="M764" s="622"/>
      <c r="N764" s="622"/>
    </row>
    <row r="765" spans="1:14" x14ac:dyDescent="0.3">
      <c r="A765" s="622"/>
      <c r="B765" s="622"/>
      <c r="C765" s="622"/>
      <c r="D765" s="622"/>
      <c r="E765" s="24"/>
      <c r="F765" s="24"/>
      <c r="G765" s="24"/>
      <c r="H765" s="622"/>
      <c r="I765" s="622"/>
      <c r="J765" s="622"/>
      <c r="K765" s="622"/>
      <c r="L765" s="622"/>
      <c r="M765" s="622"/>
      <c r="N765" s="622"/>
    </row>
    <row r="766" spans="1:14" x14ac:dyDescent="0.3">
      <c r="A766" s="622"/>
      <c r="B766" s="622"/>
      <c r="C766" s="622"/>
      <c r="D766" s="622"/>
      <c r="E766" s="24"/>
      <c r="F766" s="24"/>
      <c r="G766" s="24"/>
      <c r="H766" s="622"/>
      <c r="I766" s="622"/>
      <c r="J766" s="622"/>
      <c r="K766" s="622"/>
      <c r="L766" s="622"/>
      <c r="M766" s="622"/>
      <c r="N766" s="622"/>
    </row>
    <row r="767" spans="1:14" x14ac:dyDescent="0.3">
      <c r="A767" s="622"/>
      <c r="B767" s="622"/>
      <c r="C767" s="622"/>
      <c r="D767" s="622"/>
      <c r="E767" s="24"/>
      <c r="F767" s="24"/>
      <c r="G767" s="24"/>
      <c r="H767" s="622"/>
      <c r="I767" s="622"/>
      <c r="J767" s="622"/>
      <c r="K767" s="622"/>
      <c r="L767" s="622"/>
      <c r="M767" s="622"/>
      <c r="N767" s="622"/>
    </row>
    <row r="768" spans="1:14" x14ac:dyDescent="0.3">
      <c r="A768" s="622"/>
      <c r="B768" s="622"/>
      <c r="C768" s="622"/>
      <c r="D768" s="622"/>
      <c r="E768" s="24"/>
      <c r="F768" s="24"/>
      <c r="G768" s="24"/>
      <c r="H768" s="622"/>
      <c r="I768" s="622"/>
      <c r="J768" s="622"/>
      <c r="K768" s="622"/>
      <c r="L768" s="622"/>
      <c r="M768" s="622"/>
      <c r="N768" s="622"/>
    </row>
    <row r="769" spans="1:14" x14ac:dyDescent="0.3">
      <c r="A769" s="622"/>
      <c r="B769" s="622"/>
      <c r="C769" s="622"/>
      <c r="D769" s="622"/>
      <c r="E769" s="24"/>
      <c r="F769" s="24"/>
      <c r="G769" s="24"/>
      <c r="H769" s="622"/>
      <c r="I769" s="622"/>
      <c r="J769" s="622"/>
      <c r="K769" s="622"/>
      <c r="L769" s="622"/>
      <c r="M769" s="622"/>
      <c r="N769" s="622"/>
    </row>
    <row r="770" spans="1:14" x14ac:dyDescent="0.3">
      <c r="A770" s="622"/>
      <c r="B770" s="622"/>
      <c r="C770" s="622"/>
      <c r="D770" s="622"/>
      <c r="E770" s="24"/>
      <c r="F770" s="24"/>
      <c r="G770" s="24"/>
      <c r="H770" s="622"/>
      <c r="I770" s="622"/>
      <c r="J770" s="622"/>
      <c r="K770" s="622"/>
      <c r="L770" s="622"/>
      <c r="M770" s="622"/>
      <c r="N770" s="622"/>
    </row>
    <row r="771" spans="1:14" x14ac:dyDescent="0.3">
      <c r="A771" s="622"/>
      <c r="B771" s="622"/>
      <c r="C771" s="622"/>
      <c r="D771" s="622"/>
      <c r="E771" s="24"/>
      <c r="F771" s="24"/>
      <c r="G771" s="24"/>
      <c r="H771" s="622"/>
      <c r="I771" s="622"/>
      <c r="J771" s="622"/>
      <c r="K771" s="622"/>
      <c r="L771" s="622"/>
      <c r="M771" s="622"/>
      <c r="N771" s="622"/>
    </row>
    <row r="772" spans="1:14" x14ac:dyDescent="0.3">
      <c r="A772" s="622"/>
      <c r="B772" s="622"/>
      <c r="C772" s="622"/>
      <c r="D772" s="622"/>
      <c r="E772" s="24"/>
      <c r="F772" s="24"/>
      <c r="G772" s="24"/>
      <c r="H772" s="622"/>
      <c r="I772" s="622"/>
      <c r="J772" s="622"/>
      <c r="K772" s="622"/>
      <c r="L772" s="622"/>
      <c r="M772" s="622"/>
      <c r="N772" s="622"/>
    </row>
    <row r="773" spans="1:14" x14ac:dyDescent="0.3">
      <c r="A773" s="622"/>
      <c r="B773" s="622"/>
      <c r="C773" s="622"/>
      <c r="D773" s="622"/>
      <c r="E773" s="24"/>
      <c r="F773" s="24"/>
      <c r="G773" s="24"/>
      <c r="H773" s="622"/>
      <c r="I773" s="622"/>
      <c r="J773" s="622"/>
      <c r="K773" s="622"/>
      <c r="L773" s="622"/>
      <c r="M773" s="622"/>
      <c r="N773" s="622"/>
    </row>
    <row r="774" spans="1:14" x14ac:dyDescent="0.3">
      <c r="A774" s="622"/>
      <c r="B774" s="622"/>
      <c r="C774" s="622"/>
      <c r="D774" s="622"/>
      <c r="E774" s="24"/>
      <c r="F774" s="24"/>
      <c r="G774" s="24"/>
      <c r="H774" s="622"/>
      <c r="I774" s="622"/>
      <c r="J774" s="622"/>
      <c r="K774" s="622"/>
      <c r="L774" s="622"/>
      <c r="M774" s="622"/>
      <c r="N774" s="622"/>
    </row>
    <row r="775" spans="1:14" x14ac:dyDescent="0.3">
      <c r="A775" s="622"/>
      <c r="B775" s="622"/>
      <c r="C775" s="622"/>
      <c r="D775" s="622"/>
      <c r="E775" s="24"/>
      <c r="F775" s="24"/>
      <c r="G775" s="24"/>
      <c r="H775" s="622"/>
      <c r="I775" s="622"/>
      <c r="J775" s="622"/>
      <c r="K775" s="622"/>
      <c r="L775" s="622"/>
      <c r="M775" s="622"/>
      <c r="N775" s="622"/>
    </row>
    <row r="776" spans="1:14" x14ac:dyDescent="0.3">
      <c r="A776" s="622"/>
      <c r="B776" s="622"/>
      <c r="C776" s="622"/>
      <c r="D776" s="622"/>
      <c r="E776" s="24"/>
      <c r="F776" s="24"/>
      <c r="G776" s="24"/>
      <c r="H776" s="622"/>
      <c r="I776" s="622"/>
      <c r="J776" s="622"/>
      <c r="K776" s="622"/>
      <c r="L776" s="622"/>
      <c r="M776" s="622"/>
      <c r="N776" s="622"/>
    </row>
    <row r="777" spans="1:14" x14ac:dyDescent="0.3">
      <c r="A777" s="622"/>
      <c r="B777" s="622"/>
      <c r="C777" s="622"/>
      <c r="D777" s="622"/>
      <c r="E777" s="24"/>
      <c r="F777" s="24"/>
      <c r="G777" s="24"/>
      <c r="H777" s="622"/>
      <c r="I777" s="622"/>
      <c r="J777" s="622"/>
      <c r="K777" s="622"/>
      <c r="L777" s="622"/>
      <c r="M777" s="622"/>
      <c r="N777" s="622"/>
    </row>
    <row r="778" spans="1:14" x14ac:dyDescent="0.3">
      <c r="A778" s="622"/>
      <c r="B778" s="622"/>
      <c r="C778" s="622"/>
      <c r="D778" s="622"/>
      <c r="E778" s="24"/>
      <c r="F778" s="24"/>
      <c r="G778" s="24"/>
      <c r="H778" s="622"/>
      <c r="I778" s="622"/>
      <c r="J778" s="622"/>
      <c r="K778" s="622"/>
      <c r="L778" s="622"/>
      <c r="M778" s="622"/>
      <c r="N778" s="622"/>
    </row>
    <row r="779" spans="1:14" x14ac:dyDescent="0.3">
      <c r="A779" s="622"/>
      <c r="B779" s="622"/>
      <c r="C779" s="622"/>
      <c r="D779" s="622"/>
      <c r="E779" s="24"/>
      <c r="F779" s="24"/>
      <c r="G779" s="24"/>
      <c r="H779" s="622"/>
      <c r="I779" s="622"/>
      <c r="J779" s="622"/>
      <c r="K779" s="622"/>
      <c r="L779" s="622"/>
      <c r="M779" s="622"/>
      <c r="N779" s="622"/>
    </row>
    <row r="780" spans="1:14" x14ac:dyDescent="0.3">
      <c r="A780" s="622"/>
      <c r="B780" s="622"/>
      <c r="C780" s="622"/>
      <c r="D780" s="622"/>
      <c r="E780" s="24"/>
      <c r="F780" s="24"/>
      <c r="G780" s="24"/>
      <c r="H780" s="622"/>
      <c r="I780" s="622"/>
      <c r="J780" s="622"/>
      <c r="K780" s="622"/>
      <c r="L780" s="622"/>
      <c r="M780" s="622"/>
      <c r="N780" s="622"/>
    </row>
    <row r="781" spans="1:14" x14ac:dyDescent="0.3">
      <c r="A781" s="622"/>
      <c r="B781" s="622"/>
      <c r="C781" s="622"/>
      <c r="D781" s="622"/>
      <c r="E781" s="24"/>
      <c r="F781" s="24"/>
      <c r="G781" s="24"/>
      <c r="H781" s="622"/>
      <c r="I781" s="622"/>
      <c r="J781" s="622"/>
      <c r="K781" s="622"/>
      <c r="L781" s="622"/>
      <c r="M781" s="622"/>
      <c r="N781" s="622"/>
    </row>
    <row r="1526" spans="5:7" x14ac:dyDescent="0.3">
      <c r="E1526" s="362" t="s">
        <v>114</v>
      </c>
      <c r="F1526" s="25"/>
      <c r="G1526" s="25"/>
    </row>
  </sheetData>
  <autoFilter ref="A2:N314" xr:uid="{00000000-0009-0000-0000-000004000000}">
    <filterColumn colId="0">
      <customFilters>
        <customFilter operator="notEqual" val=" "/>
      </customFilters>
    </filterColumn>
  </autoFilter>
  <mergeCells count="1">
    <mergeCell ref="A1:N1"/>
  </mergeCells>
  <phoneticPr fontId="74" type="noConversion"/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3229-0164-4370-9DAA-746AF2B3C196}">
  <dimension ref="A3:D19"/>
  <sheetViews>
    <sheetView workbookViewId="0">
      <selection activeCell="D23" sqref="D23"/>
    </sheetView>
  </sheetViews>
  <sheetFormatPr defaultRowHeight="14.4" x14ac:dyDescent="0.3"/>
  <cols>
    <col min="1" max="1" width="10.77734375" bestFit="1" customWidth="1"/>
    <col min="2" max="2" width="34.88671875" bestFit="1" customWidth="1"/>
    <col min="3" max="3" width="15.109375" bestFit="1" customWidth="1"/>
    <col min="4" max="4" width="15.21875" customWidth="1"/>
  </cols>
  <sheetData>
    <row r="3" spans="1:4" x14ac:dyDescent="0.3">
      <c r="A3" s="320" t="s">
        <v>857</v>
      </c>
      <c r="B3" t="s">
        <v>118</v>
      </c>
      <c r="C3" t="s">
        <v>873</v>
      </c>
    </row>
    <row r="4" spans="1:4" x14ac:dyDescent="0.3">
      <c r="A4" s="144" t="s">
        <v>63</v>
      </c>
      <c r="B4" s="871">
        <v>735000</v>
      </c>
      <c r="C4" s="871"/>
      <c r="D4" s="872">
        <f>GETPIVOTDATA("Sum of spent in national currency (Ugx)",$A$3,"Name","Airtime")</f>
        <v>735000</v>
      </c>
    </row>
    <row r="5" spans="1:4" x14ac:dyDescent="0.3">
      <c r="A5" s="144" t="s">
        <v>156</v>
      </c>
      <c r="B5" s="871">
        <v>370000</v>
      </c>
      <c r="C5" s="871">
        <v>15000</v>
      </c>
      <c r="D5" s="872">
        <f>GETPIVOTDATA("Sum of spent in national currency (Ugx)",$A$3,"Name","Ashiraf")-GETPIVOTDATA("Sum of Received",$A$3,"Name","Ashiraf")</f>
        <v>355000</v>
      </c>
    </row>
    <row r="6" spans="1:4" x14ac:dyDescent="0.3">
      <c r="A6" s="144" t="s">
        <v>603</v>
      </c>
      <c r="B6" s="871">
        <v>420000</v>
      </c>
      <c r="C6" s="871"/>
      <c r="D6" s="872">
        <f>GETPIVOTDATA("Sum of spent in national currency (Ugx)",$A$3,"Name","i04")-GETPIVOTDATA("Sum of Received",$A$3,"Name","i04")</f>
        <v>420000</v>
      </c>
    </row>
    <row r="7" spans="1:4" x14ac:dyDescent="0.3">
      <c r="A7" s="144" t="s">
        <v>121</v>
      </c>
      <c r="B7" s="871">
        <v>551600</v>
      </c>
      <c r="C7" s="871">
        <v>184000</v>
      </c>
      <c r="D7" s="872">
        <f>GETPIVOTDATA("Sum of spent in national currency (Ugx)",$A$3,"Name","i18")-GETPIVOTDATA("Sum of Received",$A$3,"Name","i18")</f>
        <v>367600</v>
      </c>
    </row>
    <row r="8" spans="1:4" x14ac:dyDescent="0.3">
      <c r="A8" s="144" t="s">
        <v>208</v>
      </c>
      <c r="B8" s="871">
        <v>1650000</v>
      </c>
      <c r="C8" s="871">
        <v>88000</v>
      </c>
      <c r="D8" s="872">
        <f>GETPIVOTDATA("Sum of spent in national currency (Ugx)",$A$3,"Name","i41")-GETPIVOTDATA("Sum of Received",$A$3,"Name","i41")</f>
        <v>1562000</v>
      </c>
    </row>
    <row r="9" spans="1:4" x14ac:dyDescent="0.3">
      <c r="A9" s="144" t="s">
        <v>605</v>
      </c>
      <c r="B9" s="871">
        <v>411000</v>
      </c>
      <c r="C9" s="871">
        <v>3500</v>
      </c>
      <c r="D9" s="872">
        <f>GETPIVOTDATA("Sum of spent in national currency (Ugx)",$A$3,"Name","i69")-GETPIVOTDATA("Sum of Received",$A$3,"Name","i69")</f>
        <v>407500</v>
      </c>
    </row>
    <row r="10" spans="1:4" x14ac:dyDescent="0.3">
      <c r="A10" s="144" t="s">
        <v>207</v>
      </c>
      <c r="B10" s="871">
        <v>2584000</v>
      </c>
      <c r="C10" s="871">
        <v>44000</v>
      </c>
      <c r="D10" s="872">
        <f>GETPIVOTDATA("Sum of spent in national currency (Ugx)",$A$3,"Name","i93")-GETPIVOTDATA("Sum of Received",$A$3,"Name","i93")</f>
        <v>2540000</v>
      </c>
    </row>
    <row r="11" spans="1:4" x14ac:dyDescent="0.3">
      <c r="A11" s="144" t="s">
        <v>41</v>
      </c>
      <c r="B11" s="871">
        <v>3572500</v>
      </c>
      <c r="C11" s="871">
        <v>500</v>
      </c>
      <c r="D11" s="872">
        <f>GETPIVOTDATA("Sum of spent in national currency (Ugx)",$A$3,"Name","Lydia")-GETPIVOTDATA("Sum of Received",$A$3,"Name","Lydia")</f>
        <v>3572000</v>
      </c>
    </row>
    <row r="12" spans="1:4" x14ac:dyDescent="0.3">
      <c r="A12" s="144" t="s">
        <v>167</v>
      </c>
      <c r="B12" s="871">
        <v>2822800</v>
      </c>
      <c r="C12" s="871">
        <v>92700</v>
      </c>
      <c r="D12" s="872">
        <f>GETPIVOTDATA("Sum of spent in national currency (Ugx)",$A$3,"Name","Mary")-GETPIVOTDATA("Sum of Received",$A$3,"Name","Mary")</f>
        <v>2730100</v>
      </c>
    </row>
    <row r="13" spans="1:4" x14ac:dyDescent="0.3">
      <c r="A13" s="144" t="s">
        <v>145</v>
      </c>
      <c r="B13" s="871">
        <v>317000</v>
      </c>
      <c r="C13" s="871"/>
      <c r="D13" s="872">
        <f>GETPIVOTDATA("Sum of spent in national currency (Ugx)",$A$3,"Name","Rebecca")-GETPIVOTDATA("Sum of Received",$A$3,"Name","Rebecca")</f>
        <v>317000</v>
      </c>
    </row>
    <row r="14" spans="1:4" x14ac:dyDescent="0.3">
      <c r="A14" s="144" t="s">
        <v>177</v>
      </c>
      <c r="B14" s="871">
        <v>425000</v>
      </c>
      <c r="C14" s="871">
        <v>14000</v>
      </c>
      <c r="D14" s="872">
        <f>GETPIVOTDATA("Sum of spent in national currency (Ugx)",$A$3,"Name","Ruff")-GETPIVOTDATA("Sum of Received",$A$3,"Name","Ruff")</f>
        <v>411000</v>
      </c>
    </row>
    <row r="15" spans="1:4" x14ac:dyDescent="0.3">
      <c r="A15" s="144" t="s">
        <v>103</v>
      </c>
      <c r="B15" s="871"/>
      <c r="C15" s="871">
        <v>15880000</v>
      </c>
      <c r="D15" s="884"/>
    </row>
    <row r="16" spans="1:4" x14ac:dyDescent="0.3">
      <c r="A16" s="144" t="s">
        <v>883</v>
      </c>
      <c r="B16" s="871">
        <v>483000</v>
      </c>
      <c r="C16" s="871">
        <v>27000</v>
      </c>
      <c r="D16" s="872">
        <f>GETPIVOTDATA("Sum of spent in national currency (Ugx)",$A$3,"Name","i42")-GETPIVOTDATA("Sum of Received",$A$3,"Name","i42")</f>
        <v>456000</v>
      </c>
    </row>
    <row r="17" spans="1:4" x14ac:dyDescent="0.3">
      <c r="A17" s="144" t="s">
        <v>884</v>
      </c>
      <c r="B17" s="871">
        <v>1707000</v>
      </c>
      <c r="C17" s="871">
        <v>13000</v>
      </c>
      <c r="D17" s="872">
        <f>GETPIVOTDATA("Sum of spent in national currency (Ugx)",$A$3,"Name","i43")-GETPIVOTDATA("Sum of Received",$A$3,"Name","i43")</f>
        <v>1694000</v>
      </c>
    </row>
    <row r="18" spans="1:4" x14ac:dyDescent="0.3">
      <c r="A18" s="144" t="s">
        <v>104</v>
      </c>
      <c r="B18" s="871">
        <v>16048900</v>
      </c>
      <c r="C18" s="871">
        <v>16361700</v>
      </c>
    </row>
    <row r="19" spans="1:4" x14ac:dyDescent="0.3">
      <c r="C19" s="968">
        <f>GETPIVOTDATA("Sum of Received",$A$3,"Name","Ashiraf")+GETPIVOTDATA("Sum of Received",$A$3,"Name","i18")+GETPIVOTDATA("Sum of Received",$A$3,"Name","i41")+GETPIVOTDATA("Sum of Received",$A$3,"Name","i69")+GETPIVOTDATA("Sum of Received",$A$3,"Name","i93")+GETPIVOTDATA("Sum of Received",$A$3,"Name","Lydia")+GETPIVOTDATA("Sum of Received",$A$3,"Name","Mary")+GETPIVOTDATA("Sum of Received",$A$3,"Name","Ruff")+GETPIVOTDATA("Sum of Received",$A$3,"Name","i42")+GETPIVOTDATA("Sum of Received",$A$3,"Name","i43")</f>
        <v>481700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6"/>
  <sheetViews>
    <sheetView workbookViewId="0">
      <pane xSplit="1" ySplit="3" topLeftCell="B4" activePane="bottomRight" state="frozen"/>
      <selection activeCell="H319" sqref="H319"/>
      <selection pane="topRight" activeCell="H319" sqref="H319"/>
      <selection pane="bottomLeft" activeCell="H319" sqref="H319"/>
      <selection pane="bottomRight" activeCell="B5" sqref="B5"/>
    </sheetView>
  </sheetViews>
  <sheetFormatPr defaultColWidth="10.88671875" defaultRowHeight="14.4" x14ac:dyDescent="0.3"/>
  <cols>
    <col min="1" max="1" width="12.33203125" style="25" customWidth="1"/>
    <col min="2" max="2" width="25.6640625" style="25" customWidth="1"/>
    <col min="3" max="3" width="19.44140625" style="25" customWidth="1"/>
    <col min="4" max="4" width="15.6640625" style="25" bestFit="1" customWidth="1"/>
    <col min="5" max="5" width="13.6640625" style="62" customWidth="1"/>
    <col min="6" max="6" width="12.33203125" style="62" customWidth="1"/>
    <col min="7" max="7" width="14.44140625" style="62" bestFit="1" customWidth="1"/>
    <col min="8" max="8" width="14.44140625" style="25" bestFit="1" customWidth="1"/>
    <col min="9" max="9" width="21.109375" style="25" customWidth="1"/>
    <col min="10" max="10" width="26.109375" style="25" customWidth="1"/>
    <col min="11" max="12" width="10.88671875" style="25"/>
    <col min="13" max="13" width="14.88671875" style="25" customWidth="1"/>
    <col min="14" max="14" width="28" style="25" customWidth="1"/>
    <col min="15" max="16384" width="10.88671875" style="25"/>
  </cols>
  <sheetData>
    <row r="1" spans="1:19" s="2" customFormat="1" ht="36" customHeight="1" x14ac:dyDescent="0.3">
      <c r="A1" s="891" t="s">
        <v>42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</row>
    <row r="2" spans="1:19" s="2" customFormat="1" ht="18" x14ac:dyDescent="0.3">
      <c r="A2" s="893" t="s">
        <v>125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</row>
    <row r="3" spans="1:19" s="2" customFormat="1" ht="43.2" x14ac:dyDescent="0.3">
      <c r="A3" s="26" t="s">
        <v>0</v>
      </c>
      <c r="B3" s="19" t="s">
        <v>5</v>
      </c>
      <c r="C3" s="19" t="s">
        <v>10</v>
      </c>
      <c r="D3" s="20" t="s">
        <v>8</v>
      </c>
      <c r="E3" s="20" t="s">
        <v>61</v>
      </c>
      <c r="F3" s="20" t="s">
        <v>34</v>
      </c>
      <c r="G3" s="21" t="s">
        <v>40</v>
      </c>
      <c r="H3" s="21" t="s">
        <v>2</v>
      </c>
      <c r="I3" s="21" t="s">
        <v>3</v>
      </c>
      <c r="J3" s="19" t="s">
        <v>9</v>
      </c>
      <c r="K3" s="19" t="s">
        <v>1</v>
      </c>
      <c r="L3" s="19" t="s">
        <v>4</v>
      </c>
      <c r="M3" s="22" t="s">
        <v>12</v>
      </c>
      <c r="N3" s="23" t="s">
        <v>11</v>
      </c>
    </row>
    <row r="4" spans="1:19" s="11" customFormat="1" ht="15" thickBot="1" x14ac:dyDescent="0.35">
      <c r="A4" s="365">
        <v>45597</v>
      </c>
      <c r="B4" s="119" t="s">
        <v>865</v>
      </c>
      <c r="C4" s="261"/>
      <c r="D4" s="261"/>
      <c r="E4" s="285"/>
      <c r="F4" s="301">
        <v>5</v>
      </c>
      <c r="G4" s="302">
        <v>5</v>
      </c>
      <c r="H4" s="18"/>
      <c r="I4" s="29"/>
      <c r="J4" s="27"/>
      <c r="K4" s="29"/>
      <c r="L4" s="29"/>
      <c r="M4" s="29"/>
      <c r="N4" s="29"/>
    </row>
    <row r="5" spans="1:19" s="51" customFormat="1" ht="15" thickBot="1" x14ac:dyDescent="0.35">
      <c r="A5" s="85"/>
      <c r="B5" s="37"/>
      <c r="C5" s="102"/>
      <c r="D5" s="118"/>
      <c r="E5" s="307">
        <f>SUM(E4:E4)</f>
        <v>0</v>
      </c>
      <c r="F5" s="307">
        <f>SUM(F4:F4)</f>
        <v>5</v>
      </c>
      <c r="G5" s="303">
        <f>F5-E5</f>
        <v>5</v>
      </c>
      <c r="H5" s="117"/>
      <c r="I5" s="37"/>
      <c r="J5" s="37"/>
      <c r="K5" s="37"/>
      <c r="L5" s="37"/>
      <c r="M5" s="37"/>
      <c r="N5" s="37"/>
      <c r="O5" s="86"/>
      <c r="P5" s="86"/>
      <c r="Q5" s="86"/>
      <c r="R5" s="86"/>
      <c r="S5" s="86"/>
    </row>
    <row r="6" spans="1:19" s="15" customFormat="1" x14ac:dyDescent="0.3">
      <c r="A6"/>
      <c r="B6"/>
      <c r="C6"/>
      <c r="D6" s="107"/>
      <c r="E6" s="106"/>
      <c r="F6" s="109"/>
      <c r="G6" s="106"/>
      <c r="H6" s="54"/>
      <c r="I6" s="38"/>
      <c r="J6" s="110"/>
      <c r="K6" s="108"/>
      <c r="L6" s="108"/>
      <c r="M6" s="38"/>
      <c r="N6" s="106"/>
      <c r="O6" s="38"/>
      <c r="P6" s="38"/>
      <c r="Q6" s="38"/>
      <c r="R6" s="38"/>
      <c r="S6" s="38"/>
    </row>
    <row r="7" spans="1:19" s="15" customFormat="1" x14ac:dyDescent="0.3">
      <c r="A7"/>
      <c r="B7"/>
      <c r="C7"/>
      <c r="D7" s="107"/>
      <c r="E7" s="106"/>
      <c r="F7" s="109"/>
      <c r="G7" s="106"/>
      <c r="H7" s="54"/>
      <c r="I7" s="38"/>
      <c r="J7" s="110"/>
      <c r="K7" s="108"/>
      <c r="L7" s="108"/>
      <c r="M7" s="38"/>
      <c r="N7" s="106"/>
      <c r="O7" s="38"/>
      <c r="P7" s="38"/>
      <c r="Q7" s="38"/>
      <c r="R7" s="38"/>
      <c r="S7" s="38"/>
    </row>
    <row r="8" spans="1:19" s="15" customFormat="1" x14ac:dyDescent="0.3">
      <c r="A8"/>
      <c r="B8"/>
      <c r="C8"/>
      <c r="D8" s="107"/>
      <c r="E8" s="106"/>
      <c r="F8" s="109"/>
      <c r="G8" s="106"/>
      <c r="H8" s="54"/>
      <c r="I8" s="38"/>
      <c r="J8" s="110"/>
      <c r="K8" s="108"/>
      <c r="L8" s="108"/>
      <c r="M8" s="38"/>
      <c r="N8" s="106"/>
      <c r="O8" s="38"/>
      <c r="P8" s="38"/>
      <c r="Q8" s="38"/>
      <c r="R8" s="38"/>
      <c r="S8" s="38"/>
    </row>
    <row r="9" spans="1:19" s="15" customFormat="1" x14ac:dyDescent="0.3">
      <c r="A9"/>
      <c r="B9"/>
      <c r="C9"/>
      <c r="D9" s="107"/>
      <c r="E9" s="106"/>
      <c r="F9" s="109"/>
      <c r="G9" s="106"/>
      <c r="H9" s="54"/>
      <c r="I9" s="38"/>
      <c r="J9" s="110"/>
      <c r="K9" s="108"/>
      <c r="L9" s="108"/>
      <c r="M9" s="38"/>
      <c r="N9" s="109"/>
      <c r="O9" s="38"/>
      <c r="P9" s="38"/>
      <c r="Q9" s="38"/>
      <c r="R9" s="38"/>
      <c r="S9" s="38"/>
    </row>
    <row r="10" spans="1:19" s="73" customFormat="1" x14ac:dyDescent="0.3">
      <c r="A10"/>
      <c r="B10"/>
      <c r="C10"/>
      <c r="D10" s="111"/>
      <c r="E10" s="106"/>
      <c r="F10" s="106"/>
      <c r="G10" s="106"/>
      <c r="H10" s="54"/>
      <c r="I10" s="111"/>
      <c r="J10" s="86"/>
      <c r="K10" s="86"/>
      <c r="L10" s="86"/>
      <c r="M10" s="86"/>
      <c r="N10" s="106"/>
      <c r="O10" s="54"/>
      <c r="P10" s="54"/>
      <c r="Q10" s="54"/>
      <c r="R10" s="54"/>
      <c r="S10" s="54"/>
    </row>
    <row r="11" spans="1:19" s="15" customFormat="1" x14ac:dyDescent="0.3">
      <c r="A11"/>
      <c r="B11"/>
      <c r="C11"/>
      <c r="D11" s="107"/>
      <c r="E11" s="106"/>
      <c r="F11" s="109"/>
      <c r="G11" s="107"/>
      <c r="H11" s="54"/>
      <c r="I11" s="38"/>
      <c r="J11" s="110"/>
      <c r="K11" s="108"/>
      <c r="L11" s="108"/>
      <c r="M11" s="38"/>
      <c r="N11" s="109"/>
      <c r="O11" s="38"/>
      <c r="P11" s="38"/>
      <c r="Q11" s="38"/>
      <c r="R11" s="38"/>
      <c r="S11" s="38"/>
    </row>
    <row r="12" spans="1:19" s="15" customFormat="1" x14ac:dyDescent="0.3">
      <c r="A12"/>
      <c r="B12"/>
      <c r="C12"/>
      <c r="D12" s="107"/>
      <c r="E12" s="106"/>
      <c r="F12" s="109"/>
      <c r="G12" s="107"/>
      <c r="H12" s="54"/>
      <c r="I12" s="38"/>
      <c r="J12" s="110"/>
      <c r="K12" s="108"/>
      <c r="L12" s="108"/>
      <c r="M12" s="38"/>
      <c r="N12" s="109"/>
      <c r="O12" s="38"/>
      <c r="P12" s="38"/>
      <c r="Q12" s="38"/>
      <c r="R12" s="38"/>
      <c r="S12" s="38"/>
    </row>
    <row r="13" spans="1:19" s="15" customFormat="1" x14ac:dyDescent="0.3">
      <c r="A13"/>
      <c r="B13"/>
      <c r="C13"/>
      <c r="D13" s="107"/>
      <c r="E13" s="106"/>
      <c r="F13" s="109"/>
      <c r="G13" s="107"/>
      <c r="H13" s="54"/>
      <c r="I13" s="38"/>
      <c r="J13" s="110"/>
      <c r="K13" s="108"/>
      <c r="L13" s="108"/>
      <c r="M13" s="38"/>
      <c r="N13" s="109"/>
      <c r="O13" s="38"/>
      <c r="P13" s="38"/>
      <c r="Q13" s="38"/>
      <c r="R13" s="38"/>
      <c r="S13" s="38"/>
    </row>
    <row r="14" spans="1:19" s="15" customFormat="1" x14ac:dyDescent="0.3">
      <c r="A14"/>
      <c r="B14"/>
      <c r="C14"/>
      <c r="D14" s="107"/>
      <c r="E14" s="106"/>
      <c r="F14" s="109"/>
      <c r="G14" s="107"/>
      <c r="H14" s="54"/>
      <c r="I14" s="38"/>
      <c r="J14" s="110"/>
      <c r="K14" s="108"/>
      <c r="L14" s="108"/>
      <c r="M14" s="38"/>
      <c r="N14" s="109"/>
      <c r="O14" s="38"/>
      <c r="P14" s="38"/>
      <c r="Q14" s="38"/>
      <c r="R14" s="38"/>
      <c r="S14" s="38"/>
    </row>
    <row r="15" spans="1:19" s="15" customFormat="1" x14ac:dyDescent="0.3">
      <c r="A15"/>
      <c r="B15"/>
      <c r="C15"/>
      <c r="D15" s="107"/>
      <c r="E15" s="106"/>
      <c r="F15" s="109"/>
      <c r="G15" s="107"/>
      <c r="H15" s="54"/>
      <c r="I15" s="38"/>
      <c r="J15" s="110"/>
      <c r="K15" s="108"/>
      <c r="L15" s="108"/>
      <c r="M15" s="38"/>
      <c r="N15" s="109"/>
      <c r="O15" s="38"/>
      <c r="P15" s="38"/>
      <c r="Q15" s="38"/>
      <c r="R15" s="38"/>
      <c r="S15" s="38"/>
    </row>
    <row r="16" spans="1:19" s="15" customFormat="1" x14ac:dyDescent="0.3">
      <c r="A16" s="42"/>
      <c r="B16" s="99"/>
      <c r="C16" s="38"/>
      <c r="D16" s="107"/>
      <c r="E16" s="106"/>
      <c r="F16" s="109"/>
      <c r="G16" s="107"/>
      <c r="H16" s="54"/>
      <c r="I16" s="38"/>
      <c r="J16" s="110"/>
      <c r="K16" s="108"/>
      <c r="L16" s="108"/>
      <c r="M16" s="38"/>
      <c r="N16" s="109"/>
      <c r="O16" s="38"/>
      <c r="P16" s="38"/>
      <c r="Q16" s="38"/>
      <c r="R16" s="38"/>
      <c r="S16" s="38"/>
    </row>
    <row r="17" spans="1:19" s="15" customFormat="1" x14ac:dyDescent="0.3">
      <c r="A17" s="42"/>
      <c r="B17" s="99"/>
      <c r="C17" s="38"/>
      <c r="D17" s="107"/>
      <c r="E17" s="106"/>
      <c r="F17" s="109"/>
      <c r="G17" s="107"/>
      <c r="H17" s="54"/>
      <c r="I17" s="38"/>
      <c r="J17" s="110"/>
      <c r="K17" s="108"/>
      <c r="L17" s="108"/>
      <c r="M17" s="38"/>
      <c r="N17" s="109"/>
      <c r="O17" s="38"/>
      <c r="P17" s="38"/>
      <c r="Q17" s="38"/>
      <c r="R17" s="38"/>
      <c r="S17" s="38"/>
    </row>
    <row r="18" spans="1:19" s="15" customFormat="1" x14ac:dyDescent="0.3">
      <c r="A18" s="42"/>
      <c r="B18" s="99"/>
      <c r="C18" s="38"/>
      <c r="D18" s="107"/>
      <c r="E18" s="106"/>
      <c r="F18" s="109"/>
      <c r="G18" s="107"/>
      <c r="H18" s="54"/>
      <c r="I18" s="38"/>
      <c r="J18" s="110"/>
      <c r="K18" s="108"/>
      <c r="L18" s="108"/>
      <c r="M18" s="38"/>
      <c r="N18" s="109"/>
      <c r="O18" s="38"/>
      <c r="P18" s="38"/>
      <c r="Q18" s="38"/>
      <c r="R18" s="38"/>
      <c r="S18" s="38"/>
    </row>
    <row r="19" spans="1:19" s="15" customFormat="1" x14ac:dyDescent="0.3">
      <c r="A19" s="42"/>
      <c r="B19" s="99"/>
      <c r="C19" s="38"/>
      <c r="D19" s="107"/>
      <c r="E19" s="106"/>
      <c r="F19" s="109"/>
      <c r="G19" s="107"/>
      <c r="H19" s="54"/>
      <c r="I19" s="38"/>
      <c r="J19" s="110"/>
      <c r="K19" s="108"/>
      <c r="L19" s="108"/>
      <c r="M19" s="38"/>
      <c r="N19" s="109"/>
      <c r="O19" s="38"/>
      <c r="P19" s="38"/>
      <c r="Q19" s="38"/>
      <c r="R19" s="38"/>
      <c r="S19" s="38"/>
    </row>
    <row r="20" spans="1:19" s="15" customFormat="1" x14ac:dyDescent="0.3">
      <c r="A20" s="42"/>
      <c r="B20" s="99"/>
      <c r="C20" s="38"/>
      <c r="D20" s="107"/>
      <c r="E20" s="106"/>
      <c r="F20" s="109"/>
      <c r="G20" s="107"/>
      <c r="H20" s="54"/>
      <c r="I20" s="38"/>
      <c r="J20" s="110"/>
      <c r="K20" s="108"/>
      <c r="L20" s="108"/>
      <c r="M20" s="38"/>
      <c r="N20" s="109"/>
      <c r="O20" s="38"/>
      <c r="P20" s="38"/>
      <c r="Q20" s="38"/>
      <c r="R20" s="38"/>
      <c r="S20" s="38"/>
    </row>
    <row r="21" spans="1:19" s="15" customFormat="1" x14ac:dyDescent="0.3">
      <c r="A21" s="42"/>
      <c r="B21" s="99"/>
      <c r="C21" s="38"/>
      <c r="D21" s="107"/>
      <c r="E21" s="106"/>
      <c r="F21" s="109"/>
      <c r="G21" s="107"/>
      <c r="H21" s="54"/>
      <c r="I21" s="38"/>
      <c r="J21" s="110"/>
      <c r="K21" s="108"/>
      <c r="L21" s="108"/>
      <c r="M21" s="38"/>
      <c r="N21" s="109"/>
      <c r="O21" s="38"/>
      <c r="P21" s="38"/>
      <c r="Q21" s="38"/>
      <c r="R21" s="38"/>
      <c r="S21" s="38"/>
    </row>
    <row r="22" spans="1:19" s="15" customFormat="1" x14ac:dyDescent="0.3">
      <c r="A22" s="87"/>
      <c r="B22" s="100"/>
      <c r="C22" s="112"/>
      <c r="D22" s="113"/>
      <c r="E22" s="114"/>
      <c r="F22" s="114"/>
      <c r="G22" s="114"/>
      <c r="H22" s="54"/>
      <c r="I22" s="38"/>
      <c r="J22" s="106"/>
      <c r="K22" s="108"/>
      <c r="L22" s="108"/>
      <c r="M22" s="86"/>
      <c r="N22" s="106"/>
      <c r="O22" s="38"/>
      <c r="P22" s="38"/>
      <c r="Q22" s="38"/>
      <c r="R22" s="38"/>
      <c r="S22" s="38"/>
    </row>
    <row r="23" spans="1:19" s="71" customFormat="1" x14ac:dyDescent="0.3">
      <c r="A23" s="87"/>
      <c r="B23" s="100"/>
      <c r="C23" s="112"/>
      <c r="D23" s="113"/>
      <c r="E23" s="114"/>
      <c r="F23" s="114"/>
      <c r="G23" s="114"/>
      <c r="H23" s="54"/>
      <c r="I23" s="111"/>
      <c r="J23" s="86"/>
      <c r="K23" s="86"/>
      <c r="L23" s="86"/>
      <c r="M23" s="86"/>
      <c r="N23" s="106"/>
      <c r="O23" s="54"/>
      <c r="P23" s="54"/>
      <c r="Q23" s="54"/>
      <c r="R23" s="54"/>
      <c r="S23" s="54"/>
    </row>
    <row r="24" spans="1:19" s="15" customFormat="1" x14ac:dyDescent="0.3">
      <c r="A24" s="42"/>
      <c r="B24" s="99"/>
      <c r="C24" s="38"/>
      <c r="D24" s="107"/>
      <c r="E24" s="106"/>
      <c r="F24" s="109"/>
      <c r="G24" s="106"/>
      <c r="H24" s="54"/>
      <c r="I24" s="38"/>
      <c r="J24" s="110"/>
      <c r="K24" s="108"/>
      <c r="L24" s="108"/>
      <c r="M24" s="38"/>
      <c r="N24" s="109"/>
      <c r="O24" s="38"/>
      <c r="P24" s="38"/>
      <c r="Q24" s="38"/>
      <c r="R24" s="38"/>
      <c r="S24" s="38"/>
    </row>
    <row r="25" spans="1:19" s="15" customFormat="1" x14ac:dyDescent="0.3">
      <c r="A25" s="42"/>
      <c r="B25" s="99"/>
      <c r="C25" s="38"/>
      <c r="D25" s="107"/>
      <c r="E25" s="106"/>
      <c r="F25" s="109"/>
      <c r="G25" s="106"/>
      <c r="H25" s="54"/>
      <c r="I25" s="38"/>
      <c r="J25" s="110"/>
      <c r="K25" s="108"/>
      <c r="L25" s="108"/>
      <c r="M25" s="38"/>
      <c r="N25" s="109"/>
      <c r="O25" s="38"/>
      <c r="P25" s="38"/>
      <c r="Q25" s="38"/>
      <c r="R25" s="38"/>
      <c r="S25" s="38"/>
    </row>
    <row r="26" spans="1:19" s="15" customFormat="1" x14ac:dyDescent="0.3">
      <c r="A26" s="42"/>
      <c r="B26" s="99"/>
      <c r="C26" s="38"/>
      <c r="D26" s="107"/>
      <c r="E26" s="106"/>
      <c r="F26" s="109"/>
      <c r="G26" s="106"/>
      <c r="H26" s="54"/>
      <c r="I26" s="38"/>
      <c r="J26" s="110"/>
      <c r="K26" s="108"/>
      <c r="L26" s="108"/>
      <c r="M26" s="38"/>
      <c r="N26" s="109"/>
      <c r="O26" s="38"/>
      <c r="P26" s="38"/>
      <c r="Q26" s="38"/>
      <c r="R26" s="38"/>
      <c r="S26" s="38"/>
    </row>
    <row r="27" spans="1:19" s="15" customFormat="1" x14ac:dyDescent="0.3">
      <c r="A27" s="42"/>
      <c r="B27" s="99"/>
      <c r="C27" s="38"/>
      <c r="D27" s="107"/>
      <c r="E27" s="106"/>
      <c r="F27" s="109"/>
      <c r="G27" s="106"/>
      <c r="H27" s="54"/>
      <c r="I27" s="38"/>
      <c r="J27" s="110"/>
      <c r="K27" s="108"/>
      <c r="L27" s="108"/>
      <c r="M27" s="38"/>
      <c r="N27" s="109"/>
      <c r="O27" s="38"/>
      <c r="P27" s="38"/>
      <c r="Q27" s="38"/>
      <c r="R27" s="38"/>
      <c r="S27" s="38"/>
    </row>
    <row r="28" spans="1:19" s="15" customFormat="1" x14ac:dyDescent="0.3">
      <c r="A28" s="42"/>
      <c r="B28" s="99"/>
      <c r="C28" s="38"/>
      <c r="D28" s="107"/>
      <c r="E28" s="106"/>
      <c r="F28" s="109"/>
      <c r="G28" s="106"/>
      <c r="H28" s="54"/>
      <c r="I28" s="38"/>
      <c r="J28" s="110"/>
      <c r="K28" s="108"/>
      <c r="L28" s="108"/>
      <c r="M28" s="38"/>
      <c r="N28" s="109"/>
      <c r="O28" s="38"/>
      <c r="P28" s="38"/>
      <c r="Q28" s="38"/>
      <c r="R28" s="38"/>
      <c r="S28" s="38"/>
    </row>
    <row r="29" spans="1:19" s="15" customFormat="1" x14ac:dyDescent="0.3">
      <c r="A29" s="42"/>
      <c r="B29" s="99"/>
      <c r="C29" s="38"/>
      <c r="D29" s="107"/>
      <c r="E29" s="106"/>
      <c r="F29" s="109"/>
      <c r="G29" s="106"/>
      <c r="H29" s="54"/>
      <c r="I29" s="38"/>
      <c r="J29" s="110"/>
      <c r="K29" s="108"/>
      <c r="L29" s="108"/>
      <c r="M29" s="38"/>
      <c r="N29" s="109"/>
      <c r="O29" s="38"/>
      <c r="P29" s="38"/>
      <c r="Q29" s="38"/>
      <c r="R29" s="38"/>
      <c r="S29" s="38"/>
    </row>
    <row r="30" spans="1:19" s="15" customFormat="1" x14ac:dyDescent="0.3">
      <c r="A30" s="42"/>
      <c r="B30" s="99"/>
      <c r="C30" s="38"/>
      <c r="D30" s="107"/>
      <c r="E30" s="106"/>
      <c r="F30" s="109"/>
      <c r="G30" s="106"/>
      <c r="H30" s="54"/>
      <c r="I30" s="38"/>
      <c r="J30" s="110"/>
      <c r="K30" s="108"/>
      <c r="L30" s="108"/>
      <c r="M30" s="38"/>
      <c r="N30" s="109"/>
      <c r="O30" s="38"/>
      <c r="P30" s="38"/>
      <c r="Q30" s="38"/>
      <c r="R30" s="38"/>
      <c r="S30" s="38"/>
    </row>
    <row r="31" spans="1:19" s="15" customFormat="1" x14ac:dyDescent="0.3">
      <c r="A31" s="42"/>
      <c r="B31" s="99"/>
      <c r="C31" s="38"/>
      <c r="D31" s="107"/>
      <c r="E31" s="106"/>
      <c r="F31" s="109"/>
      <c r="G31" s="106"/>
      <c r="H31" s="54"/>
      <c r="I31" s="38"/>
      <c r="J31" s="110"/>
      <c r="K31" s="108"/>
      <c r="L31" s="108"/>
      <c r="M31" s="38"/>
      <c r="N31" s="109"/>
      <c r="O31" s="38"/>
      <c r="P31" s="38"/>
      <c r="Q31" s="38"/>
      <c r="R31" s="38"/>
      <c r="S31" s="38"/>
    </row>
    <row r="32" spans="1:19" s="15" customFormat="1" x14ac:dyDescent="0.3">
      <c r="A32" s="87"/>
      <c r="B32" s="100"/>
      <c r="C32" s="112"/>
      <c r="D32" s="113"/>
      <c r="E32" s="114"/>
      <c r="F32" s="114"/>
      <c r="G32" s="114"/>
      <c r="H32" s="54"/>
      <c r="I32" s="38"/>
      <c r="J32" s="106"/>
      <c r="K32" s="108"/>
      <c r="L32" s="108"/>
      <c r="M32" s="86"/>
      <c r="N32" s="106"/>
      <c r="O32" s="38"/>
      <c r="P32" s="38"/>
      <c r="Q32" s="38"/>
      <c r="R32" s="38"/>
      <c r="S32" s="38"/>
    </row>
    <row r="33" spans="1:19" s="71" customFormat="1" x14ac:dyDescent="0.3">
      <c r="A33" s="87"/>
      <c r="B33" s="100"/>
      <c r="C33" s="112"/>
      <c r="D33" s="113"/>
      <c r="E33" s="114"/>
      <c r="F33" s="114"/>
      <c r="G33" s="114"/>
      <c r="H33" s="54"/>
      <c r="I33" s="111"/>
      <c r="J33" s="86"/>
      <c r="K33" s="86"/>
      <c r="L33" s="86"/>
      <c r="M33" s="86"/>
      <c r="N33" s="106"/>
      <c r="O33" s="54"/>
      <c r="P33" s="54"/>
      <c r="Q33" s="54"/>
      <c r="R33" s="54"/>
      <c r="S33" s="54"/>
    </row>
    <row r="34" spans="1:19" s="15" customFormat="1" x14ac:dyDescent="0.3">
      <c r="A34" s="42"/>
      <c r="B34" s="99"/>
      <c r="C34" s="38"/>
      <c r="D34" s="107"/>
      <c r="E34" s="106"/>
      <c r="F34" s="109"/>
      <c r="G34" s="106"/>
      <c r="H34" s="54"/>
      <c r="I34" s="38"/>
      <c r="J34" s="110"/>
      <c r="K34" s="108"/>
      <c r="L34" s="108"/>
      <c r="M34" s="38"/>
      <c r="N34" s="109"/>
      <c r="O34" s="38"/>
      <c r="P34" s="38"/>
      <c r="Q34" s="38"/>
      <c r="R34" s="38"/>
      <c r="S34" s="38"/>
    </row>
    <row r="35" spans="1:19" s="15" customFormat="1" x14ac:dyDescent="0.3">
      <c r="A35" s="42"/>
      <c r="B35" s="99"/>
      <c r="C35" s="38"/>
      <c r="D35" s="107"/>
      <c r="E35" s="106"/>
      <c r="F35" s="109"/>
      <c r="G35" s="106"/>
      <c r="H35" s="54"/>
      <c r="I35" s="38"/>
      <c r="J35" s="110"/>
      <c r="K35" s="108"/>
      <c r="L35" s="108"/>
      <c r="M35" s="38"/>
      <c r="N35" s="109"/>
      <c r="O35" s="38"/>
      <c r="P35" s="38"/>
      <c r="Q35" s="38"/>
      <c r="R35" s="38"/>
      <c r="S35" s="38"/>
    </row>
    <row r="36" spans="1:19" s="15" customFormat="1" x14ac:dyDescent="0.3">
      <c r="A36" s="42"/>
      <c r="B36" s="99"/>
      <c r="C36" s="38"/>
      <c r="D36" s="107"/>
      <c r="E36" s="106"/>
      <c r="F36" s="109"/>
      <c r="G36" s="106"/>
      <c r="H36" s="54"/>
      <c r="I36" s="38"/>
      <c r="J36" s="110"/>
      <c r="K36" s="108"/>
      <c r="L36" s="108"/>
      <c r="M36" s="38"/>
      <c r="N36" s="109"/>
      <c r="O36" s="38"/>
      <c r="P36" s="38"/>
      <c r="Q36" s="38"/>
      <c r="R36" s="38"/>
      <c r="S36" s="38"/>
    </row>
    <row r="37" spans="1:19" s="15" customFormat="1" x14ac:dyDescent="0.3">
      <c r="A37" s="42"/>
      <c r="B37" s="99"/>
      <c r="C37" s="38"/>
      <c r="D37" s="107"/>
      <c r="E37" s="106"/>
      <c r="F37" s="109"/>
      <c r="G37" s="106"/>
      <c r="H37" s="54"/>
      <c r="I37" s="38"/>
      <c r="J37" s="110"/>
      <c r="K37" s="108"/>
      <c r="L37" s="108"/>
      <c r="M37" s="38"/>
      <c r="N37" s="109"/>
      <c r="O37" s="38"/>
      <c r="P37" s="38"/>
      <c r="Q37" s="38"/>
      <c r="R37" s="38"/>
      <c r="S37" s="38"/>
    </row>
    <row r="38" spans="1:19" s="15" customFormat="1" x14ac:dyDescent="0.3">
      <c r="A38" s="42"/>
      <c r="B38" s="99"/>
      <c r="C38" s="38"/>
      <c r="D38" s="107"/>
      <c r="E38" s="106"/>
      <c r="F38" s="109"/>
      <c r="G38" s="106"/>
      <c r="H38" s="54"/>
      <c r="I38" s="38"/>
      <c r="J38" s="110"/>
      <c r="K38" s="108"/>
      <c r="L38" s="108"/>
      <c r="M38" s="38"/>
      <c r="N38" s="109"/>
      <c r="O38" s="38"/>
      <c r="P38" s="38"/>
      <c r="Q38" s="38"/>
      <c r="R38" s="38"/>
      <c r="S38" s="38"/>
    </row>
    <row r="39" spans="1:19" s="15" customFormat="1" x14ac:dyDescent="0.3">
      <c r="A39" s="42"/>
      <c r="B39" s="99"/>
      <c r="C39" s="38"/>
      <c r="D39" s="107"/>
      <c r="E39" s="106"/>
      <c r="F39" s="109"/>
      <c r="G39" s="106"/>
      <c r="H39" s="54"/>
      <c r="I39" s="38"/>
      <c r="J39" s="110"/>
      <c r="K39" s="108"/>
      <c r="L39" s="108"/>
      <c r="M39" s="38"/>
      <c r="N39" s="109"/>
      <c r="O39" s="38"/>
      <c r="P39" s="38"/>
      <c r="Q39" s="38"/>
      <c r="R39" s="38"/>
      <c r="S39" s="38"/>
    </row>
    <row r="40" spans="1:19" s="15" customFormat="1" x14ac:dyDescent="0.3">
      <c r="A40" s="42"/>
      <c r="B40" s="99"/>
      <c r="C40" s="38"/>
      <c r="D40" s="107"/>
      <c r="E40" s="106"/>
      <c r="F40" s="109"/>
      <c r="G40" s="106"/>
      <c r="H40" s="54"/>
      <c r="I40" s="38"/>
      <c r="J40" s="110"/>
      <c r="K40" s="108"/>
      <c r="L40" s="108"/>
      <c r="M40" s="38"/>
      <c r="N40" s="109"/>
      <c r="O40" s="38"/>
      <c r="P40" s="38"/>
      <c r="Q40" s="38"/>
      <c r="R40" s="38"/>
      <c r="S40" s="38"/>
    </row>
    <row r="41" spans="1:19" s="15" customFormat="1" x14ac:dyDescent="0.3">
      <c r="A41" s="42"/>
      <c r="B41" s="99"/>
      <c r="C41" s="38"/>
      <c r="D41" s="107"/>
      <c r="E41" s="106"/>
      <c r="F41" s="109"/>
      <c r="G41" s="106"/>
      <c r="H41" s="54"/>
      <c r="I41" s="38"/>
      <c r="J41" s="110"/>
      <c r="K41" s="108"/>
      <c r="L41" s="108"/>
      <c r="M41" s="38"/>
      <c r="N41" s="109"/>
      <c r="O41" s="38"/>
      <c r="P41" s="38"/>
      <c r="Q41" s="38"/>
      <c r="R41" s="38"/>
      <c r="S41" s="38"/>
    </row>
    <row r="42" spans="1:19" s="15" customFormat="1" x14ac:dyDescent="0.3">
      <c r="A42" s="42"/>
      <c r="B42" s="99"/>
      <c r="C42" s="38"/>
      <c r="D42" s="107"/>
      <c r="E42" s="106"/>
      <c r="F42" s="109"/>
      <c r="G42" s="106"/>
      <c r="H42" s="54"/>
      <c r="I42" s="38"/>
      <c r="J42" s="110"/>
      <c r="K42" s="108"/>
      <c r="L42" s="108"/>
      <c r="M42" s="38"/>
      <c r="N42" s="109"/>
      <c r="O42" s="38"/>
      <c r="P42" s="38"/>
      <c r="Q42" s="38"/>
      <c r="R42" s="38"/>
      <c r="S42" s="38"/>
    </row>
    <row r="43" spans="1:19" s="15" customFormat="1" x14ac:dyDescent="0.3">
      <c r="A43" s="42"/>
      <c r="B43" s="99"/>
      <c r="C43" s="38"/>
      <c r="D43" s="107"/>
      <c r="E43" s="106"/>
      <c r="F43" s="109"/>
      <c r="G43" s="106"/>
      <c r="H43" s="54"/>
      <c r="I43" s="38"/>
      <c r="J43" s="110"/>
      <c r="K43" s="108"/>
      <c r="L43" s="108"/>
      <c r="M43" s="38"/>
      <c r="N43" s="109"/>
      <c r="O43" s="38"/>
      <c r="P43" s="38"/>
      <c r="Q43" s="38"/>
      <c r="R43" s="38"/>
      <c r="S43" s="38"/>
    </row>
    <row r="44" spans="1:19" s="15" customFormat="1" x14ac:dyDescent="0.3">
      <c r="A44" s="42"/>
      <c r="B44" s="99"/>
      <c r="C44" s="38"/>
      <c r="D44" s="107"/>
      <c r="E44" s="106"/>
      <c r="F44" s="109"/>
      <c r="G44" s="106"/>
      <c r="H44" s="54"/>
      <c r="I44" s="38"/>
      <c r="J44" s="110"/>
      <c r="K44" s="108"/>
      <c r="L44" s="108"/>
      <c r="M44" s="38"/>
      <c r="N44" s="109"/>
      <c r="O44" s="38"/>
      <c r="P44" s="38"/>
      <c r="Q44" s="38"/>
      <c r="R44" s="38"/>
      <c r="S44" s="38"/>
    </row>
    <row r="45" spans="1:19" s="15" customFormat="1" x14ac:dyDescent="0.3">
      <c r="A45" s="87"/>
      <c r="B45" s="100"/>
      <c r="C45" s="112"/>
      <c r="D45" s="113"/>
      <c r="E45" s="114"/>
      <c r="F45" s="114"/>
      <c r="G45" s="114"/>
      <c r="H45" s="54"/>
      <c r="I45" s="38"/>
      <c r="J45" s="106"/>
      <c r="K45" s="108"/>
      <c r="L45" s="108"/>
      <c r="M45" s="86"/>
      <c r="N45" s="106"/>
      <c r="O45" s="38"/>
      <c r="P45" s="38"/>
      <c r="Q45" s="38"/>
      <c r="R45" s="38"/>
      <c r="S45" s="38"/>
    </row>
    <row r="46" spans="1:19" s="15" customFormat="1" x14ac:dyDescent="0.3">
      <c r="A46" s="87"/>
      <c r="B46" s="101"/>
      <c r="C46" s="112"/>
      <c r="D46" s="113"/>
      <c r="E46" s="114"/>
      <c r="F46" s="114"/>
      <c r="G46" s="114"/>
      <c r="H46" s="54"/>
      <c r="I46" s="111"/>
      <c r="J46" s="86"/>
      <c r="K46" s="86"/>
      <c r="L46" s="86"/>
      <c r="M46" s="86"/>
      <c r="N46" s="106"/>
      <c r="O46" s="54"/>
      <c r="P46" s="38"/>
      <c r="Q46" s="38"/>
      <c r="R46" s="38"/>
      <c r="S46" s="38"/>
    </row>
    <row r="47" spans="1:19" s="15" customFormat="1" ht="41.25" customHeight="1" x14ac:dyDescent="0.3">
      <c r="A47" s="42"/>
      <c r="B47" s="99"/>
      <c r="C47" s="38"/>
      <c r="D47" s="107"/>
      <c r="E47" s="106"/>
      <c r="F47" s="106"/>
      <c r="G47" s="107"/>
      <c r="H47" s="54"/>
      <c r="I47" s="38"/>
      <c r="J47" s="110"/>
      <c r="K47" s="108"/>
      <c r="L47" s="108"/>
      <c r="M47" s="38"/>
      <c r="N47" s="109"/>
      <c r="O47" s="38"/>
      <c r="P47" s="38"/>
      <c r="Q47" s="38"/>
      <c r="R47" s="38"/>
      <c r="S47" s="38"/>
    </row>
    <row r="48" spans="1:19" s="15" customFormat="1" x14ac:dyDescent="0.3">
      <c r="A48" s="42"/>
      <c r="B48" s="99"/>
      <c r="C48" s="38"/>
      <c r="D48" s="107"/>
      <c r="E48" s="106"/>
      <c r="F48" s="106"/>
      <c r="G48" s="107"/>
      <c r="H48" s="54"/>
      <c r="I48" s="38"/>
      <c r="J48" s="110"/>
      <c r="K48" s="108"/>
      <c r="L48" s="108"/>
      <c r="M48" s="38"/>
      <c r="N48" s="109"/>
      <c r="O48" s="38"/>
      <c r="P48" s="38"/>
      <c r="Q48" s="38"/>
      <c r="R48" s="38"/>
      <c r="S48" s="38"/>
    </row>
    <row r="49" spans="1:19" s="15" customFormat="1" x14ac:dyDescent="0.3">
      <c r="A49" s="42"/>
      <c r="B49" s="99"/>
      <c r="C49" s="38"/>
      <c r="D49" s="107"/>
      <c r="E49" s="106"/>
      <c r="F49" s="106"/>
      <c r="G49" s="107"/>
      <c r="H49" s="54"/>
      <c r="I49" s="38"/>
      <c r="J49" s="110"/>
      <c r="K49" s="108"/>
      <c r="L49" s="108"/>
      <c r="M49" s="38"/>
      <c r="N49" s="109"/>
      <c r="O49" s="38"/>
      <c r="P49" s="38"/>
      <c r="Q49" s="38"/>
      <c r="R49" s="38"/>
      <c r="S49" s="38"/>
    </row>
    <row r="50" spans="1:19" s="15" customFormat="1" x14ac:dyDescent="0.3">
      <c r="A50" s="42"/>
      <c r="B50" s="99"/>
      <c r="C50" s="38"/>
      <c r="D50" s="107"/>
      <c r="E50" s="106"/>
      <c r="F50" s="106"/>
      <c r="G50" s="107"/>
      <c r="H50" s="54"/>
      <c r="I50" s="38"/>
      <c r="J50" s="110"/>
      <c r="K50" s="108"/>
      <c r="L50" s="108"/>
      <c r="M50" s="38"/>
      <c r="N50" s="109"/>
      <c r="O50" s="38"/>
      <c r="P50" s="38"/>
      <c r="Q50" s="38"/>
      <c r="R50" s="38"/>
      <c r="S50" s="38"/>
    </row>
    <row r="51" spans="1:19" s="15" customFormat="1" x14ac:dyDescent="0.3">
      <c r="A51" s="42"/>
      <c r="B51" s="99"/>
      <c r="C51" s="38"/>
      <c r="D51" s="107"/>
      <c r="E51" s="106"/>
      <c r="F51" s="106"/>
      <c r="G51" s="107"/>
      <c r="H51" s="54"/>
      <c r="I51" s="38"/>
      <c r="J51" s="110"/>
      <c r="K51" s="108"/>
      <c r="L51" s="108"/>
      <c r="M51" s="38"/>
      <c r="N51" s="109"/>
      <c r="O51" s="38"/>
      <c r="P51" s="38"/>
      <c r="Q51" s="38"/>
      <c r="R51" s="38"/>
      <c r="S51" s="38"/>
    </row>
    <row r="52" spans="1:19" s="15" customFormat="1" x14ac:dyDescent="0.3">
      <c r="A52" s="42"/>
      <c r="B52" s="99"/>
      <c r="C52" s="38"/>
      <c r="D52" s="107"/>
      <c r="E52" s="106"/>
      <c r="F52" s="106"/>
      <c r="G52" s="107"/>
      <c r="H52" s="54"/>
      <c r="I52" s="38"/>
      <c r="J52" s="110"/>
      <c r="K52" s="108"/>
      <c r="L52" s="108"/>
      <c r="M52" s="38"/>
      <c r="N52" s="109"/>
      <c r="O52" s="38"/>
      <c r="P52" s="38"/>
      <c r="Q52" s="38"/>
      <c r="R52" s="38"/>
      <c r="S52" s="38"/>
    </row>
    <row r="53" spans="1:19" s="71" customFormat="1" x14ac:dyDescent="0.3">
      <c r="A53" s="87"/>
      <c r="B53" s="100"/>
      <c r="C53" s="112"/>
      <c r="D53" s="113"/>
      <c r="E53" s="114"/>
      <c r="F53" s="114"/>
      <c r="G53" s="114"/>
      <c r="H53" s="54"/>
      <c r="I53" s="111"/>
      <c r="J53" s="86"/>
      <c r="K53" s="86"/>
      <c r="L53" s="86"/>
      <c r="M53" s="86"/>
      <c r="N53" s="106"/>
      <c r="O53" s="54"/>
      <c r="P53" s="54"/>
      <c r="Q53" s="54"/>
      <c r="R53" s="54"/>
      <c r="S53" s="54"/>
    </row>
    <row r="54" spans="1:19" s="15" customFormat="1" x14ac:dyDescent="0.3">
      <c r="A54" s="42"/>
      <c r="B54" s="99"/>
      <c r="C54" s="86"/>
      <c r="D54" s="107"/>
      <c r="E54" s="106"/>
      <c r="F54" s="109"/>
      <c r="G54" s="106"/>
      <c r="H54" s="54"/>
      <c r="I54" s="38"/>
      <c r="J54" s="110"/>
      <c r="K54" s="108"/>
      <c r="L54" s="108"/>
      <c r="M54" s="38"/>
      <c r="N54" s="109"/>
      <c r="O54" s="38"/>
      <c r="P54" s="38"/>
      <c r="Q54" s="38"/>
      <c r="R54" s="38"/>
      <c r="S54" s="38"/>
    </row>
    <row r="55" spans="1:19" s="15" customFormat="1" x14ac:dyDescent="0.3">
      <c r="A55" s="42"/>
      <c r="B55" s="99"/>
      <c r="C55" s="86"/>
      <c r="D55" s="107"/>
      <c r="E55" s="106"/>
      <c r="F55" s="109"/>
      <c r="G55" s="106"/>
      <c r="H55" s="54"/>
      <c r="I55" s="38"/>
      <c r="J55" s="38"/>
      <c r="K55" s="108"/>
      <c r="L55" s="108"/>
      <c r="M55" s="38"/>
      <c r="N55" s="109"/>
      <c r="O55" s="38"/>
      <c r="P55" s="38"/>
      <c r="Q55" s="38"/>
      <c r="R55" s="38"/>
      <c r="S55" s="38"/>
    </row>
    <row r="56" spans="1:19" s="15" customFormat="1" x14ac:dyDescent="0.3">
      <c r="A56" s="42"/>
      <c r="B56" s="99"/>
      <c r="C56" s="86"/>
      <c r="D56" s="107"/>
      <c r="E56" s="106"/>
      <c r="F56" s="109"/>
      <c r="G56" s="106"/>
      <c r="H56" s="54"/>
      <c r="I56" s="38"/>
      <c r="J56" s="38"/>
      <c r="K56" s="108"/>
      <c r="L56" s="108"/>
      <c r="M56" s="38"/>
      <c r="N56" s="106"/>
      <c r="O56" s="38"/>
      <c r="P56" s="38"/>
      <c r="Q56" s="38"/>
      <c r="R56" s="38"/>
      <c r="S56" s="38"/>
    </row>
    <row r="57" spans="1:19" s="15" customFormat="1" x14ac:dyDescent="0.3">
      <c r="A57" s="42"/>
      <c r="B57" s="99"/>
      <c r="C57" s="38"/>
      <c r="D57" s="107"/>
      <c r="E57" s="106"/>
      <c r="F57" s="109"/>
      <c r="G57" s="106"/>
      <c r="H57" s="54"/>
      <c r="I57" s="38"/>
      <c r="J57" s="110"/>
      <c r="K57" s="108"/>
      <c r="L57" s="108"/>
      <c r="M57" s="38"/>
      <c r="N57" s="109"/>
      <c r="O57" s="38"/>
      <c r="P57" s="38"/>
      <c r="Q57" s="38"/>
      <c r="R57" s="38"/>
      <c r="S57" s="38"/>
    </row>
    <row r="58" spans="1:19" s="15" customFormat="1" x14ac:dyDescent="0.3">
      <c r="A58" s="42"/>
      <c r="B58" s="99"/>
      <c r="C58" s="38"/>
      <c r="D58" s="107"/>
      <c r="E58" s="106"/>
      <c r="F58" s="109"/>
      <c r="G58" s="106"/>
      <c r="H58" s="54"/>
      <c r="I58" s="38"/>
      <c r="J58" s="110"/>
      <c r="K58" s="108"/>
      <c r="L58" s="108"/>
      <c r="M58" s="38"/>
      <c r="N58" s="109"/>
      <c r="O58" s="38"/>
      <c r="P58" s="38"/>
      <c r="Q58" s="38"/>
      <c r="R58" s="38"/>
      <c r="S58" s="38"/>
    </row>
    <row r="59" spans="1:19" s="15" customFormat="1" x14ac:dyDescent="0.3">
      <c r="A59" s="42"/>
      <c r="B59" s="99"/>
      <c r="C59" s="86"/>
      <c r="D59" s="107"/>
      <c r="E59" s="106"/>
      <c r="F59" s="109"/>
      <c r="G59" s="106"/>
      <c r="H59" s="54"/>
      <c r="I59" s="38"/>
      <c r="J59" s="110"/>
      <c r="K59" s="108"/>
      <c r="L59" s="108"/>
      <c r="M59" s="38"/>
      <c r="N59" s="109"/>
      <c r="O59" s="38"/>
      <c r="P59" s="38"/>
      <c r="Q59" s="38"/>
      <c r="R59" s="38"/>
      <c r="S59" s="38"/>
    </row>
    <row r="60" spans="1:19" s="15" customFormat="1" x14ac:dyDescent="0.3">
      <c r="A60" s="42"/>
      <c r="B60" s="99"/>
      <c r="C60" s="86"/>
      <c r="D60" s="107"/>
      <c r="E60" s="106"/>
      <c r="F60" s="109"/>
      <c r="G60" s="106"/>
      <c r="H60" s="54"/>
      <c r="I60" s="38"/>
      <c r="J60" s="38"/>
      <c r="K60" s="108"/>
      <c r="L60" s="108"/>
      <c r="M60" s="38"/>
      <c r="N60" s="109"/>
      <c r="O60" s="38"/>
      <c r="P60" s="38"/>
      <c r="Q60" s="38"/>
      <c r="R60" s="38"/>
      <c r="S60" s="38"/>
    </row>
    <row r="61" spans="1:19" s="15" customFormat="1" x14ac:dyDescent="0.3">
      <c r="A61" s="42"/>
      <c r="B61" s="99"/>
      <c r="C61" s="86"/>
      <c r="D61" s="107"/>
      <c r="E61" s="106"/>
      <c r="F61" s="109"/>
      <c r="G61" s="106"/>
      <c r="H61" s="54"/>
      <c r="I61" s="38"/>
      <c r="J61" s="38"/>
      <c r="K61" s="108"/>
      <c r="L61" s="108"/>
      <c r="M61" s="86"/>
      <c r="N61" s="109"/>
      <c r="O61" s="38"/>
      <c r="P61" s="38"/>
      <c r="Q61" s="38"/>
      <c r="R61" s="38"/>
      <c r="S61" s="38"/>
    </row>
    <row r="62" spans="1:19" s="15" customFormat="1" x14ac:dyDescent="0.3">
      <c r="A62" s="42"/>
      <c r="B62" s="99"/>
      <c r="C62" s="86"/>
      <c r="D62" s="107"/>
      <c r="E62" s="106"/>
      <c r="F62" s="109"/>
      <c r="G62" s="106"/>
      <c r="H62" s="54"/>
      <c r="I62" s="38"/>
      <c r="J62" s="38"/>
      <c r="K62" s="108"/>
      <c r="L62" s="108"/>
      <c r="M62" s="86"/>
      <c r="N62" s="109"/>
      <c r="O62" s="38"/>
      <c r="P62" s="38"/>
      <c r="Q62" s="38"/>
      <c r="R62" s="38"/>
      <c r="S62" s="38"/>
    </row>
    <row r="63" spans="1:19" s="15" customFormat="1" x14ac:dyDescent="0.3">
      <c r="A63" s="42"/>
      <c r="B63" s="99"/>
      <c r="C63" s="86"/>
      <c r="D63" s="107"/>
      <c r="E63" s="106"/>
      <c r="F63" s="109"/>
      <c r="G63" s="106"/>
      <c r="H63" s="54"/>
      <c r="I63" s="38"/>
      <c r="J63" s="110"/>
      <c r="K63" s="108"/>
      <c r="L63" s="108"/>
      <c r="M63" s="86"/>
      <c r="N63" s="109"/>
      <c r="O63" s="38"/>
      <c r="P63" s="38"/>
      <c r="Q63" s="38"/>
      <c r="R63" s="38"/>
      <c r="S63" s="38"/>
    </row>
    <row r="64" spans="1:19" s="71" customFormat="1" x14ac:dyDescent="0.3">
      <c r="A64" s="87"/>
      <c r="B64" s="100"/>
      <c r="C64" s="112"/>
      <c r="D64" s="113"/>
      <c r="E64" s="114"/>
      <c r="F64" s="114"/>
      <c r="G64" s="114"/>
      <c r="H64" s="54"/>
      <c r="I64" s="111"/>
      <c r="J64" s="86"/>
      <c r="K64" s="86"/>
      <c r="L64" s="86"/>
      <c r="M64" s="86"/>
      <c r="N64" s="106"/>
      <c r="O64" s="54"/>
      <c r="P64" s="54"/>
      <c r="Q64" s="54"/>
      <c r="R64" s="54"/>
      <c r="S64" s="54"/>
    </row>
    <row r="65" spans="1:19" s="15" customFormat="1" x14ac:dyDescent="0.3">
      <c r="A65" s="44"/>
      <c r="B65" s="99"/>
      <c r="C65" s="86"/>
      <c r="D65" s="107"/>
      <c r="E65" s="106"/>
      <c r="F65" s="109"/>
      <c r="G65" s="106"/>
      <c r="H65" s="54"/>
      <c r="I65" s="38"/>
      <c r="J65" s="110"/>
      <c r="K65" s="108"/>
      <c r="L65" s="108"/>
      <c r="M65" s="86"/>
      <c r="N65" s="109"/>
      <c r="O65" s="38"/>
      <c r="P65" s="38"/>
      <c r="Q65" s="38"/>
      <c r="R65" s="38"/>
      <c r="S65" s="38"/>
    </row>
    <row r="66" spans="1:19" s="15" customFormat="1" x14ac:dyDescent="0.3">
      <c r="A66" s="44"/>
      <c r="B66" s="99"/>
      <c r="C66" s="86"/>
      <c r="D66" s="107"/>
      <c r="E66" s="106"/>
      <c r="F66" s="109"/>
      <c r="G66" s="106"/>
      <c r="H66" s="54"/>
      <c r="I66" s="38"/>
      <c r="J66" s="110"/>
      <c r="K66" s="108"/>
      <c r="L66" s="108"/>
      <c r="M66" s="86"/>
      <c r="N66" s="109"/>
      <c r="O66" s="38"/>
      <c r="P66" s="38"/>
      <c r="Q66" s="38"/>
      <c r="R66" s="38"/>
      <c r="S66" s="38"/>
    </row>
    <row r="67" spans="1:19" s="15" customFormat="1" x14ac:dyDescent="0.3">
      <c r="A67" s="44"/>
      <c r="B67" s="99"/>
      <c r="C67" s="86"/>
      <c r="D67" s="107"/>
      <c r="E67" s="106"/>
      <c r="F67" s="109"/>
      <c r="G67" s="106"/>
      <c r="H67" s="54"/>
      <c r="I67" s="38"/>
      <c r="J67" s="110"/>
      <c r="K67" s="108"/>
      <c r="L67" s="108"/>
      <c r="M67" s="86"/>
      <c r="N67" s="109"/>
      <c r="O67" s="38"/>
      <c r="P67" s="38"/>
      <c r="Q67" s="38"/>
      <c r="R67" s="38"/>
      <c r="S67" s="38"/>
    </row>
    <row r="68" spans="1:19" s="15" customFormat="1" x14ac:dyDescent="0.3">
      <c r="A68" s="44"/>
      <c r="B68" s="99"/>
      <c r="C68" s="86"/>
      <c r="D68" s="107"/>
      <c r="E68" s="106"/>
      <c r="F68" s="109"/>
      <c r="G68" s="106"/>
      <c r="H68" s="54"/>
      <c r="I68" s="38"/>
      <c r="J68" s="110"/>
      <c r="K68" s="108"/>
      <c r="L68" s="108"/>
      <c r="M68" s="86"/>
      <c r="N68" s="109"/>
      <c r="O68" s="38"/>
      <c r="P68" s="38"/>
      <c r="Q68" s="38"/>
      <c r="R68" s="38"/>
      <c r="S68" s="38"/>
    </row>
    <row r="69" spans="1:19" s="15" customFormat="1" x14ac:dyDescent="0.3">
      <c r="A69" s="44"/>
      <c r="B69" s="99"/>
      <c r="C69" s="86"/>
      <c r="D69" s="107"/>
      <c r="E69" s="106"/>
      <c r="F69" s="109"/>
      <c r="G69" s="106"/>
      <c r="H69" s="54"/>
      <c r="I69" s="106"/>
      <c r="J69" s="106"/>
      <c r="K69" s="108"/>
      <c r="L69" s="108"/>
      <c r="M69" s="86"/>
      <c r="N69" s="109"/>
      <c r="O69" s="38"/>
      <c r="P69" s="38"/>
      <c r="Q69" s="38"/>
      <c r="R69" s="38"/>
      <c r="S69" s="38"/>
    </row>
    <row r="70" spans="1:19" s="15" customFormat="1" x14ac:dyDescent="0.3">
      <c r="A70" s="44"/>
      <c r="B70" s="99"/>
      <c r="C70" s="86"/>
      <c r="D70" s="107"/>
      <c r="E70" s="106"/>
      <c r="F70" s="109"/>
      <c r="G70" s="106"/>
      <c r="H70" s="54"/>
      <c r="I70" s="106"/>
      <c r="J70" s="106"/>
      <c r="K70" s="108"/>
      <c r="L70" s="108"/>
      <c r="M70" s="86"/>
      <c r="N70" s="109"/>
      <c r="O70" s="38"/>
      <c r="P70" s="38"/>
      <c r="Q70" s="38"/>
      <c r="R70" s="38"/>
      <c r="S70" s="38"/>
    </row>
    <row r="71" spans="1:19" s="15" customFormat="1" x14ac:dyDescent="0.3">
      <c r="A71" s="44"/>
      <c r="B71" s="99"/>
      <c r="C71" s="86"/>
      <c r="D71" s="107"/>
      <c r="E71" s="106"/>
      <c r="F71" s="109"/>
      <c r="G71" s="106"/>
      <c r="H71" s="54"/>
      <c r="I71" s="110"/>
      <c r="J71" s="106"/>
      <c r="K71" s="108"/>
      <c r="L71" s="108"/>
      <c r="M71" s="38"/>
      <c r="N71" s="109"/>
      <c r="O71" s="38"/>
      <c r="P71" s="38"/>
      <c r="Q71" s="38"/>
      <c r="R71" s="38"/>
      <c r="S71" s="38"/>
    </row>
    <row r="72" spans="1:19" s="15" customFormat="1" x14ac:dyDescent="0.3">
      <c r="A72" s="44"/>
      <c r="B72" s="99"/>
      <c r="C72" s="86"/>
      <c r="D72" s="107"/>
      <c r="E72" s="106"/>
      <c r="F72" s="109"/>
      <c r="G72" s="106"/>
      <c r="H72" s="54"/>
      <c r="I72" s="110"/>
      <c r="J72" s="106"/>
      <c r="K72" s="108"/>
      <c r="L72" s="108"/>
      <c r="M72" s="38"/>
      <c r="N72" s="109"/>
      <c r="O72" s="38"/>
      <c r="P72" s="38"/>
      <c r="Q72" s="38"/>
      <c r="R72" s="38"/>
      <c r="S72" s="38"/>
    </row>
    <row r="73" spans="1:19" s="15" customFormat="1" x14ac:dyDescent="0.3">
      <c r="A73" s="44"/>
      <c r="B73" s="99"/>
      <c r="C73" s="86"/>
      <c r="D73" s="107"/>
      <c r="E73" s="106"/>
      <c r="F73" s="109"/>
      <c r="G73" s="106"/>
      <c r="H73" s="54"/>
      <c r="I73" s="110"/>
      <c r="J73" s="38"/>
      <c r="K73" s="108"/>
      <c r="L73" s="108"/>
      <c r="M73" s="38"/>
      <c r="N73" s="109"/>
      <c r="O73" s="38"/>
      <c r="P73" s="38"/>
      <c r="Q73" s="38"/>
      <c r="R73" s="38"/>
      <c r="S73" s="38"/>
    </row>
    <row r="74" spans="1:19" s="15" customFormat="1" x14ac:dyDescent="0.3">
      <c r="A74" s="44"/>
      <c r="B74" s="99"/>
      <c r="C74" s="38"/>
      <c r="D74" s="107"/>
      <c r="E74" s="106"/>
      <c r="F74" s="109"/>
      <c r="G74" s="106"/>
      <c r="H74" s="54"/>
      <c r="I74" s="110"/>
      <c r="J74" s="38"/>
      <c r="K74" s="108"/>
      <c r="L74" s="108"/>
      <c r="M74" s="38"/>
      <c r="N74" s="109"/>
      <c r="O74" s="38"/>
      <c r="P74" s="38"/>
      <c r="Q74" s="38"/>
      <c r="R74" s="38"/>
      <c r="S74" s="38"/>
    </row>
    <row r="75" spans="1:19" s="15" customFormat="1" x14ac:dyDescent="0.3">
      <c r="A75" s="44"/>
      <c r="B75" s="99"/>
      <c r="C75" s="38"/>
      <c r="D75" s="107"/>
      <c r="E75" s="106"/>
      <c r="F75" s="109"/>
      <c r="G75" s="106"/>
      <c r="H75" s="54"/>
      <c r="I75" s="110"/>
      <c r="J75" s="38"/>
      <c r="K75" s="108"/>
      <c r="L75" s="108"/>
      <c r="M75" s="38"/>
      <c r="N75" s="109"/>
      <c r="O75" s="38"/>
      <c r="P75" s="38"/>
      <c r="Q75" s="38"/>
      <c r="R75" s="38"/>
      <c r="S75" s="38"/>
    </row>
    <row r="76" spans="1:19" s="31" customFormat="1" x14ac:dyDescent="0.3">
      <c r="A76" s="44"/>
      <c r="B76" s="99"/>
      <c r="C76" s="38"/>
      <c r="D76" s="107"/>
      <c r="E76" s="106"/>
      <c r="F76" s="109"/>
      <c r="G76" s="106"/>
      <c r="H76" s="54"/>
      <c r="I76" s="38"/>
      <c r="J76" s="38"/>
      <c r="K76" s="38"/>
      <c r="L76" s="38"/>
      <c r="M76" s="38"/>
      <c r="N76" s="38"/>
      <c r="O76" s="38"/>
      <c r="P76" s="43"/>
      <c r="Q76" s="43"/>
      <c r="R76" s="43"/>
      <c r="S76" s="43"/>
    </row>
    <row r="77" spans="1:19" s="71" customFormat="1" x14ac:dyDescent="0.3">
      <c r="A77" s="87"/>
      <c r="B77" s="100"/>
      <c r="C77" s="112"/>
      <c r="D77" s="113"/>
      <c r="E77" s="114"/>
      <c r="F77" s="114"/>
      <c r="G77" s="114"/>
      <c r="H77" s="54"/>
      <c r="I77" s="111"/>
      <c r="J77" s="86"/>
      <c r="K77" s="86"/>
      <c r="L77" s="86"/>
      <c r="M77" s="86"/>
      <c r="N77" s="106"/>
      <c r="O77" s="54"/>
      <c r="P77" s="54"/>
      <c r="Q77" s="54"/>
      <c r="R77" s="54"/>
      <c r="S77" s="54"/>
    </row>
    <row r="78" spans="1:19" s="15" customFormat="1" x14ac:dyDescent="0.3">
      <c r="A78" s="33"/>
      <c r="B78" s="102"/>
      <c r="C78" s="38"/>
      <c r="D78" s="38"/>
      <c r="E78" s="106"/>
      <c r="F78" s="109"/>
      <c r="G78" s="106"/>
      <c r="H78" s="54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15" customFormat="1" x14ac:dyDescent="0.3">
      <c r="A79" s="33"/>
      <c r="B79" s="102"/>
      <c r="C79" s="38"/>
      <c r="D79" s="38"/>
      <c r="E79" s="106"/>
      <c r="F79" s="109"/>
      <c r="G79" s="106"/>
      <c r="H79" s="54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15" customFormat="1" x14ac:dyDescent="0.3">
      <c r="A80" s="33"/>
      <c r="B80" s="102"/>
      <c r="C80" s="38"/>
      <c r="D80" s="38"/>
      <c r="E80" s="106"/>
      <c r="F80" s="109"/>
      <c r="G80" s="106"/>
      <c r="H80" s="54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15" customFormat="1" x14ac:dyDescent="0.3">
      <c r="A81" s="33"/>
      <c r="B81" s="102"/>
      <c r="C81" s="38"/>
      <c r="D81" s="38"/>
      <c r="E81" s="106"/>
      <c r="F81" s="109"/>
      <c r="G81" s="106"/>
      <c r="H81" s="54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71" customFormat="1" x14ac:dyDescent="0.3">
      <c r="A82" s="87"/>
      <c r="B82" s="100"/>
      <c r="C82" s="112"/>
      <c r="D82" s="113"/>
      <c r="E82" s="114"/>
      <c r="F82" s="114"/>
      <c r="G82" s="114"/>
      <c r="H82" s="54"/>
      <c r="I82" s="111"/>
      <c r="J82" s="86"/>
      <c r="K82" s="86"/>
      <c r="L82" s="86"/>
      <c r="M82" s="86"/>
      <c r="N82" s="106"/>
      <c r="O82" s="54"/>
      <c r="P82" s="54"/>
      <c r="Q82" s="54"/>
      <c r="R82" s="54"/>
      <c r="S82" s="54"/>
    </row>
    <row r="83" spans="1:19" s="15" customFormat="1" x14ac:dyDescent="0.3">
      <c r="A83" s="33"/>
      <c r="B83" s="102"/>
      <c r="C83" s="38"/>
      <c r="D83" s="38"/>
      <c r="E83" s="106"/>
      <c r="F83" s="109"/>
      <c r="G83" s="106"/>
      <c r="H83" s="54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15" customFormat="1" x14ac:dyDescent="0.3">
      <c r="A84" s="33"/>
      <c r="B84" s="102"/>
      <c r="C84" s="38"/>
      <c r="D84" s="38"/>
      <c r="E84" s="106"/>
      <c r="F84" s="109"/>
      <c r="G84" s="106"/>
      <c r="H84" s="54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15" customFormat="1" x14ac:dyDescent="0.3">
      <c r="A85" s="33"/>
      <c r="B85" s="102"/>
      <c r="C85" s="38"/>
      <c r="D85" s="38"/>
      <c r="E85" s="106"/>
      <c r="F85" s="109"/>
      <c r="G85" s="106"/>
      <c r="H85" s="54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15" customFormat="1" x14ac:dyDescent="0.3">
      <c r="A86" s="33"/>
      <c r="B86" s="102"/>
      <c r="C86" s="38"/>
      <c r="D86" s="38"/>
      <c r="E86" s="106"/>
      <c r="F86" s="109"/>
      <c r="G86" s="106"/>
      <c r="H86" s="54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15" customFormat="1" x14ac:dyDescent="0.3">
      <c r="A87" s="33"/>
      <c r="B87" s="102"/>
      <c r="C87" s="38"/>
      <c r="D87" s="38"/>
      <c r="E87" s="106"/>
      <c r="F87" s="109"/>
      <c r="G87" s="106"/>
      <c r="H87" s="54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15" customFormat="1" x14ac:dyDescent="0.3">
      <c r="A88" s="33"/>
      <c r="B88" s="37"/>
      <c r="C88" s="103"/>
      <c r="D88" s="103"/>
      <c r="E88" s="104"/>
      <c r="F88" s="47"/>
      <c r="G88" s="104"/>
      <c r="H88" s="105"/>
      <c r="I88" s="103"/>
      <c r="J88" s="103"/>
      <c r="K88" s="103"/>
      <c r="L88" s="103"/>
      <c r="M88" s="103"/>
      <c r="N88" s="103"/>
      <c r="O88" s="38"/>
      <c r="P88" s="38"/>
      <c r="Q88" s="38"/>
      <c r="R88" s="38"/>
      <c r="S88" s="38"/>
    </row>
    <row r="89" spans="1:19" s="15" customFormat="1" x14ac:dyDescent="0.3">
      <c r="A89" s="33"/>
      <c r="B89" s="37"/>
      <c r="C89" s="34"/>
      <c r="D89" s="34"/>
      <c r="E89" s="39"/>
      <c r="F89" s="47"/>
      <c r="G89" s="39"/>
      <c r="H89" s="52"/>
      <c r="I89" s="34"/>
      <c r="J89" s="34"/>
      <c r="K89" s="34"/>
      <c r="L89" s="34"/>
      <c r="M89" s="34"/>
      <c r="N89" s="34"/>
      <c r="O89" s="38"/>
      <c r="P89" s="38"/>
      <c r="Q89" s="38"/>
      <c r="R89" s="38"/>
      <c r="S89" s="38"/>
    </row>
    <row r="90" spans="1:19" s="71" customFormat="1" x14ac:dyDescent="0.3">
      <c r="A90" s="65"/>
      <c r="B90" s="66"/>
      <c r="C90" s="66"/>
      <c r="D90" s="30"/>
      <c r="E90" s="61"/>
      <c r="F90" s="49"/>
      <c r="G90" s="49"/>
      <c r="H90" s="75"/>
      <c r="I90" s="67"/>
      <c r="J90" s="68"/>
      <c r="K90" s="68"/>
      <c r="L90" s="68"/>
      <c r="M90" s="69"/>
      <c r="N90" s="82"/>
    </row>
    <row r="91" spans="1:19" s="15" customFormat="1" x14ac:dyDescent="0.3">
      <c r="A91" s="32"/>
      <c r="B91" s="13"/>
      <c r="C91" s="14"/>
      <c r="D91" s="14"/>
      <c r="E91" s="45"/>
      <c r="F91" s="48"/>
      <c r="G91" s="40"/>
      <c r="H91" s="75"/>
      <c r="I91" s="14"/>
      <c r="J91" s="14"/>
      <c r="K91" s="14"/>
      <c r="L91" s="14"/>
      <c r="M91" s="14"/>
      <c r="N91" s="14"/>
    </row>
    <row r="92" spans="1:19" s="15" customFormat="1" x14ac:dyDescent="0.3">
      <c r="A92" s="32"/>
      <c r="B92" s="13"/>
      <c r="C92" s="14"/>
      <c r="D92" s="14"/>
      <c r="E92" s="45"/>
      <c r="F92" s="48"/>
      <c r="G92" s="40"/>
      <c r="H92" s="75"/>
      <c r="I92" s="14"/>
      <c r="J92" s="14"/>
      <c r="K92" s="14"/>
      <c r="L92" s="14"/>
      <c r="M92" s="14"/>
      <c r="N92" s="14"/>
    </row>
    <row r="93" spans="1:19" s="15" customFormat="1" x14ac:dyDescent="0.3">
      <c r="A93" s="32"/>
      <c r="B93" s="13"/>
      <c r="C93" s="14"/>
      <c r="D93" s="14"/>
      <c r="E93" s="45"/>
      <c r="F93" s="48"/>
      <c r="G93" s="40"/>
      <c r="H93" s="75"/>
      <c r="I93" s="14"/>
      <c r="J93" s="14"/>
      <c r="K93" s="14"/>
      <c r="L93" s="14"/>
      <c r="M93" s="14"/>
      <c r="N93" s="14"/>
    </row>
    <row r="94" spans="1:19" s="15" customFormat="1" x14ac:dyDescent="0.3">
      <c r="A94" s="32"/>
      <c r="B94" s="13"/>
      <c r="C94" s="14"/>
      <c r="D94" s="14"/>
      <c r="E94" s="45"/>
      <c r="F94" s="48"/>
      <c r="G94" s="40"/>
      <c r="H94" s="75"/>
      <c r="I94" s="14"/>
      <c r="J94" s="14"/>
      <c r="K94" s="14"/>
      <c r="L94" s="14"/>
      <c r="M94" s="14"/>
      <c r="N94" s="14"/>
    </row>
    <row r="95" spans="1:19" s="15" customFormat="1" x14ac:dyDescent="0.3">
      <c r="A95" s="32"/>
      <c r="B95" s="13"/>
      <c r="C95" s="14"/>
      <c r="D95" s="14"/>
      <c r="E95" s="45"/>
      <c r="F95" s="48"/>
      <c r="G95" s="40"/>
      <c r="H95" s="75"/>
      <c r="I95" s="14"/>
      <c r="J95" s="14"/>
      <c r="K95" s="14"/>
      <c r="L95" s="14"/>
      <c r="M95" s="14"/>
      <c r="N95" s="14"/>
    </row>
    <row r="96" spans="1:19" s="15" customFormat="1" x14ac:dyDescent="0.3">
      <c r="A96" s="32"/>
      <c r="B96" s="13"/>
      <c r="C96" s="14"/>
      <c r="D96" s="14"/>
      <c r="E96" s="45"/>
      <c r="F96" s="48"/>
      <c r="G96" s="40"/>
      <c r="H96" s="75"/>
      <c r="I96" s="14"/>
      <c r="J96" s="14"/>
      <c r="K96" s="14"/>
      <c r="L96" s="14"/>
      <c r="M96" s="14"/>
      <c r="N96" s="14"/>
    </row>
    <row r="97" spans="1:15" s="15" customFormat="1" x14ac:dyDescent="0.3">
      <c r="A97" s="32"/>
      <c r="B97" s="13"/>
      <c r="C97" s="14"/>
      <c r="D97" s="14"/>
      <c r="E97" s="45"/>
      <c r="F97" s="48"/>
      <c r="G97" s="40"/>
      <c r="H97" s="75"/>
      <c r="I97" s="14"/>
      <c r="J97" s="14"/>
      <c r="K97" s="14"/>
      <c r="L97" s="14"/>
      <c r="M97" s="14"/>
      <c r="N97" s="14"/>
    </row>
    <row r="98" spans="1:15" s="15" customFormat="1" x14ac:dyDescent="0.3">
      <c r="A98" s="32"/>
      <c r="B98" s="13"/>
      <c r="C98" s="14"/>
      <c r="D98" s="14"/>
      <c r="E98" s="45"/>
      <c r="F98" s="48"/>
      <c r="G98" s="40"/>
      <c r="H98" s="75"/>
      <c r="I98" s="14"/>
      <c r="J98" s="14"/>
      <c r="K98" s="14"/>
      <c r="L98" s="14"/>
      <c r="M98" s="14"/>
      <c r="N98" s="14"/>
    </row>
    <row r="99" spans="1:15" s="36" customFormat="1" x14ac:dyDescent="0.3">
      <c r="A99" s="33"/>
      <c r="B99" s="37"/>
      <c r="C99" s="34"/>
      <c r="D99" s="34"/>
      <c r="E99" s="46"/>
      <c r="F99" s="47"/>
      <c r="G99" s="40"/>
      <c r="H99" s="75"/>
      <c r="I99" s="35"/>
      <c r="J99" s="35"/>
      <c r="K99" s="35"/>
      <c r="L99" s="35"/>
      <c r="M99" s="35"/>
      <c r="N99" s="35"/>
    </row>
    <row r="100" spans="1:15" s="36" customFormat="1" x14ac:dyDescent="0.3">
      <c r="A100" s="33"/>
      <c r="B100" s="37"/>
      <c r="C100" s="34"/>
      <c r="D100" s="34"/>
      <c r="E100" s="46"/>
      <c r="F100" s="47"/>
      <c r="G100" s="63"/>
      <c r="H100" s="75"/>
      <c r="I100" s="35"/>
      <c r="J100" s="35"/>
      <c r="K100" s="35"/>
      <c r="L100" s="35"/>
      <c r="M100" s="35"/>
      <c r="N100" s="35"/>
    </row>
    <row r="101" spans="1:15" s="72" customFormat="1" x14ac:dyDescent="0.3">
      <c r="A101" s="65"/>
      <c r="B101" s="66"/>
      <c r="C101" s="66"/>
      <c r="D101" s="30"/>
      <c r="E101" s="61"/>
      <c r="F101" s="49"/>
      <c r="G101" s="49"/>
      <c r="H101" s="88"/>
      <c r="I101" s="67"/>
      <c r="J101" s="68"/>
      <c r="K101" s="68"/>
      <c r="L101" s="68"/>
      <c r="M101" s="69"/>
      <c r="N101" s="76"/>
    </row>
    <row r="102" spans="1:15" s="15" customFormat="1" x14ac:dyDescent="0.3">
      <c r="A102" s="27"/>
      <c r="B102" s="74"/>
      <c r="C102" s="74"/>
      <c r="D102" s="12"/>
      <c r="E102" s="50"/>
      <c r="F102" s="41"/>
      <c r="G102" s="24"/>
      <c r="H102" s="75"/>
      <c r="I102" s="50"/>
      <c r="J102" s="77"/>
      <c r="K102" s="77"/>
      <c r="L102" s="77"/>
      <c r="M102" s="78"/>
      <c r="N102" s="79"/>
      <c r="O102" s="80"/>
    </row>
    <row r="103" spans="1:15" s="15" customFormat="1" x14ac:dyDescent="0.3">
      <c r="A103" s="27"/>
      <c r="B103" s="74"/>
      <c r="C103" s="74"/>
      <c r="D103" s="12"/>
      <c r="E103" s="50"/>
      <c r="F103" s="41"/>
      <c r="G103" s="24"/>
      <c r="H103" s="75"/>
      <c r="I103" s="50"/>
      <c r="J103" s="77"/>
      <c r="K103" s="77"/>
      <c r="L103" s="77"/>
      <c r="M103" s="78"/>
      <c r="N103" s="79"/>
      <c r="O103" s="80"/>
    </row>
    <row r="104" spans="1:15" s="15" customFormat="1" x14ac:dyDescent="0.3">
      <c r="A104" s="27"/>
      <c r="B104" s="74"/>
      <c r="C104" s="74"/>
      <c r="D104" s="12"/>
      <c r="E104" s="50"/>
      <c r="F104" s="41"/>
      <c r="G104" s="24"/>
      <c r="H104" s="75"/>
      <c r="I104" s="50"/>
      <c r="J104" s="77"/>
      <c r="K104" s="77"/>
      <c r="L104" s="77"/>
      <c r="M104" s="78"/>
      <c r="N104" s="79"/>
      <c r="O104" s="80"/>
    </row>
    <row r="105" spans="1:15" s="15" customFormat="1" x14ac:dyDescent="0.3">
      <c r="A105" s="27"/>
      <c r="B105" s="74"/>
      <c r="C105" s="74"/>
      <c r="D105" s="12"/>
      <c r="E105" s="50"/>
      <c r="F105" s="41"/>
      <c r="G105" s="24"/>
      <c r="H105" s="75"/>
      <c r="I105" s="50"/>
      <c r="J105" s="77"/>
      <c r="K105" s="77"/>
      <c r="L105" s="77"/>
      <c r="M105" s="78"/>
      <c r="N105" s="79"/>
      <c r="O105" s="80"/>
    </row>
    <row r="106" spans="1:15" s="15" customFormat="1" ht="27.9" customHeight="1" x14ac:dyDescent="0.3">
      <c r="A106" s="27"/>
      <c r="B106" s="74"/>
      <c r="C106" s="74"/>
      <c r="D106" s="12"/>
      <c r="E106" s="50"/>
      <c r="F106" s="41"/>
      <c r="G106" s="24"/>
      <c r="H106" s="75"/>
      <c r="I106" s="50"/>
      <c r="J106" s="77"/>
      <c r="K106" s="77"/>
      <c r="L106" s="77"/>
      <c r="M106" s="81"/>
      <c r="N106" s="81"/>
      <c r="O106" s="80"/>
    </row>
    <row r="107" spans="1:15" s="15" customFormat="1" x14ac:dyDescent="0.3">
      <c r="A107" s="27"/>
      <c r="B107" s="74"/>
      <c r="C107" s="74"/>
      <c r="D107" s="12"/>
      <c r="E107" s="50"/>
      <c r="F107" s="41"/>
      <c r="G107" s="24"/>
      <c r="H107" s="75"/>
      <c r="I107" s="50"/>
      <c r="J107" s="77"/>
      <c r="K107" s="77"/>
      <c r="L107" s="77"/>
      <c r="M107" s="81"/>
      <c r="N107" s="81"/>
      <c r="O107" s="80"/>
    </row>
    <row r="108" spans="1:15" s="72" customFormat="1" x14ac:dyDescent="0.3">
      <c r="A108" s="65"/>
      <c r="B108" s="66"/>
      <c r="C108" s="66"/>
      <c r="D108" s="30"/>
      <c r="E108" s="61"/>
      <c r="F108" s="49"/>
      <c r="G108" s="49"/>
      <c r="H108" s="88"/>
      <c r="I108" s="67"/>
      <c r="J108" s="68"/>
      <c r="K108" s="68"/>
      <c r="L108" s="68"/>
      <c r="M108" s="69"/>
      <c r="N108" s="82"/>
    </row>
    <row r="109" spans="1:15" s="15" customFormat="1" x14ac:dyDescent="0.3">
      <c r="A109" s="27"/>
      <c r="B109" s="13"/>
      <c r="C109" s="13"/>
      <c r="D109" s="12"/>
      <c r="E109" s="50"/>
      <c r="F109" s="41"/>
      <c r="G109" s="40"/>
      <c r="H109" s="75"/>
      <c r="I109" s="50"/>
      <c r="J109" s="83"/>
      <c r="K109" s="81"/>
      <c r="L109" s="81"/>
      <c r="M109" s="81"/>
      <c r="N109" s="81"/>
      <c r="O109" s="80"/>
    </row>
    <row r="110" spans="1:15" s="15" customFormat="1" x14ac:dyDescent="0.3">
      <c r="A110" s="27"/>
      <c r="B110" s="13"/>
      <c r="C110" s="13"/>
      <c r="D110" s="12"/>
      <c r="E110" s="50"/>
      <c r="F110" s="41"/>
      <c r="G110" s="40"/>
      <c r="H110" s="75"/>
      <c r="I110" s="50"/>
      <c r="J110" s="83"/>
      <c r="K110" s="81"/>
      <c r="L110" s="81"/>
      <c r="M110" s="81"/>
      <c r="N110" s="81"/>
      <c r="O110" s="80"/>
    </row>
    <row r="111" spans="1:15" s="15" customFormat="1" x14ac:dyDescent="0.3">
      <c r="A111" s="27"/>
      <c r="B111" s="13"/>
      <c r="C111" s="13"/>
      <c r="D111" s="12"/>
      <c r="E111" s="50"/>
      <c r="F111" s="41"/>
      <c r="G111" s="40"/>
      <c r="H111" s="75"/>
      <c r="I111" s="50"/>
      <c r="J111" s="83"/>
      <c r="K111" s="81"/>
      <c r="L111" s="81"/>
      <c r="M111" s="81"/>
      <c r="N111" s="81"/>
      <c r="O111" s="80"/>
    </row>
    <row r="112" spans="1:15" s="15" customFormat="1" x14ac:dyDescent="0.3">
      <c r="A112" s="27"/>
      <c r="B112" s="13"/>
      <c r="C112" s="13"/>
      <c r="D112" s="12"/>
      <c r="E112" s="50"/>
      <c r="F112" s="41"/>
      <c r="G112" s="40"/>
      <c r="H112" s="75"/>
      <c r="I112" s="53"/>
      <c r="J112" s="81"/>
      <c r="K112" s="77"/>
      <c r="L112" s="77"/>
      <c r="M112" s="81"/>
      <c r="N112" s="81"/>
      <c r="O112" s="80"/>
    </row>
    <row r="113" spans="1:15" s="15" customFormat="1" x14ac:dyDescent="0.3">
      <c r="A113" s="27"/>
      <c r="B113" s="81"/>
      <c r="C113" s="81"/>
      <c r="D113" s="12"/>
      <c r="E113" s="53"/>
      <c r="F113" s="41"/>
      <c r="G113" s="40"/>
      <c r="H113" s="75"/>
      <c r="I113" s="53"/>
      <c r="J113" s="77"/>
      <c r="K113" s="77"/>
      <c r="L113" s="77"/>
      <c r="M113" s="81"/>
      <c r="N113" s="81"/>
      <c r="O113" s="80"/>
    </row>
    <row r="114" spans="1:15" x14ac:dyDescent="0.3">
      <c r="A114" s="65"/>
      <c r="B114" s="66"/>
      <c r="C114" s="66"/>
      <c r="D114" s="30"/>
      <c r="E114" s="61"/>
      <c r="F114" s="49"/>
      <c r="G114" s="49"/>
      <c r="H114" s="88"/>
      <c r="I114" s="67"/>
      <c r="J114" s="68"/>
      <c r="K114" s="68"/>
      <c r="L114" s="68"/>
      <c r="M114" s="69"/>
      <c r="N114" s="70"/>
    </row>
    <row r="115" spans="1:15" x14ac:dyDescent="0.3">
      <c r="A115" s="27"/>
      <c r="B115" s="74"/>
      <c r="C115" s="74"/>
      <c r="D115" s="12"/>
      <c r="E115" s="28"/>
      <c r="F115" s="41"/>
      <c r="G115" s="24"/>
      <c r="H115" s="75"/>
      <c r="I115" s="84"/>
      <c r="J115" s="77"/>
      <c r="K115" s="77"/>
      <c r="L115" s="77"/>
      <c r="M115" s="78"/>
      <c r="N115" s="79"/>
    </row>
    <row r="116" spans="1:15" x14ac:dyDescent="0.3">
      <c r="A116" s="27"/>
      <c r="B116" s="74"/>
      <c r="C116" s="74"/>
      <c r="D116" s="12"/>
      <c r="E116" s="28"/>
      <c r="F116" s="41"/>
      <c r="G116" s="24"/>
      <c r="H116" s="75"/>
      <c r="I116" s="84"/>
      <c r="J116" s="77"/>
      <c r="K116" s="77"/>
      <c r="L116" s="77"/>
      <c r="M116" s="78"/>
      <c r="N116" s="79"/>
    </row>
    <row r="117" spans="1:15" x14ac:dyDescent="0.3">
      <c r="A117" s="27"/>
      <c r="B117" s="74"/>
      <c r="C117" s="74"/>
      <c r="D117" s="12"/>
      <c r="E117" s="28"/>
      <c r="F117" s="41"/>
      <c r="G117" s="24"/>
      <c r="H117" s="75"/>
      <c r="I117" s="84"/>
      <c r="J117" s="77"/>
      <c r="K117" s="77"/>
      <c r="L117" s="77"/>
      <c r="M117" s="78"/>
      <c r="N117" s="79"/>
    </row>
    <row r="118" spans="1:15" x14ac:dyDescent="0.3">
      <c r="A118" s="27"/>
      <c r="B118" s="74"/>
      <c r="C118" s="74"/>
      <c r="D118" s="12"/>
      <c r="E118" s="28"/>
      <c r="F118" s="41"/>
      <c r="G118" s="24"/>
      <c r="H118" s="75"/>
      <c r="I118" s="14"/>
      <c r="J118" s="14"/>
      <c r="K118" s="14"/>
      <c r="L118" s="14"/>
      <c r="M118" s="14"/>
      <c r="N118" s="14"/>
    </row>
    <row r="119" spans="1:15" x14ac:dyDescent="0.3">
      <c r="A119" s="27"/>
      <c r="B119" s="74"/>
      <c r="C119" s="74"/>
      <c r="D119" s="12"/>
      <c r="E119" s="28"/>
      <c r="F119" s="41"/>
      <c r="G119" s="24"/>
      <c r="H119" s="75"/>
      <c r="I119" s="14"/>
      <c r="J119" s="14"/>
      <c r="K119" s="14"/>
      <c r="L119" s="14"/>
      <c r="M119" s="14"/>
      <c r="N119" s="14"/>
    </row>
    <row r="120" spans="1:15" x14ac:dyDescent="0.3">
      <c r="A120" s="32"/>
      <c r="B120" s="74"/>
      <c r="C120" s="74"/>
      <c r="D120" s="12"/>
      <c r="E120" s="28"/>
      <c r="F120" s="41"/>
      <c r="G120" s="24"/>
      <c r="H120" s="75"/>
      <c r="I120" s="14"/>
      <c r="J120" s="14"/>
      <c r="K120" s="14"/>
      <c r="L120" s="14"/>
      <c r="M120" s="14"/>
      <c r="N120" s="14"/>
    </row>
    <row r="121" spans="1:15" x14ac:dyDescent="0.3">
      <c r="A121" s="32"/>
      <c r="B121" s="74"/>
      <c r="C121" s="74"/>
      <c r="D121" s="12"/>
      <c r="E121" s="28"/>
      <c r="F121" s="41"/>
      <c r="G121" s="24"/>
      <c r="H121" s="75"/>
      <c r="I121" s="14"/>
      <c r="J121" s="14"/>
      <c r="K121" s="14"/>
      <c r="L121" s="14"/>
      <c r="M121" s="14"/>
      <c r="N121" s="14"/>
    </row>
    <row r="122" spans="1:15" x14ac:dyDescent="0.3">
      <c r="A122" s="32"/>
      <c r="B122" s="74"/>
      <c r="C122" s="74"/>
      <c r="D122" s="12"/>
      <c r="E122" s="28"/>
      <c r="F122" s="41"/>
      <c r="G122" s="24"/>
      <c r="H122" s="75"/>
      <c r="I122" s="14"/>
      <c r="J122" s="14"/>
      <c r="K122" s="14"/>
      <c r="L122" s="14"/>
      <c r="M122" s="14"/>
      <c r="N122" s="14"/>
    </row>
    <row r="123" spans="1:15" x14ac:dyDescent="0.3">
      <c r="A123" s="65"/>
      <c r="B123" s="66"/>
      <c r="C123" s="66"/>
      <c r="D123" s="30"/>
      <c r="E123" s="61"/>
      <c r="F123" s="49"/>
      <c r="G123" s="49"/>
      <c r="H123" s="75"/>
      <c r="I123" s="67"/>
      <c r="J123" s="68"/>
      <c r="K123" s="68"/>
      <c r="L123" s="68"/>
      <c r="M123" s="69"/>
      <c r="N123" s="70"/>
    </row>
    <row r="124" spans="1:15" x14ac:dyDescent="0.3">
      <c r="A124" s="27"/>
      <c r="B124" s="74"/>
      <c r="C124" s="74"/>
      <c r="D124" s="12"/>
      <c r="E124" s="28"/>
      <c r="F124" s="41"/>
      <c r="G124" s="24"/>
      <c r="H124" s="12"/>
      <c r="I124" s="84"/>
      <c r="J124" s="77"/>
      <c r="K124" s="77"/>
      <c r="L124" s="77"/>
      <c r="M124" s="78"/>
      <c r="N124" s="79"/>
    </row>
    <row r="125" spans="1:15" s="71" customFormat="1" x14ac:dyDescent="0.3">
      <c r="A125" s="65"/>
      <c r="B125" s="66"/>
      <c r="C125" s="66"/>
      <c r="D125" s="30"/>
      <c r="E125" s="61"/>
      <c r="F125" s="49"/>
      <c r="G125" s="49"/>
      <c r="H125" s="75"/>
      <c r="I125" s="67"/>
      <c r="J125" s="68"/>
      <c r="K125" s="68"/>
      <c r="L125" s="68"/>
      <c r="M125" s="69"/>
      <c r="N125" s="70"/>
    </row>
    <row r="126" spans="1:15" s="15" customFormat="1" x14ac:dyDescent="0.3">
      <c r="A126" s="27"/>
      <c r="B126" s="74"/>
      <c r="C126" s="74"/>
      <c r="D126" s="12"/>
      <c r="E126" s="28"/>
      <c r="F126" s="41"/>
      <c r="G126" s="24"/>
      <c r="H126" s="12"/>
      <c r="I126" s="84"/>
      <c r="J126" s="77"/>
      <c r="K126" s="77"/>
      <c r="L126" s="77"/>
      <c r="M126" s="78"/>
      <c r="N126" s="79"/>
      <c r="O126" s="80"/>
    </row>
  </sheetData>
  <autoFilter ref="A3:S4" xr:uid="{00000000-0009-0000-0000-000005000000}"/>
  <mergeCells count="2">
    <mergeCell ref="A1:N1"/>
    <mergeCell ref="A2:N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2"/>
  <sheetViews>
    <sheetView tabSelected="1" topLeftCell="B1" zoomScale="115" zoomScaleNormal="115" workbookViewId="0">
      <selection activeCell="I1" sqref="I1"/>
    </sheetView>
  </sheetViews>
  <sheetFormatPr defaultColWidth="10.88671875" defaultRowHeight="13.8" x14ac:dyDescent="0.3"/>
  <cols>
    <col min="1" max="1" width="16.44140625" style="92" customWidth="1"/>
    <col min="2" max="3" width="15.44140625" style="92" customWidth="1"/>
    <col min="4" max="4" width="16.88671875" style="92" customWidth="1"/>
    <col min="5" max="5" width="17" style="92" customWidth="1"/>
    <col min="6" max="7" width="22.44140625" style="92" customWidth="1"/>
    <col min="8" max="8" width="16.33203125" style="92" customWidth="1"/>
    <col min="9" max="9" width="15.44140625" style="92" customWidth="1"/>
    <col min="10" max="10" width="23" style="92" customWidth="1"/>
    <col min="11" max="11" width="12.33203125" style="89" bestFit="1" customWidth="1"/>
    <col min="12" max="12" width="10.88671875" style="89"/>
    <col min="13" max="13" width="14" style="89" customWidth="1"/>
    <col min="14" max="16384" width="10.88671875" style="89"/>
  </cols>
  <sheetData>
    <row r="1" spans="1:13" ht="41.4" x14ac:dyDescent="0.3">
      <c r="A1" s="162" t="s">
        <v>2</v>
      </c>
      <c r="B1" s="163" t="s">
        <v>8</v>
      </c>
      <c r="C1" s="163" t="s">
        <v>866</v>
      </c>
      <c r="D1" s="163" t="s">
        <v>34</v>
      </c>
      <c r="E1" s="164" t="s">
        <v>35</v>
      </c>
      <c r="F1" s="164" t="s">
        <v>85</v>
      </c>
      <c r="G1" s="165" t="s">
        <v>87</v>
      </c>
      <c r="H1" s="163" t="s">
        <v>867</v>
      </c>
      <c r="I1" s="166" t="s">
        <v>36</v>
      </c>
      <c r="J1" s="167" t="s">
        <v>72</v>
      </c>
      <c r="L1" s="115" t="s">
        <v>64</v>
      </c>
      <c r="M1" s="152"/>
    </row>
    <row r="2" spans="1:13" ht="14.4" x14ac:dyDescent="0.3">
      <c r="A2" s="91" t="s">
        <v>41</v>
      </c>
      <c r="B2" s="91" t="s">
        <v>14</v>
      </c>
      <c r="C2" s="168">
        <f>Lydia!G4</f>
        <v>272650</v>
      </c>
      <c r="D2" s="169">
        <f>'Personal Received'!D11+M2</f>
        <v>3772000</v>
      </c>
      <c r="E2" s="169">
        <f>GETPIVOTDATA("Sum of Spent  in national currency (UGX)",'Personal Cost'!$A$3,"Name","Lydia")</f>
        <v>3741000</v>
      </c>
      <c r="F2" s="169"/>
      <c r="G2" s="168"/>
      <c r="H2" s="170">
        <f>Advances!M8+Lydia!G53</f>
        <v>303650</v>
      </c>
      <c r="I2" s="171">
        <f>C2+D2-E2+F2-G2</f>
        <v>303650</v>
      </c>
      <c r="J2" s="172">
        <f>H2-I2</f>
        <v>0</v>
      </c>
      <c r="K2" s="89" t="s">
        <v>15</v>
      </c>
      <c r="L2" s="91" t="s">
        <v>41</v>
      </c>
      <c r="M2" s="116">
        <f>GETPIVOTDATA("Spent  in national currency (UGX)",'Airtime summary'!$A$38,"Name","Lydia")</f>
        <v>200000</v>
      </c>
    </row>
    <row r="3" spans="1:13" ht="14.4" x14ac:dyDescent="0.3">
      <c r="A3" s="91" t="s">
        <v>145</v>
      </c>
      <c r="B3" s="91" t="s">
        <v>14</v>
      </c>
      <c r="C3" s="168">
        <f>Rebecca!G4</f>
        <v>1100000</v>
      </c>
      <c r="D3" s="169">
        <f>'Personal Received'!D13+M3</f>
        <v>317000</v>
      </c>
      <c r="E3" s="169">
        <f>GETPIVOTDATA("Sum of Spent  in national currency (UGX)",'Personal Cost'!$A$3,"Name","Rebecca")</f>
        <v>1417000</v>
      </c>
      <c r="F3" s="169"/>
      <c r="G3" s="168"/>
      <c r="H3" s="170">
        <f>Rebecca!G17</f>
        <v>0</v>
      </c>
      <c r="I3" s="171">
        <f t="shared" ref="I3:I7" si="0">C3+D3-E3+F3-G3</f>
        <v>0</v>
      </c>
      <c r="J3" s="172">
        <f t="shared" ref="J3" si="1">H3-I3</f>
        <v>0</v>
      </c>
      <c r="L3" s="91" t="s">
        <v>145</v>
      </c>
      <c r="M3" s="116">
        <v>0</v>
      </c>
    </row>
    <row r="4" spans="1:13" ht="14.4" x14ac:dyDescent="0.3">
      <c r="A4" s="91" t="s">
        <v>167</v>
      </c>
      <c r="B4" s="91" t="s">
        <v>14</v>
      </c>
      <c r="C4" s="168">
        <f>Mary!G4</f>
        <v>0</v>
      </c>
      <c r="D4" s="169">
        <f>'Personal Received'!D12+'Balance UGX'!M4</f>
        <v>2850100</v>
      </c>
      <c r="E4" s="169">
        <f>GETPIVOTDATA("Sum of Spent  in national currency (UGX)",'Personal Cost'!$A$3,"Name","Mary")</f>
        <v>2850100</v>
      </c>
      <c r="F4" s="169"/>
      <c r="G4" s="168"/>
      <c r="H4" s="170">
        <f>Mary!G158</f>
        <v>0</v>
      </c>
      <c r="I4" s="171">
        <f t="shared" si="0"/>
        <v>0</v>
      </c>
      <c r="J4" s="172">
        <f t="shared" ref="J4:J17" si="2">H4-I4</f>
        <v>0</v>
      </c>
      <c r="L4" s="91" t="s">
        <v>167</v>
      </c>
      <c r="M4" s="116">
        <f>GETPIVOTDATA("Spent  in national currency (UGX)",'Airtime summary'!$A$38,"Name","Mary")</f>
        <v>120000</v>
      </c>
    </row>
    <row r="5" spans="1:13" ht="14.4" x14ac:dyDescent="0.3">
      <c r="A5" s="91" t="s">
        <v>156</v>
      </c>
      <c r="B5" s="91" t="s">
        <v>110</v>
      </c>
      <c r="C5" s="168">
        <f>Ashiraf!G4</f>
        <v>43000</v>
      </c>
      <c r="D5" s="169">
        <f>'Personal Received'!D5+'Balance UGX'!M5</f>
        <v>415000</v>
      </c>
      <c r="E5" s="169">
        <f>GETPIVOTDATA("Sum of Spent  in national currency (UGX)",'Personal Cost'!$A$3,"Name","Ashiraf")</f>
        <v>415000</v>
      </c>
      <c r="F5" s="169"/>
      <c r="G5" s="168"/>
      <c r="H5" s="170">
        <f>Ashiraf!G44</f>
        <v>43000</v>
      </c>
      <c r="I5" s="171">
        <f t="shared" si="0"/>
        <v>43000</v>
      </c>
      <c r="J5" s="172">
        <f t="shared" si="2"/>
        <v>0</v>
      </c>
      <c r="L5" s="91" t="s">
        <v>158</v>
      </c>
      <c r="M5" s="116">
        <f>GETPIVOTDATA("Spent  in national currency (UGX)",'Airtime summary'!$A$38,"Name","Ashiraf")</f>
        <v>60000</v>
      </c>
    </row>
    <row r="6" spans="1:13" ht="14.4" x14ac:dyDescent="0.3">
      <c r="A6" s="91" t="s">
        <v>201</v>
      </c>
      <c r="B6" s="91" t="s">
        <v>110</v>
      </c>
      <c r="C6" s="168">
        <f>Raff!G4</f>
        <v>0</v>
      </c>
      <c r="D6" s="169">
        <f>'Personal Received'!D14+'Balance UGX'!M6</f>
        <v>491000</v>
      </c>
      <c r="E6" s="169">
        <f>GETPIVOTDATA("Sum of Spent  in national currency (UGX)",'Personal Cost'!$A$3,"Name","Ruff")</f>
        <v>487000</v>
      </c>
      <c r="F6" s="169"/>
      <c r="G6" s="168"/>
      <c r="H6" s="170">
        <f>Raff!G35</f>
        <v>4000</v>
      </c>
      <c r="I6" s="171">
        <f t="shared" si="0"/>
        <v>4000</v>
      </c>
      <c r="J6" s="172">
        <f t="shared" si="2"/>
        <v>0</v>
      </c>
      <c r="L6" s="91" t="s">
        <v>173</v>
      </c>
      <c r="M6" s="116">
        <f>GETPIVOTDATA("Spent  in national currency (UGX)",'Airtime summary'!$A$38,"Name","Ruff")</f>
        <v>80000</v>
      </c>
    </row>
    <row r="7" spans="1:13" ht="14.4" x14ac:dyDescent="0.3">
      <c r="A7" s="91" t="s">
        <v>121</v>
      </c>
      <c r="B7" s="91" t="s">
        <v>117</v>
      </c>
      <c r="C7" s="168">
        <f>'i18'!G4</f>
        <v>173000</v>
      </c>
      <c r="D7" s="169">
        <f>'Personal Received'!D7+'Balance UGX'!M7</f>
        <v>392600</v>
      </c>
      <c r="E7" s="169">
        <f>GETPIVOTDATA("Sum of Spent  in national currency (UGX)",'Personal Cost'!$A$3,"Name","i18")</f>
        <v>565600</v>
      </c>
      <c r="F7" s="169"/>
      <c r="G7" s="168"/>
      <c r="H7" s="170">
        <f>'i18'!G38</f>
        <v>0</v>
      </c>
      <c r="I7" s="171">
        <f t="shared" si="0"/>
        <v>0</v>
      </c>
      <c r="J7" s="172">
        <f t="shared" si="2"/>
        <v>0</v>
      </c>
      <c r="L7" s="91" t="s">
        <v>121</v>
      </c>
      <c r="M7" s="116">
        <f>GETPIVOTDATA("Spent  in national currency (UGX)",'Airtime summary'!$A$38,"Name","i04")</f>
        <v>25000</v>
      </c>
    </row>
    <row r="8" spans="1:13" ht="14.4" x14ac:dyDescent="0.3">
      <c r="A8" s="91" t="s">
        <v>605</v>
      </c>
      <c r="B8" s="91" t="s">
        <v>117</v>
      </c>
      <c r="C8" s="168">
        <f>'i69'!G4</f>
        <v>0</v>
      </c>
      <c r="D8" s="169">
        <f>'Personal Received'!D9+M8</f>
        <v>432500</v>
      </c>
      <c r="E8" s="169">
        <f>GETPIVOTDATA("Sum of Spent  in national currency (UGX)",'Personal Cost'!$A$3,"Name","i69")</f>
        <v>432500</v>
      </c>
      <c r="F8" s="169"/>
      <c r="G8" s="168"/>
      <c r="H8" s="170">
        <f>'i69'!G50</f>
        <v>0</v>
      </c>
      <c r="I8" s="171">
        <f>C8+D8-E8+F8-G8</f>
        <v>0</v>
      </c>
      <c r="J8" s="172">
        <f t="shared" si="2"/>
        <v>0</v>
      </c>
      <c r="L8" s="91" t="s">
        <v>605</v>
      </c>
      <c r="M8" s="116">
        <f>GETPIVOTDATA("Spent  in national currency (UGX)",'Airtime summary'!$A$38,"Name","i69")</f>
        <v>25000</v>
      </c>
    </row>
    <row r="9" spans="1:13" ht="14.4" x14ac:dyDescent="0.3">
      <c r="A9" s="91" t="s">
        <v>208</v>
      </c>
      <c r="B9" s="91" t="s">
        <v>117</v>
      </c>
      <c r="C9" s="168">
        <f>'i41'!G4</f>
        <v>0</v>
      </c>
      <c r="D9" s="169">
        <f>'Personal Received'!D8+'Balance UGX'!M9</f>
        <v>1662000</v>
      </c>
      <c r="E9" s="169">
        <f>GETPIVOTDATA("Sum of Spent  in national currency (UGX)",'Personal Cost'!$A$3,"Name","i41")</f>
        <v>1662000</v>
      </c>
      <c r="F9" s="169"/>
      <c r="G9" s="168"/>
      <c r="H9" s="170">
        <f>'i41'!G178</f>
        <v>0</v>
      </c>
      <c r="I9" s="171">
        <f t="shared" ref="I9:I17" si="3">C9+D9-E9+F9-G9</f>
        <v>0</v>
      </c>
      <c r="J9" s="172">
        <f t="shared" si="2"/>
        <v>0</v>
      </c>
      <c r="L9" s="91" t="s">
        <v>208</v>
      </c>
      <c r="M9" s="116">
        <f>GETPIVOTDATA("Spent  in national currency (UGX)",'Airtime summary'!$A$38,"Name","i41")</f>
        <v>100000</v>
      </c>
    </row>
    <row r="10" spans="1:13" ht="14.4" x14ac:dyDescent="0.3">
      <c r="A10" s="91" t="s">
        <v>207</v>
      </c>
      <c r="B10" s="91" t="s">
        <v>117</v>
      </c>
      <c r="C10" s="168">
        <f>'i93'!G4</f>
        <v>0</v>
      </c>
      <c r="D10" s="169">
        <f>'Personal Received'!D10+'Balance UGX'!M10</f>
        <v>2640000</v>
      </c>
      <c r="E10" s="169">
        <f>GETPIVOTDATA("Sum of Spent  in national currency (UGX)",'Personal Cost'!$A$3,"Name","i93")</f>
        <v>2620000</v>
      </c>
      <c r="F10" s="169"/>
      <c r="G10" s="168"/>
      <c r="H10" s="170">
        <f>'i93'!G199</f>
        <v>20000</v>
      </c>
      <c r="I10" s="171">
        <f t="shared" si="3"/>
        <v>20000</v>
      </c>
      <c r="J10" s="172">
        <f t="shared" si="2"/>
        <v>0</v>
      </c>
      <c r="L10" s="91" t="s">
        <v>207</v>
      </c>
      <c r="M10" s="116">
        <f>GETPIVOTDATA("Spent  in national currency (UGX)",'Airtime summary'!$A$38,"Name","i93")</f>
        <v>100000</v>
      </c>
    </row>
    <row r="11" spans="1:13" ht="14.4" x14ac:dyDescent="0.3">
      <c r="A11" s="91" t="s">
        <v>855</v>
      </c>
      <c r="B11" s="91" t="s">
        <v>117</v>
      </c>
      <c r="C11" s="168">
        <v>0</v>
      </c>
      <c r="D11" s="169"/>
      <c r="E11" s="169"/>
      <c r="F11" s="169"/>
      <c r="G11" s="168"/>
      <c r="H11" s="170">
        <v>0</v>
      </c>
      <c r="I11" s="171">
        <f t="shared" si="3"/>
        <v>0</v>
      </c>
      <c r="J11" s="172">
        <f t="shared" si="2"/>
        <v>0</v>
      </c>
      <c r="L11" s="91" t="s">
        <v>855</v>
      </c>
      <c r="M11" s="116">
        <v>0</v>
      </c>
    </row>
    <row r="12" spans="1:13" ht="14.4" x14ac:dyDescent="0.3">
      <c r="A12" s="91" t="s">
        <v>603</v>
      </c>
      <c r="B12" s="91" t="s">
        <v>117</v>
      </c>
      <c r="C12" s="168">
        <f>'i04'!F4</f>
        <v>0</v>
      </c>
      <c r="D12" s="169">
        <f>'Personal Received'!D6+'Balance UGX'!M12</f>
        <v>445000</v>
      </c>
      <c r="E12" s="169">
        <f>GETPIVOTDATA("Sum of Spent  in national currency (UGX)",'Personal Cost'!$A$3,"Name","i04")</f>
        <v>444900</v>
      </c>
      <c r="F12" s="169"/>
      <c r="G12" s="168"/>
      <c r="H12" s="170">
        <f>'i04'!G49</f>
        <v>100</v>
      </c>
      <c r="I12" s="171">
        <f t="shared" si="3"/>
        <v>100</v>
      </c>
      <c r="J12" s="172">
        <f t="shared" si="2"/>
        <v>0</v>
      </c>
      <c r="L12" s="91" t="s">
        <v>603</v>
      </c>
      <c r="M12" s="116">
        <f>GETPIVOTDATA("Spent  in national currency (UGX)",'Airtime summary'!$A$38,"Name","i04")</f>
        <v>25000</v>
      </c>
    </row>
    <row r="13" spans="1:13" ht="14.4" x14ac:dyDescent="0.3">
      <c r="A13" s="91" t="s">
        <v>883</v>
      </c>
      <c r="B13" s="91" t="s">
        <v>117</v>
      </c>
      <c r="C13" s="168">
        <f>'i42'!G4</f>
        <v>0</v>
      </c>
      <c r="D13" s="169">
        <f>'Personal Received'!D16+'Balance UGX'!M13</f>
        <v>456000</v>
      </c>
      <c r="E13" s="169">
        <f>GETPIVOTDATA("Sum of Spent  in national currency (UGX)",'Personal Cost'!$A$3,"Name","i42")</f>
        <v>429000</v>
      </c>
      <c r="F13" s="169"/>
      <c r="G13" s="168"/>
      <c r="H13" s="170">
        <f>'i42'!G51</f>
        <v>27000</v>
      </c>
      <c r="I13" s="171">
        <f t="shared" si="3"/>
        <v>27000</v>
      </c>
      <c r="J13" s="172">
        <f t="shared" si="2"/>
        <v>0</v>
      </c>
      <c r="L13" s="955"/>
      <c r="M13" s="956"/>
    </row>
    <row r="14" spans="1:13" ht="14.4" x14ac:dyDescent="0.3">
      <c r="A14" s="91" t="s">
        <v>884</v>
      </c>
      <c r="B14" s="91" t="s">
        <v>117</v>
      </c>
      <c r="C14" s="168">
        <f>'i43'!G4</f>
        <v>0</v>
      </c>
      <c r="D14" s="169">
        <f>'Personal Received'!D17</f>
        <v>1694000</v>
      </c>
      <c r="E14" s="169">
        <f>GETPIVOTDATA("Sum of Spent  in national currency (UGX)",'Personal Cost'!$A$3,"Name","i43")</f>
        <v>1678000</v>
      </c>
      <c r="F14" s="169"/>
      <c r="G14" s="168"/>
      <c r="H14" s="170">
        <f>'i43'!G139</f>
        <v>16000</v>
      </c>
      <c r="I14" s="171">
        <f t="shared" si="3"/>
        <v>16000</v>
      </c>
      <c r="J14" s="172">
        <f t="shared" si="2"/>
        <v>0</v>
      </c>
      <c r="L14" s="955"/>
      <c r="M14" s="956"/>
    </row>
    <row r="15" spans="1:13" ht="14.4" x14ac:dyDescent="0.3">
      <c r="A15" s="91" t="s">
        <v>63</v>
      </c>
      <c r="B15" s="142"/>
      <c r="C15" s="168">
        <f>'Airtime summary'!G4</f>
        <v>0</v>
      </c>
      <c r="D15" s="169"/>
      <c r="E15" s="169"/>
      <c r="F15" s="169"/>
      <c r="G15" s="168"/>
      <c r="H15" s="170">
        <f>'Airtime summary'!G34</f>
        <v>0</v>
      </c>
      <c r="I15" s="171">
        <f>'Airtime summary'!G35</f>
        <v>0</v>
      </c>
      <c r="J15" s="172">
        <f t="shared" si="2"/>
        <v>0</v>
      </c>
      <c r="L15" s="153"/>
      <c r="M15" s="152"/>
    </row>
    <row r="16" spans="1:13" ht="14.4" x14ac:dyDescent="0.3">
      <c r="A16" s="91" t="s">
        <v>880</v>
      </c>
      <c r="B16" s="142" t="s">
        <v>117</v>
      </c>
      <c r="C16" s="168">
        <v>7000</v>
      </c>
      <c r="D16" s="169"/>
      <c r="E16" s="169"/>
      <c r="F16" s="169"/>
      <c r="G16" s="168"/>
      <c r="H16" s="170">
        <f>C16</f>
        <v>7000</v>
      </c>
      <c r="I16" s="171">
        <f t="shared" si="3"/>
        <v>7000</v>
      </c>
      <c r="J16" s="172">
        <f t="shared" si="2"/>
        <v>0</v>
      </c>
      <c r="L16" s="153"/>
      <c r="M16" s="152"/>
    </row>
    <row r="17" spans="1:13" ht="14.4" x14ac:dyDescent="0.3">
      <c r="A17" s="91" t="s">
        <v>881</v>
      </c>
      <c r="B17" s="142" t="s">
        <v>117</v>
      </c>
      <c r="C17" s="168">
        <v>1000</v>
      </c>
      <c r="D17" s="169"/>
      <c r="E17" s="169"/>
      <c r="F17" s="169"/>
      <c r="G17" s="168"/>
      <c r="H17" s="170">
        <f>C17</f>
        <v>1000</v>
      </c>
      <c r="I17" s="171">
        <f t="shared" si="3"/>
        <v>1000</v>
      </c>
      <c r="J17" s="172">
        <f t="shared" si="2"/>
        <v>0</v>
      </c>
      <c r="L17" s="153"/>
      <c r="M17" s="152"/>
    </row>
    <row r="18" spans="1:13" s="90" customFormat="1" ht="14.4" x14ac:dyDescent="0.3">
      <c r="A18" s="173"/>
      <c r="B18" s="174"/>
      <c r="C18" s="175"/>
      <c r="D18" s="175"/>
      <c r="E18" s="176"/>
      <c r="F18" s="248" t="s">
        <v>86</v>
      </c>
      <c r="G18" s="249" t="s">
        <v>71</v>
      </c>
      <c r="H18" s="175"/>
      <c r="I18" s="177"/>
      <c r="J18" s="172"/>
      <c r="L18"/>
      <c r="M18" s="220">
        <f>SUM(M2:M12)</f>
        <v>735000</v>
      </c>
    </row>
    <row r="19" spans="1:13" x14ac:dyDescent="0.3">
      <c r="A19" s="178" t="s">
        <v>73</v>
      </c>
      <c r="B19" s="179"/>
      <c r="C19" s="180">
        <f>SUM(C2:C18)</f>
        <v>1596650</v>
      </c>
      <c r="D19" s="180">
        <f>SUM(D2:D18)</f>
        <v>15567200</v>
      </c>
      <c r="E19" s="180">
        <f>SUM(E2:E18)</f>
        <v>16742100</v>
      </c>
      <c r="F19" s="179"/>
      <c r="G19" s="181"/>
      <c r="H19" s="182">
        <f>SUM(H2:H18)</f>
        <v>421750</v>
      </c>
      <c r="I19" s="183">
        <f>SUM(I2:I18)</f>
        <v>421750</v>
      </c>
      <c r="J19" s="184">
        <f>H19-I19</f>
        <v>0</v>
      </c>
    </row>
    <row r="20" spans="1:13" x14ac:dyDescent="0.3">
      <c r="A20" s="185"/>
      <c r="B20" s="186"/>
      <c r="C20" s="187"/>
      <c r="D20" s="188"/>
      <c r="E20" s="188"/>
      <c r="F20" s="188"/>
      <c r="G20" s="188"/>
      <c r="H20" s="187"/>
      <c r="I20" s="189"/>
      <c r="J20" s="172"/>
    </row>
    <row r="21" spans="1:13" x14ac:dyDescent="0.3">
      <c r="A21" s="190" t="s">
        <v>74</v>
      </c>
      <c r="B21" s="191"/>
      <c r="C21" s="192">
        <f>'Bank reconciliation UGX'!D11</f>
        <v>67993687</v>
      </c>
      <c r="D21" s="226">
        <f>'Bank reconciliation UGX'!D13</f>
        <v>0</v>
      </c>
      <c r="E21" s="192">
        <f>GETPIVOTDATA("Sum of Spent  in national currency (UGX)",'Personal Cost'!$A$3,"Name","Bank Ugx")</f>
        <v>2000</v>
      </c>
      <c r="F21" s="192"/>
      <c r="G21" s="192">
        <f>'Bank reconciliation UGX'!E12</f>
        <v>22782663</v>
      </c>
      <c r="H21" s="226">
        <f>'Bank reconciliation UGX'!D44</f>
        <v>45209024</v>
      </c>
      <c r="I21" s="193">
        <f>C21+D21-E21+F21-G21</f>
        <v>45209024</v>
      </c>
      <c r="J21" s="172">
        <f>H21-I21</f>
        <v>0</v>
      </c>
    </row>
    <row r="22" spans="1:13" x14ac:dyDescent="0.3">
      <c r="A22" s="190" t="s">
        <v>89</v>
      </c>
      <c r="B22" s="191"/>
      <c r="C22" s="192">
        <f>'UGX-Operational Account'!D14</f>
        <v>10717645</v>
      </c>
      <c r="D22" s="226">
        <v>0</v>
      </c>
      <c r="E22" s="192">
        <f>GETPIVOTDATA("Sum of Spent  in national currency (UGX)",'Personal Cost'!$A$3,"Name","Bank Opp")</f>
        <v>11045600</v>
      </c>
      <c r="F22" s="192">
        <f>'UGX-Operational Account'!D17</f>
        <v>22782663</v>
      </c>
      <c r="G22" s="192">
        <f>'UGX-Operational Account'!E18</f>
        <v>15880000</v>
      </c>
      <c r="H22" s="226">
        <f>'UGX-Operational Account'!D51</f>
        <v>6574708</v>
      </c>
      <c r="I22" s="193">
        <f>C22+D22-E22+F22-G22</f>
        <v>6574708</v>
      </c>
      <c r="J22" s="172">
        <f>H22-I22</f>
        <v>0</v>
      </c>
    </row>
    <row r="23" spans="1:13" x14ac:dyDescent="0.3">
      <c r="A23" s="194" t="s">
        <v>75</v>
      </c>
      <c r="B23" s="195"/>
      <c r="C23" s="195">
        <f t="shared" ref="C23:I23" si="4">SUM(C21:C22)</f>
        <v>78711332</v>
      </c>
      <c r="D23" s="195">
        <f t="shared" si="4"/>
        <v>0</v>
      </c>
      <c r="E23" s="299">
        <f t="shared" si="4"/>
        <v>11047600</v>
      </c>
      <c r="F23" s="195">
        <f t="shared" si="4"/>
        <v>22782663</v>
      </c>
      <c r="G23" s="195">
        <f t="shared" si="4"/>
        <v>38662663</v>
      </c>
      <c r="H23" s="195">
        <f t="shared" si="4"/>
        <v>51783732</v>
      </c>
      <c r="I23" s="196">
        <f t="shared" si="4"/>
        <v>51783732</v>
      </c>
      <c r="J23" s="197">
        <f>H23-I23</f>
        <v>0</v>
      </c>
    </row>
    <row r="24" spans="1:13" x14ac:dyDescent="0.3">
      <c r="A24" s="198" t="s">
        <v>76</v>
      </c>
      <c r="B24" s="199"/>
      <c r="C24" s="199"/>
      <c r="D24" s="253"/>
      <c r="E24" s="298"/>
      <c r="F24" s="199"/>
      <c r="G24" s="199"/>
      <c r="H24" s="199"/>
      <c r="I24" s="200"/>
      <c r="J24" s="201"/>
    </row>
    <row r="25" spans="1:13" ht="14.4" thickBot="1" x14ac:dyDescent="0.35">
      <c r="A25" s="202"/>
      <c r="B25" s="203"/>
      <c r="C25" s="203"/>
      <c r="D25" s="203"/>
      <c r="E25" s="203"/>
      <c r="F25" s="203"/>
      <c r="G25" s="203"/>
      <c r="H25" s="203"/>
      <c r="I25" s="204"/>
      <c r="J25" s="172"/>
    </row>
    <row r="26" spans="1:13" ht="14.4" thickBot="1" x14ac:dyDescent="0.35">
      <c r="A26" s="205" t="s">
        <v>77</v>
      </c>
      <c r="B26" s="206"/>
      <c r="C26" s="206"/>
      <c r="D26" s="206"/>
      <c r="E26" s="206">
        <f>E19+E23</f>
        <v>27789700</v>
      </c>
      <c r="F26" s="206"/>
      <c r="G26" s="206"/>
      <c r="H26" s="206"/>
      <c r="I26" s="207"/>
      <c r="J26" s="208"/>
    </row>
    <row r="27" spans="1:13" x14ac:dyDescent="0.3">
      <c r="A27" s="209"/>
      <c r="B27" s="210"/>
      <c r="C27" s="210"/>
      <c r="D27" s="210"/>
      <c r="E27" s="210"/>
      <c r="F27" s="210"/>
      <c r="G27" s="210"/>
      <c r="H27" s="210"/>
      <c r="I27" s="211"/>
      <c r="J27" s="172"/>
    </row>
    <row r="28" spans="1:13" ht="15.6" x14ac:dyDescent="0.3">
      <c r="A28" s="212" t="s">
        <v>37</v>
      </c>
      <c r="B28" s="213"/>
      <c r="C28" s="214">
        <f>'UGX CASH BOX NOV'!G3</f>
        <v>9877566</v>
      </c>
      <c r="D28" s="215">
        <f>'Personal Received'!C19</f>
        <v>481700</v>
      </c>
      <c r="E28" s="215">
        <f>GETPIVOTDATA("Sum of spent in national currency (Ugx)",'Personal Received'!$A$3)</f>
        <v>16048900</v>
      </c>
      <c r="F28" s="215">
        <f>'UGX-Operational Account'!E18</f>
        <v>15880000</v>
      </c>
      <c r="G28" s="215">
        <v>0</v>
      </c>
      <c r="H28" s="215">
        <f>'UGX CASH BOX NOV'!G315</f>
        <v>10190366</v>
      </c>
      <c r="I28" s="216">
        <f>C28+D28-E28+F28</f>
        <v>10190366</v>
      </c>
      <c r="J28" s="172">
        <f t="shared" ref="J28" si="5">H28-I28</f>
        <v>0</v>
      </c>
      <c r="K28" s="221"/>
    </row>
    <row r="29" spans="1:13" ht="16.2" thickBot="1" x14ac:dyDescent="0.35">
      <c r="A29" s="217"/>
      <c r="B29" s="218"/>
      <c r="C29" s="218"/>
      <c r="D29" s="218"/>
      <c r="E29" s="218"/>
      <c r="F29" s="218"/>
      <c r="G29" s="218"/>
      <c r="H29" s="218"/>
      <c r="I29" s="218"/>
      <c r="J29" s="679"/>
      <c r="K29" s="222"/>
    </row>
    <row r="30" spans="1:13" ht="15.6" x14ac:dyDescent="0.3">
      <c r="A30" s="676"/>
      <c r="B30" s="680"/>
      <c r="C30" s="155"/>
      <c r="D30" s="894" t="s">
        <v>38</v>
      </c>
      <c r="E30" s="894"/>
      <c r="F30" s="155"/>
      <c r="G30" s="155"/>
      <c r="H30" s="155"/>
      <c r="I30" s="224"/>
      <c r="J30" s="156"/>
      <c r="K30" s="223"/>
    </row>
    <row r="31" spans="1:13" ht="46.8" x14ac:dyDescent="0.3">
      <c r="A31" s="677"/>
      <c r="B31" s="681"/>
      <c r="C31" s="158" t="s">
        <v>868</v>
      </c>
      <c r="D31" s="158" t="s">
        <v>65</v>
      </c>
      <c r="E31" s="158" t="s">
        <v>66</v>
      </c>
      <c r="F31" s="158"/>
      <c r="G31" s="158"/>
      <c r="H31" s="158" t="s">
        <v>869</v>
      </c>
      <c r="I31" s="158" t="s">
        <v>67</v>
      </c>
      <c r="J31" s="159" t="s">
        <v>68</v>
      </c>
    </row>
    <row r="32" spans="1:13" ht="31.8" thickBot="1" x14ac:dyDescent="0.35">
      <c r="A32" s="678" t="s">
        <v>69</v>
      </c>
      <c r="B32" s="682"/>
      <c r="C32" s="160">
        <f>C28+C23+C19</f>
        <v>90185548</v>
      </c>
      <c r="D32" s="160">
        <f>D21</f>
        <v>0</v>
      </c>
      <c r="E32" s="160">
        <f>E26</f>
        <v>27789700</v>
      </c>
      <c r="F32" s="683"/>
      <c r="G32" s="160">
        <f>G2</f>
        <v>0</v>
      </c>
      <c r="H32" s="160">
        <f>H28+H23+H19</f>
        <v>62395848</v>
      </c>
      <c r="I32" s="160">
        <f>C32+D32-E32</f>
        <v>62395848</v>
      </c>
      <c r="J32" s="161">
        <f>G32+H32-I32</f>
        <v>0</v>
      </c>
      <c r="K32" s="225"/>
    </row>
    <row r="34" spans="1:11" x14ac:dyDescent="0.3">
      <c r="K34" s="92"/>
    </row>
    <row r="36" spans="1:11" x14ac:dyDescent="0.3">
      <c r="G36" s="326"/>
    </row>
    <row r="47" spans="1:11" x14ac:dyDescent="0.3">
      <c r="A47" s="92">
        <v>45581</v>
      </c>
      <c r="C47" s="92" t="s">
        <v>48</v>
      </c>
      <c r="D47" s="92" t="s">
        <v>117</v>
      </c>
      <c r="F47" s="92">
        <v>-2000</v>
      </c>
    </row>
    <row r="328" spans="8:8" x14ac:dyDescent="0.3">
      <c r="H328" s="92" t="s">
        <v>121</v>
      </c>
    </row>
    <row r="329" spans="8:8" x14ac:dyDescent="0.3">
      <c r="H329" s="92" t="s">
        <v>121</v>
      </c>
    </row>
    <row r="330" spans="8:8" x14ac:dyDescent="0.3">
      <c r="H330" s="92" t="s">
        <v>121</v>
      </c>
    </row>
    <row r="331" spans="8:8" x14ac:dyDescent="0.3">
      <c r="H331" s="92" t="s">
        <v>121</v>
      </c>
    </row>
    <row r="332" spans="8:8" x14ac:dyDescent="0.3">
      <c r="H332" s="92" t="s">
        <v>121</v>
      </c>
    </row>
  </sheetData>
  <mergeCells count="1">
    <mergeCell ref="D30:E30"/>
  </mergeCells>
  <phoneticPr fontId="7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3"/>
  <sheetViews>
    <sheetView topLeftCell="A9" workbookViewId="0">
      <selection activeCell="D30" sqref="D30"/>
    </sheetView>
  </sheetViews>
  <sheetFormatPr defaultColWidth="8.88671875" defaultRowHeight="14.4" x14ac:dyDescent="0.3"/>
  <cols>
    <col min="1" max="1" width="12.44140625" customWidth="1"/>
    <col min="2" max="2" width="19.109375" customWidth="1"/>
    <col min="3" max="5" width="19.88671875" customWidth="1"/>
    <col min="6" max="6" width="20.44140625" customWidth="1"/>
    <col min="7" max="8" width="20.109375" customWidth="1"/>
    <col min="9" max="9" width="21" customWidth="1"/>
    <col min="10" max="10" width="13.6640625" customWidth="1"/>
  </cols>
  <sheetData>
    <row r="1" spans="1:11" ht="27.6" x14ac:dyDescent="0.3">
      <c r="A1" s="162" t="s">
        <v>2</v>
      </c>
      <c r="B1" s="163" t="s">
        <v>8</v>
      </c>
      <c r="C1" s="163" t="s">
        <v>870</v>
      </c>
      <c r="D1" s="163" t="s">
        <v>34</v>
      </c>
      <c r="E1" s="164" t="s">
        <v>35</v>
      </c>
      <c r="F1" s="164" t="s">
        <v>70</v>
      </c>
      <c r="G1" s="165" t="s">
        <v>71</v>
      </c>
      <c r="H1" s="163" t="s">
        <v>867</v>
      </c>
      <c r="I1" s="166" t="s">
        <v>36</v>
      </c>
      <c r="J1" s="167" t="s">
        <v>72</v>
      </c>
      <c r="K1" s="89"/>
    </row>
    <row r="2" spans="1:11" x14ac:dyDescent="0.3">
      <c r="A2" s="91" t="s">
        <v>41</v>
      </c>
      <c r="B2" s="91" t="s">
        <v>14</v>
      </c>
      <c r="C2" s="168">
        <v>0</v>
      </c>
      <c r="D2" s="169">
        <v>0</v>
      </c>
      <c r="E2" s="169"/>
      <c r="F2" s="169"/>
      <c r="G2" s="168"/>
      <c r="H2" s="170">
        <v>0</v>
      </c>
      <c r="I2" s="171">
        <f>C2+D2-E2</f>
        <v>0</v>
      </c>
      <c r="J2" s="172">
        <f>H2-I2</f>
        <v>0</v>
      </c>
      <c r="K2" s="89" t="s">
        <v>15</v>
      </c>
    </row>
    <row r="3" spans="1:11" x14ac:dyDescent="0.3">
      <c r="A3" s="91" t="s">
        <v>122</v>
      </c>
      <c r="B3" s="91" t="s">
        <v>110</v>
      </c>
      <c r="C3" s="168">
        <v>0</v>
      </c>
      <c r="D3" s="169">
        <v>0</v>
      </c>
      <c r="E3" s="169"/>
      <c r="F3" s="169"/>
      <c r="G3" s="168"/>
      <c r="H3" s="170">
        <v>0</v>
      </c>
      <c r="I3" s="171">
        <f t="shared" ref="I3:I6" si="0">C3+D3-E3</f>
        <v>0</v>
      </c>
      <c r="J3" s="172">
        <f t="shared" ref="J3" si="1">H3-I3</f>
        <v>0</v>
      </c>
      <c r="K3" s="89"/>
    </row>
    <row r="4" spans="1:11" x14ac:dyDescent="0.3">
      <c r="A4" s="91" t="s">
        <v>121</v>
      </c>
      <c r="B4" s="91" t="s">
        <v>110</v>
      </c>
      <c r="C4" s="168">
        <v>0</v>
      </c>
      <c r="D4" s="169">
        <v>0</v>
      </c>
      <c r="E4" s="169"/>
      <c r="F4" s="169"/>
      <c r="G4" s="168"/>
      <c r="H4" s="170">
        <v>0</v>
      </c>
      <c r="I4" s="171">
        <f t="shared" si="0"/>
        <v>0</v>
      </c>
      <c r="J4" s="172">
        <f t="shared" ref="J4:J6" si="2">H4-I4</f>
        <v>0</v>
      </c>
      <c r="K4" s="89"/>
    </row>
    <row r="5" spans="1:11" x14ac:dyDescent="0.3">
      <c r="A5" s="91" t="s">
        <v>128</v>
      </c>
      <c r="B5" s="91" t="s">
        <v>117</v>
      </c>
      <c r="C5" s="168">
        <v>0</v>
      </c>
      <c r="D5" s="169">
        <v>0</v>
      </c>
      <c r="E5" s="169"/>
      <c r="F5" s="169"/>
      <c r="G5" s="168"/>
      <c r="H5" s="170">
        <v>0</v>
      </c>
      <c r="I5" s="171">
        <v>0</v>
      </c>
      <c r="J5" s="172">
        <f t="shared" si="2"/>
        <v>0</v>
      </c>
      <c r="K5" s="89"/>
    </row>
    <row r="6" spans="1:11" x14ac:dyDescent="0.3">
      <c r="A6" s="91" t="s">
        <v>63</v>
      </c>
      <c r="B6" s="142"/>
      <c r="C6" s="168">
        <v>0</v>
      </c>
      <c r="D6" s="169">
        <v>0</v>
      </c>
      <c r="E6" s="169"/>
      <c r="F6" s="169"/>
      <c r="G6" s="168"/>
      <c r="H6" s="170">
        <v>0</v>
      </c>
      <c r="I6" s="171">
        <f t="shared" si="0"/>
        <v>0</v>
      </c>
      <c r="J6" s="172">
        <f t="shared" si="2"/>
        <v>0</v>
      </c>
      <c r="K6" s="89"/>
    </row>
    <row r="7" spans="1:11" x14ac:dyDescent="0.3">
      <c r="A7" s="173"/>
      <c r="B7" s="174"/>
      <c r="C7" s="175"/>
      <c r="D7" s="175"/>
      <c r="E7" s="176"/>
      <c r="F7" s="176"/>
      <c r="G7" s="175"/>
      <c r="H7" s="175"/>
      <c r="I7" s="177"/>
      <c r="J7" s="172"/>
      <c r="K7" s="90"/>
    </row>
    <row r="8" spans="1:11" x14ac:dyDescent="0.3">
      <c r="A8" s="178" t="s">
        <v>73</v>
      </c>
      <c r="B8" s="179"/>
      <c r="C8" s="180">
        <f>SUM(C2:C7)</f>
        <v>0</v>
      </c>
      <c r="D8" s="180">
        <f>SUM(D2:D7)</f>
        <v>0</v>
      </c>
      <c r="E8" s="180">
        <f>SUM(E2:E7)</f>
        <v>0</v>
      </c>
      <c r="F8" s="179"/>
      <c r="G8" s="181"/>
      <c r="H8" s="182">
        <f>SUM(H2:H7)</f>
        <v>0</v>
      </c>
      <c r="I8" s="183">
        <f>SUM(I2:I7)</f>
        <v>0</v>
      </c>
      <c r="J8" s="184">
        <f>H8-I8</f>
        <v>0</v>
      </c>
      <c r="K8" s="89"/>
    </row>
    <row r="9" spans="1:11" x14ac:dyDescent="0.3">
      <c r="A9" s="185"/>
      <c r="B9" s="186"/>
      <c r="C9" s="187"/>
      <c r="D9" s="188"/>
      <c r="E9" s="188"/>
      <c r="F9" s="188"/>
      <c r="G9" s="188"/>
      <c r="H9" s="187"/>
      <c r="I9" s="189"/>
      <c r="J9" s="184"/>
      <c r="K9" s="89"/>
    </row>
    <row r="10" spans="1:11" x14ac:dyDescent="0.3">
      <c r="A10" s="190" t="s">
        <v>78</v>
      </c>
      <c r="B10" s="191"/>
      <c r="C10" s="192">
        <f>'Bank reconciliation USD'!D14</f>
        <v>25.6</v>
      </c>
      <c r="D10" s="192">
        <v>0</v>
      </c>
      <c r="E10" s="192"/>
      <c r="F10" s="192"/>
      <c r="G10" s="192">
        <f>'Bank reconciliation USD'!E15</f>
        <v>0</v>
      </c>
      <c r="H10" s="226">
        <f>'Bank reconciliation USD'!D42</f>
        <v>25.6</v>
      </c>
      <c r="I10" s="193">
        <f>C10+D10-E10+F10-G10</f>
        <v>25.6</v>
      </c>
      <c r="J10" s="172">
        <f t="shared" ref="J10:J11" si="3">H10-I10</f>
        <v>0</v>
      </c>
      <c r="K10" s="89"/>
    </row>
    <row r="11" spans="1:11" x14ac:dyDescent="0.3">
      <c r="A11" s="194" t="s">
        <v>75</v>
      </c>
      <c r="B11" s="195"/>
      <c r="C11" s="195">
        <f t="shared" ref="C11:I11" si="4">SUM(C10:C10)</f>
        <v>25.6</v>
      </c>
      <c r="D11" s="195">
        <f t="shared" si="4"/>
        <v>0</v>
      </c>
      <c r="E11" s="195">
        <f t="shared" si="4"/>
        <v>0</v>
      </c>
      <c r="F11" s="195">
        <f t="shared" si="4"/>
        <v>0</v>
      </c>
      <c r="G11" s="195">
        <f t="shared" si="4"/>
        <v>0</v>
      </c>
      <c r="H11" s="195">
        <f t="shared" si="4"/>
        <v>25.6</v>
      </c>
      <c r="I11" s="196">
        <f t="shared" si="4"/>
        <v>25.6</v>
      </c>
      <c r="J11" s="172">
        <f t="shared" si="3"/>
        <v>0</v>
      </c>
      <c r="K11" s="89"/>
    </row>
    <row r="12" spans="1:11" x14ac:dyDescent="0.3">
      <c r="A12" s="198" t="s">
        <v>76</v>
      </c>
      <c r="B12" s="199"/>
      <c r="C12" s="199"/>
      <c r="D12" s="199"/>
      <c r="E12" s="199"/>
      <c r="F12" s="199">
        <f>F11+F16</f>
        <v>0</v>
      </c>
      <c r="G12" s="199">
        <f>G11</f>
        <v>0</v>
      </c>
      <c r="H12" s="199"/>
      <c r="I12" s="200"/>
      <c r="J12" s="201"/>
      <c r="K12" s="89"/>
    </row>
    <row r="13" spans="1:11" ht="15" thickBot="1" x14ac:dyDescent="0.35">
      <c r="A13" s="202"/>
      <c r="B13" s="203"/>
      <c r="C13" s="203"/>
      <c r="D13" s="203"/>
      <c r="E13" s="203"/>
      <c r="F13" s="203"/>
      <c r="G13" s="203"/>
      <c r="H13" s="203"/>
      <c r="I13" s="204"/>
      <c r="J13" s="172"/>
      <c r="K13" s="89"/>
    </row>
    <row r="14" spans="1:11" ht="15" thickBot="1" x14ac:dyDescent="0.35">
      <c r="A14" s="205" t="s">
        <v>77</v>
      </c>
      <c r="B14" s="206"/>
      <c r="C14" s="206"/>
      <c r="D14" s="206"/>
      <c r="E14" s="206">
        <f>E8+E11</f>
        <v>0</v>
      </c>
      <c r="F14" s="206"/>
      <c r="G14" s="206"/>
      <c r="H14" s="206"/>
      <c r="I14" s="207"/>
      <c r="J14" s="208"/>
      <c r="K14" s="89"/>
    </row>
    <row r="15" spans="1:11" ht="15" thickBot="1" x14ac:dyDescent="0.35">
      <c r="A15" s="209"/>
      <c r="B15" s="210"/>
      <c r="C15" s="210"/>
      <c r="D15" s="210"/>
      <c r="E15" s="210"/>
      <c r="F15" s="210"/>
      <c r="G15" s="210"/>
      <c r="H15" s="210"/>
      <c r="I15" s="211"/>
      <c r="J15" s="172"/>
      <c r="K15" s="89"/>
    </row>
    <row r="16" spans="1:11" ht="15.6" x14ac:dyDescent="0.3">
      <c r="A16" s="212" t="s">
        <v>37</v>
      </c>
      <c r="B16" s="213"/>
      <c r="C16" s="214">
        <f>'USD-cash box '!G4</f>
        <v>5</v>
      </c>
      <c r="D16" s="215">
        <v>0</v>
      </c>
      <c r="E16" s="215">
        <v>0</v>
      </c>
      <c r="F16" s="215">
        <v>0</v>
      </c>
      <c r="G16" s="215">
        <v>0</v>
      </c>
      <c r="H16" s="215">
        <f>'USD-cash box '!G5</f>
        <v>5</v>
      </c>
      <c r="I16" s="216">
        <f>C16+D16-E16+F16-G16</f>
        <v>5</v>
      </c>
      <c r="J16" s="172">
        <f t="shared" ref="J16" si="5">H16-I16</f>
        <v>0</v>
      </c>
      <c r="K16" s="156"/>
    </row>
    <row r="17" spans="1:11" ht="15" customHeight="1" thickBot="1" x14ac:dyDescent="0.35">
      <c r="A17" s="217"/>
      <c r="B17" s="218"/>
      <c r="C17" s="218"/>
      <c r="D17" s="218"/>
      <c r="E17" s="218"/>
      <c r="F17" s="218"/>
      <c r="G17" s="218"/>
      <c r="H17" s="218"/>
      <c r="I17" s="218"/>
      <c r="J17" s="219"/>
      <c r="K17" s="159" t="s">
        <v>68</v>
      </c>
    </row>
    <row r="18" spans="1:11" ht="16.2" thickBot="1" x14ac:dyDescent="0.35">
      <c r="A18" s="154"/>
      <c r="B18" s="155"/>
      <c r="C18" s="155"/>
      <c r="D18" s="894" t="s">
        <v>38</v>
      </c>
      <c r="E18" s="894"/>
      <c r="F18" s="155"/>
      <c r="G18" s="155"/>
      <c r="H18" s="155"/>
      <c r="I18" s="155"/>
      <c r="J18" s="156"/>
      <c r="K18" s="161">
        <f>I18-J18</f>
        <v>0</v>
      </c>
    </row>
    <row r="19" spans="1:11" ht="47.4" thickBot="1" x14ac:dyDescent="0.35">
      <c r="A19" s="157"/>
      <c r="B19" s="158"/>
      <c r="C19" s="158" t="s">
        <v>868</v>
      </c>
      <c r="D19" s="158" t="s">
        <v>81</v>
      </c>
      <c r="E19" s="158" t="s">
        <v>82</v>
      </c>
      <c r="F19" s="158"/>
      <c r="G19" s="158"/>
      <c r="H19" s="158" t="s">
        <v>869</v>
      </c>
      <c r="I19" s="158" t="s">
        <v>67</v>
      </c>
      <c r="J19" s="359" t="s">
        <v>68</v>
      </c>
      <c r="K19" s="89"/>
    </row>
    <row r="20" spans="1:11" ht="31.8" thickBot="1" x14ac:dyDescent="0.35">
      <c r="A20" s="265" t="s">
        <v>69</v>
      </c>
      <c r="B20" s="266"/>
      <c r="C20" s="266">
        <f>C16+C11+C8</f>
        <v>30.6</v>
      </c>
      <c r="D20" s="266">
        <f>D11</f>
        <v>0</v>
      </c>
      <c r="E20" s="266">
        <f>E14</f>
        <v>0</v>
      </c>
      <c r="F20" s="266"/>
      <c r="G20" s="266">
        <f>G10</f>
        <v>0</v>
      </c>
      <c r="H20" s="266">
        <f>H16+H11+H8</f>
        <v>30.6</v>
      </c>
      <c r="I20" s="358">
        <f>C20+D20-E20-G20</f>
        <v>30.6</v>
      </c>
      <c r="J20" s="361">
        <f>H20-I20</f>
        <v>0</v>
      </c>
      <c r="K20" s="89"/>
    </row>
    <row r="21" spans="1:11" x14ac:dyDescent="0.3">
      <c r="A21" s="267"/>
      <c r="B21" s="267"/>
      <c r="C21" s="267"/>
      <c r="D21" s="267"/>
      <c r="E21" s="267"/>
      <c r="F21" s="267"/>
      <c r="G21" s="267"/>
      <c r="H21" s="267"/>
      <c r="I21" s="268"/>
      <c r="J21" s="360"/>
    </row>
    <row r="22" spans="1:11" x14ac:dyDescent="0.3">
      <c r="A22" s="267"/>
      <c r="B22" s="267"/>
      <c r="C22" s="267"/>
      <c r="D22" s="267"/>
      <c r="E22" s="267"/>
      <c r="F22" s="267"/>
      <c r="G22" s="269"/>
      <c r="H22" s="269"/>
      <c r="I22" s="268"/>
      <c r="J22" s="93"/>
    </row>
    <row r="23" spans="1:11" x14ac:dyDescent="0.3">
      <c r="A23" s="269"/>
      <c r="B23" s="269"/>
      <c r="C23" s="267"/>
      <c r="D23" s="269"/>
      <c r="E23" s="269"/>
      <c r="F23" s="267"/>
      <c r="G23" s="267"/>
      <c r="H23" s="267"/>
      <c r="I23" s="268"/>
      <c r="J23" s="93"/>
    </row>
    <row r="24" spans="1:11" x14ac:dyDescent="0.3">
      <c r="A24" s="267"/>
      <c r="B24" s="267"/>
      <c r="C24" s="269"/>
      <c r="D24" s="267"/>
      <c r="E24" s="267"/>
      <c r="F24" s="269"/>
      <c r="G24" s="270"/>
      <c r="H24" s="270"/>
      <c r="I24" s="268"/>
      <c r="J24" s="93"/>
    </row>
    <row r="25" spans="1:11" x14ac:dyDescent="0.3">
      <c r="A25" s="270"/>
      <c r="B25" s="270"/>
      <c r="C25" s="270"/>
      <c r="D25" s="270"/>
      <c r="E25" s="270"/>
      <c r="F25" s="270"/>
      <c r="G25" s="270"/>
      <c r="H25" s="270"/>
      <c r="I25" s="271"/>
      <c r="J25" s="93"/>
    </row>
    <row r="26" spans="1:11" x14ac:dyDescent="0.3">
      <c r="A26" s="270"/>
      <c r="B26" s="270"/>
      <c r="C26" s="270"/>
      <c r="D26" s="272"/>
      <c r="E26" s="272"/>
      <c r="F26" s="273"/>
      <c r="G26" s="270"/>
      <c r="H26" s="270"/>
      <c r="I26" s="271"/>
      <c r="J26" s="93"/>
    </row>
    <row r="27" spans="1:11" x14ac:dyDescent="0.3">
      <c r="A27" s="270"/>
      <c r="B27" s="270"/>
      <c r="C27" s="270"/>
      <c r="D27" s="272"/>
      <c r="E27" s="272"/>
      <c r="F27" s="273"/>
      <c r="G27" s="270"/>
      <c r="H27" s="270"/>
      <c r="I27" s="271"/>
      <c r="J27" s="93"/>
    </row>
    <row r="28" spans="1:11" x14ac:dyDescent="0.3">
      <c r="A28" s="270"/>
      <c r="B28" s="270"/>
      <c r="C28" s="270"/>
      <c r="D28" s="272"/>
      <c r="E28" s="272"/>
      <c r="F28" s="273"/>
      <c r="G28" s="270"/>
      <c r="H28" s="270"/>
      <c r="I28" s="271"/>
      <c r="J28" s="93"/>
    </row>
    <row r="29" spans="1:11" x14ac:dyDescent="0.3">
      <c r="A29" s="274"/>
      <c r="B29" s="274"/>
      <c r="C29" s="274"/>
      <c r="D29" s="274"/>
      <c r="E29" s="274"/>
      <c r="F29" s="274"/>
      <c r="G29" s="274"/>
      <c r="H29" s="274"/>
      <c r="I29" s="93"/>
      <c r="J29" s="93"/>
    </row>
    <row r="30" spans="1:11" x14ac:dyDescent="0.3">
      <c r="A30" s="93"/>
      <c r="B30" s="93"/>
      <c r="C30" s="93"/>
      <c r="D30" s="93"/>
      <c r="E30" s="93"/>
      <c r="F30" s="93"/>
      <c r="G30" s="93"/>
      <c r="H30" s="93"/>
      <c r="I30" s="93"/>
      <c r="J30" s="93"/>
    </row>
    <row r="31" spans="1:11" x14ac:dyDescent="0.3">
      <c r="A31" s="93"/>
      <c r="B31" s="93"/>
      <c r="C31" s="93"/>
      <c r="D31" s="93"/>
      <c r="E31" s="93"/>
      <c r="F31" s="93"/>
      <c r="G31" s="93"/>
      <c r="H31" s="93"/>
      <c r="I31" s="93"/>
      <c r="J31" s="93"/>
    </row>
    <row r="32" spans="1:11" x14ac:dyDescent="0.3">
      <c r="A32" s="93"/>
      <c r="B32" s="93"/>
      <c r="C32" s="93"/>
      <c r="D32" s="93"/>
      <c r="E32" s="93"/>
      <c r="F32" s="93"/>
      <c r="G32" s="93"/>
      <c r="H32" s="93"/>
      <c r="I32" s="93"/>
      <c r="J32" s="93"/>
    </row>
    <row r="33" spans="1:10" x14ac:dyDescent="0.3">
      <c r="A33" s="93"/>
      <c r="B33" s="93"/>
      <c r="C33" s="93"/>
      <c r="D33" s="93"/>
      <c r="E33" s="93"/>
      <c r="F33" s="93"/>
      <c r="G33" s="93"/>
      <c r="H33" s="93"/>
      <c r="I33" s="93"/>
      <c r="J33" s="93"/>
    </row>
    <row r="38" spans="1:10" x14ac:dyDescent="0.3">
      <c r="A38" s="801">
        <v>45581</v>
      </c>
      <c r="C38" t="s">
        <v>48</v>
      </c>
      <c r="D38" t="s">
        <v>117</v>
      </c>
      <c r="F38">
        <v>-2000</v>
      </c>
    </row>
    <row r="319" spans="8:8" x14ac:dyDescent="0.3">
      <c r="H319" t="s">
        <v>121</v>
      </c>
    </row>
    <row r="320" spans="8:8" x14ac:dyDescent="0.3">
      <c r="H320" t="s">
        <v>121</v>
      </c>
    </row>
    <row r="321" spans="8:8" x14ac:dyDescent="0.3">
      <c r="H321" t="s">
        <v>121</v>
      </c>
    </row>
    <row r="322" spans="8:8" x14ac:dyDescent="0.3">
      <c r="H322" t="s">
        <v>121</v>
      </c>
    </row>
    <row r="323" spans="8:8" x14ac:dyDescent="0.3">
      <c r="H323" t="s">
        <v>121</v>
      </c>
    </row>
  </sheetData>
  <mergeCells count="1">
    <mergeCell ref="D18:E18"/>
  </mergeCells>
  <pageMargins left="0.7" right="0.7" top="0.78740157499999996" bottom="0.78740157499999996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23"/>
  <sheetViews>
    <sheetView topLeftCell="A19" zoomScale="125" workbookViewId="0">
      <selection activeCell="A26" sqref="A26"/>
    </sheetView>
  </sheetViews>
  <sheetFormatPr defaultColWidth="16" defaultRowHeight="13.8" x14ac:dyDescent="0.3"/>
  <cols>
    <col min="1" max="1" width="11.5546875" style="3" customWidth="1"/>
    <col min="2" max="2" width="8.109375" style="3" customWidth="1"/>
    <col min="3" max="3" width="28.6640625" style="3" customWidth="1"/>
    <col min="4" max="4" width="9.5546875" style="17" customWidth="1"/>
    <col min="5" max="5" width="10.109375" style="17" customWidth="1"/>
    <col min="6" max="6" width="6.77734375" style="3" customWidth="1"/>
    <col min="7" max="7" width="10.44140625" style="3" customWidth="1"/>
    <col min="8" max="8" width="3.33203125" style="3" bestFit="1" customWidth="1"/>
    <col min="9" max="9" width="29.33203125" style="3" customWidth="1"/>
    <col min="10" max="10" width="9.44140625" style="17" customWidth="1"/>
    <col min="11" max="11" width="10.33203125" style="17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1" x14ac:dyDescent="0.3">
      <c r="A1" s="902"/>
      <c r="B1" s="902"/>
      <c r="C1" s="902"/>
      <c r="D1" s="902"/>
      <c r="E1" s="902"/>
      <c r="F1" s="902"/>
      <c r="G1" s="902"/>
      <c r="H1" s="902"/>
      <c r="I1" s="902"/>
      <c r="J1" s="902"/>
      <c r="K1" s="902"/>
    </row>
    <row r="2" spans="1:11" x14ac:dyDescent="0.3">
      <c r="A2" s="368"/>
      <c r="B2" s="368"/>
      <c r="C2" s="368"/>
      <c r="D2" s="369"/>
      <c r="E2" s="369"/>
      <c r="F2" s="368"/>
      <c r="G2" s="368"/>
      <c r="H2" s="368"/>
      <c r="I2" s="368"/>
      <c r="J2" s="369"/>
      <c r="K2" s="369"/>
    </row>
    <row r="3" spans="1:11" x14ac:dyDescent="0.3">
      <c r="A3" s="367" t="s">
        <v>16</v>
      </c>
      <c r="B3" s="366"/>
      <c r="C3" s="366"/>
      <c r="D3" s="370"/>
      <c r="E3" s="370"/>
      <c r="F3" s="366"/>
      <c r="G3" s="366"/>
      <c r="H3" s="366"/>
      <c r="I3" s="366"/>
      <c r="J3" s="370"/>
      <c r="K3" s="370"/>
    </row>
    <row r="4" spans="1:11" x14ac:dyDescent="0.3">
      <c r="A4" s="367" t="s">
        <v>19</v>
      </c>
      <c r="B4" s="367"/>
      <c r="C4" s="367" t="s">
        <v>18</v>
      </c>
      <c r="D4" s="371"/>
      <c r="E4" s="372"/>
      <c r="F4" s="367"/>
      <c r="G4" s="367"/>
      <c r="H4" s="367"/>
      <c r="I4" s="366"/>
      <c r="J4" s="370"/>
      <c r="K4" s="370"/>
    </row>
    <row r="5" spans="1:11" x14ac:dyDescent="0.3">
      <c r="A5" s="367" t="s">
        <v>80</v>
      </c>
      <c r="B5" s="367"/>
      <c r="C5" s="413" t="s">
        <v>821</v>
      </c>
      <c r="D5" s="372"/>
      <c r="E5" s="372"/>
      <c r="F5" s="367"/>
      <c r="G5" s="367"/>
      <c r="H5" s="367"/>
      <c r="I5" s="366"/>
      <c r="J5" s="370"/>
      <c r="K5" s="370"/>
    </row>
    <row r="6" spans="1:11" x14ac:dyDescent="0.3">
      <c r="A6" s="367"/>
      <c r="B6" s="367"/>
      <c r="C6" s="373">
        <v>2024</v>
      </c>
      <c r="D6" s="372"/>
      <c r="E6" s="372"/>
      <c r="F6" s="367"/>
      <c r="G6" s="367"/>
      <c r="H6" s="367"/>
      <c r="I6" s="366"/>
      <c r="J6" s="370"/>
      <c r="K6" s="370"/>
    </row>
    <row r="7" spans="1:11" x14ac:dyDescent="0.3">
      <c r="A7" s="366"/>
      <c r="B7" s="367"/>
      <c r="C7" s="367"/>
      <c r="D7" s="372"/>
      <c r="E7" s="372"/>
      <c r="F7" s="367"/>
      <c r="G7" s="367"/>
      <c r="H7" s="367"/>
      <c r="I7" s="897"/>
      <c r="J7" s="897"/>
      <c r="K7" s="897"/>
    </row>
    <row r="8" spans="1:11" ht="15.75" customHeight="1" x14ac:dyDescent="0.3">
      <c r="A8" s="897" t="s">
        <v>142</v>
      </c>
      <c r="B8" s="897"/>
      <c r="C8" s="897"/>
      <c r="D8" s="897"/>
      <c r="E8" s="897"/>
      <c r="F8" s="376"/>
      <c r="G8" s="377"/>
      <c r="H8" s="367"/>
      <c r="I8" s="366"/>
      <c r="J8" s="370"/>
      <c r="K8" s="370"/>
    </row>
    <row r="9" spans="1:11" x14ac:dyDescent="0.3">
      <c r="A9" s="366"/>
      <c r="B9" s="366"/>
      <c r="C9" s="366"/>
      <c r="D9" s="370"/>
      <c r="E9" s="370"/>
      <c r="F9" s="366"/>
      <c r="G9" s="366"/>
      <c r="H9" s="366"/>
      <c r="I9" s="366"/>
      <c r="J9" s="370"/>
      <c r="K9" s="370"/>
    </row>
    <row r="10" spans="1:11" ht="14.4" thickBot="1" x14ac:dyDescent="0.35">
      <c r="A10" s="366"/>
      <c r="B10" s="366"/>
      <c r="C10" s="366"/>
      <c r="D10" s="370"/>
      <c r="E10" s="370"/>
      <c r="F10" s="366"/>
      <c r="G10" s="500"/>
      <c r="H10" s="500"/>
      <c r="I10" s="500"/>
      <c r="J10" s="501"/>
      <c r="K10" s="501"/>
    </row>
    <row r="11" spans="1:11" ht="12.75" customHeight="1" thickBot="1" x14ac:dyDescent="0.35">
      <c r="A11" s="898" t="s">
        <v>25</v>
      </c>
      <c r="B11" s="899"/>
      <c r="C11" s="899"/>
      <c r="D11" s="899"/>
      <c r="E11" s="900"/>
      <c r="F11" s="376"/>
      <c r="G11" s="901"/>
      <c r="H11" s="901"/>
      <c r="I11" s="901"/>
      <c r="J11" s="901"/>
      <c r="K11" s="901"/>
    </row>
    <row r="12" spans="1:11" x14ac:dyDescent="0.3">
      <c r="A12" s="414"/>
      <c r="B12" s="415"/>
      <c r="C12" s="415"/>
      <c r="D12" s="416"/>
      <c r="E12" s="417"/>
      <c r="F12" s="366"/>
      <c r="G12" s="502"/>
      <c r="H12" s="502"/>
      <c r="I12" s="502"/>
      <c r="J12" s="503"/>
      <c r="K12" s="503"/>
    </row>
    <row r="13" spans="1:11" s="6" customFormat="1" ht="14.4" thickBot="1" x14ac:dyDescent="0.35">
      <c r="A13" s="378" t="s">
        <v>0</v>
      </c>
      <c r="B13" s="379" t="s">
        <v>26</v>
      </c>
      <c r="C13" s="379" t="s">
        <v>27</v>
      </c>
      <c r="D13" s="380" t="s">
        <v>28</v>
      </c>
      <c r="E13" s="381" t="s">
        <v>29</v>
      </c>
      <c r="F13" s="382"/>
      <c r="G13" s="504"/>
      <c r="H13" s="504"/>
      <c r="I13" s="504"/>
      <c r="J13" s="505"/>
      <c r="K13" s="505"/>
    </row>
    <row r="14" spans="1:11" ht="12.75" customHeight="1" x14ac:dyDescent="0.3">
      <c r="A14" s="662">
        <v>45597</v>
      </c>
      <c r="B14" s="666"/>
      <c r="C14" s="664" t="s">
        <v>62</v>
      </c>
      <c r="D14" s="450">
        <v>25.6</v>
      </c>
      <c r="E14" s="451"/>
      <c r="F14" s="279"/>
      <c r="G14" s="481"/>
      <c r="H14" s="279"/>
      <c r="I14" s="279"/>
      <c r="J14" s="482"/>
      <c r="K14" s="483"/>
    </row>
    <row r="15" spans="1:11" ht="12.75" customHeight="1" x14ac:dyDescent="0.3">
      <c r="A15" s="481"/>
      <c r="B15" s="667">
        <v>1</v>
      </c>
      <c r="C15" s="279"/>
      <c r="D15" s="661"/>
      <c r="E15" s="654"/>
      <c r="F15" s="279"/>
      <c r="G15" s="654"/>
      <c r="H15" s="279"/>
      <c r="I15" s="279"/>
      <c r="J15" s="482"/>
      <c r="K15" s="483"/>
    </row>
    <row r="16" spans="1:11" ht="12.75" customHeight="1" thickBot="1" x14ac:dyDescent="0.35">
      <c r="A16" s="663"/>
      <c r="B16" s="667"/>
      <c r="C16" s="665"/>
      <c r="D16" s="656"/>
      <c r="E16" s="657"/>
      <c r="F16" s="279"/>
      <c r="G16" s="481"/>
      <c r="H16" s="279"/>
      <c r="I16" s="279"/>
      <c r="J16" s="482"/>
      <c r="K16" s="483"/>
    </row>
    <row r="17" spans="1:11" ht="12.75" customHeight="1" thickBot="1" x14ac:dyDescent="0.35">
      <c r="A17" s="668">
        <v>45626</v>
      </c>
      <c r="B17" s="669"/>
      <c r="C17" s="648" t="s">
        <v>46</v>
      </c>
      <c r="D17" s="649">
        <f>SUM(D14:D16)-SUM(E14:E16)</f>
        <v>25.6</v>
      </c>
      <c r="E17" s="650"/>
      <c r="F17" s="452"/>
      <c r="G17" s="484"/>
      <c r="H17" s="279"/>
      <c r="I17" s="485"/>
      <c r="J17" s="486"/>
      <c r="K17" s="487"/>
    </row>
    <row r="18" spans="1:11" ht="12.75" customHeight="1" x14ac:dyDescent="0.3">
      <c r="A18" s="453"/>
      <c r="B18" s="454"/>
      <c r="C18" s="454"/>
      <c r="D18" s="455"/>
      <c r="E18" s="456"/>
      <c r="F18" s="5"/>
      <c r="G18" s="5"/>
      <c r="H18" s="5"/>
      <c r="I18" s="5"/>
      <c r="J18" s="488"/>
      <c r="K18" s="488"/>
    </row>
    <row r="19" spans="1:11" ht="12.75" customHeight="1" x14ac:dyDescent="0.3">
      <c r="A19" s="290"/>
      <c r="B19" s="10"/>
      <c r="C19" s="10"/>
      <c r="D19" s="16"/>
      <c r="E19" s="16"/>
      <c r="F19" s="480"/>
      <c r="G19" s="489"/>
      <c r="H19" s="404"/>
      <c r="I19" s="404"/>
      <c r="J19" s="490"/>
      <c r="K19" s="490"/>
    </row>
    <row r="20" spans="1:11" ht="14.4" thickBot="1" x14ac:dyDescent="0.35">
      <c r="A20" s="655"/>
    </row>
    <row r="21" spans="1:11" ht="18" x14ac:dyDescent="0.35">
      <c r="C21" s="94" t="s">
        <v>139</v>
      </c>
    </row>
    <row r="22" spans="1:11" ht="18" x14ac:dyDescent="0.35">
      <c r="C22" s="479" t="s">
        <v>821</v>
      </c>
    </row>
    <row r="23" spans="1:11" x14ac:dyDescent="0.3">
      <c r="C23" s="903" t="s">
        <v>20</v>
      </c>
      <c r="D23" s="904"/>
      <c r="E23" s="905"/>
    </row>
    <row r="24" spans="1:11" x14ac:dyDescent="0.3">
      <c r="C24" s="374" t="s">
        <v>21</v>
      </c>
      <c r="D24" s="906" t="s">
        <v>31</v>
      </c>
      <c r="E24" s="907"/>
    </row>
    <row r="25" spans="1:11" x14ac:dyDescent="0.3">
      <c r="C25" s="374" t="s">
        <v>22</v>
      </c>
      <c r="D25" s="908" t="s">
        <v>32</v>
      </c>
      <c r="E25" s="909"/>
    </row>
    <row r="26" spans="1:11" x14ac:dyDescent="0.3">
      <c r="C26" s="375" t="s">
        <v>24</v>
      </c>
      <c r="D26" s="895" t="s">
        <v>33</v>
      </c>
      <c r="E26" s="896"/>
    </row>
    <row r="27" spans="1:11" ht="14.4" thickBot="1" x14ac:dyDescent="0.35">
      <c r="D27" s="462"/>
      <c r="E27" s="462"/>
    </row>
    <row r="28" spans="1:11" ht="14.4" thickBot="1" x14ac:dyDescent="0.35">
      <c r="A28" s="470" t="s">
        <v>0</v>
      </c>
      <c r="B28" s="476" t="s">
        <v>140</v>
      </c>
      <c r="C28" s="543" t="s">
        <v>5</v>
      </c>
      <c r="D28" s="545" t="s">
        <v>129</v>
      </c>
      <c r="E28" s="462"/>
    </row>
    <row r="29" spans="1:11" ht="12.75" customHeight="1" x14ac:dyDescent="0.3">
      <c r="A29" s="471"/>
      <c r="B29" s="477"/>
      <c r="C29" s="474"/>
      <c r="D29" s="467"/>
    </row>
    <row r="30" spans="1:11" x14ac:dyDescent="0.3">
      <c r="A30" s="472"/>
      <c r="B30" s="469"/>
      <c r="C30" s="475" t="s">
        <v>130</v>
      </c>
      <c r="D30" s="468">
        <f>D17</f>
        <v>25.6</v>
      </c>
    </row>
    <row r="31" spans="1:11" x14ac:dyDescent="0.3">
      <c r="A31" s="472"/>
      <c r="B31" s="469"/>
      <c r="C31" s="475"/>
      <c r="D31" s="468"/>
    </row>
    <row r="32" spans="1:11" x14ac:dyDescent="0.3">
      <c r="A32" s="472"/>
      <c r="B32" s="469"/>
      <c r="C32" s="492" t="s">
        <v>131</v>
      </c>
      <c r="D32" s="468"/>
    </row>
    <row r="33" spans="1:5" x14ac:dyDescent="0.3">
      <c r="A33" s="472"/>
      <c r="B33" s="469"/>
      <c r="C33" s="492" t="s">
        <v>132</v>
      </c>
      <c r="D33" s="468"/>
    </row>
    <row r="34" spans="1:5" x14ac:dyDescent="0.3">
      <c r="A34" s="472"/>
      <c r="B34" s="469"/>
      <c r="C34" s="475" t="s">
        <v>133</v>
      </c>
      <c r="D34" s="468"/>
    </row>
    <row r="35" spans="1:5" x14ac:dyDescent="0.3">
      <c r="A35" s="472"/>
      <c r="B35" s="469"/>
      <c r="C35" s="475"/>
      <c r="D35" s="468"/>
    </row>
    <row r="36" spans="1:5" x14ac:dyDescent="0.3">
      <c r="A36" s="472"/>
      <c r="B36" s="469"/>
      <c r="C36" s="492" t="s">
        <v>134</v>
      </c>
      <c r="D36" s="468"/>
    </row>
    <row r="37" spans="1:5" x14ac:dyDescent="0.3">
      <c r="A37" s="472"/>
      <c r="B37" s="469"/>
      <c r="C37" s="492" t="s">
        <v>135</v>
      </c>
      <c r="D37" s="468"/>
    </row>
    <row r="38" spans="1:5" x14ac:dyDescent="0.3">
      <c r="A38" s="473"/>
      <c r="B38" s="469"/>
      <c r="C38" s="475"/>
      <c r="D38" s="468"/>
    </row>
    <row r="39" spans="1:5" x14ac:dyDescent="0.3">
      <c r="A39" s="472"/>
      <c r="B39" s="469"/>
      <c r="C39" s="475"/>
      <c r="D39" s="468"/>
    </row>
    <row r="40" spans="1:5" ht="14.4" thickBot="1" x14ac:dyDescent="0.35">
      <c r="A40" s="473"/>
      <c r="B40" s="469"/>
      <c r="C40" s="475"/>
      <c r="D40" s="468"/>
    </row>
    <row r="41" spans="1:5" ht="14.4" thickBot="1" x14ac:dyDescent="0.35">
      <c r="A41" s="465">
        <v>45626</v>
      </c>
      <c r="B41" s="464"/>
      <c r="C41" s="544" t="s">
        <v>136</v>
      </c>
      <c r="D41" s="545">
        <f>SUM(D30:D40)</f>
        <v>25.6</v>
      </c>
      <c r="E41" s="541"/>
    </row>
    <row r="42" spans="1:5" ht="14.4" thickBot="1" x14ac:dyDescent="0.35">
      <c r="C42" s="493" t="s">
        <v>136</v>
      </c>
      <c r="D42" s="545">
        <v>25.6</v>
      </c>
      <c r="E42" s="542"/>
    </row>
    <row r="44" spans="1:5" x14ac:dyDescent="0.3">
      <c r="C44" s="3" t="s">
        <v>137</v>
      </c>
      <c r="D44" s="17">
        <f>D41-D42</f>
        <v>0</v>
      </c>
    </row>
    <row r="45" spans="1:5" x14ac:dyDescent="0.3">
      <c r="C45" s="3" t="s">
        <v>138</v>
      </c>
    </row>
    <row r="319" spans="8:8" x14ac:dyDescent="0.3">
      <c r="H319" s="3" t="s">
        <v>121</v>
      </c>
    </row>
    <row r="320" spans="8:8" x14ac:dyDescent="0.3">
      <c r="H320" s="3" t="s">
        <v>121</v>
      </c>
    </row>
    <row r="321" spans="8:8" x14ac:dyDescent="0.3">
      <c r="H321" s="3" t="s">
        <v>121</v>
      </c>
    </row>
    <row r="322" spans="8:8" x14ac:dyDescent="0.3">
      <c r="H322" s="3" t="s">
        <v>121</v>
      </c>
    </row>
    <row r="323" spans="8:8" x14ac:dyDescent="0.3">
      <c r="H323" s="3" t="s">
        <v>121</v>
      </c>
    </row>
  </sheetData>
  <mergeCells count="9">
    <mergeCell ref="D26:E26"/>
    <mergeCell ref="A8:E8"/>
    <mergeCell ref="A11:E11"/>
    <mergeCell ref="G11:K11"/>
    <mergeCell ref="A1:K1"/>
    <mergeCell ref="I7:K7"/>
    <mergeCell ref="C23:E23"/>
    <mergeCell ref="D24:E24"/>
    <mergeCell ref="D25:E25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23"/>
  <sheetViews>
    <sheetView zoomScale="125" workbookViewId="0">
      <selection activeCell="C54" sqref="C54"/>
    </sheetView>
  </sheetViews>
  <sheetFormatPr defaultColWidth="16" defaultRowHeight="13.8" x14ac:dyDescent="0.3"/>
  <cols>
    <col min="1" max="1" width="11.44140625" style="3" customWidth="1"/>
    <col min="2" max="2" width="8.44140625" style="3" bestFit="1" customWidth="1"/>
    <col min="3" max="3" width="30.44140625" style="3" customWidth="1"/>
    <col min="4" max="4" width="14.5546875" style="3" customWidth="1"/>
    <col min="5" max="5" width="15" style="3" customWidth="1"/>
    <col min="6" max="6" width="4.6640625" style="3" customWidth="1"/>
    <col min="7" max="7" width="10.6640625" style="3" customWidth="1"/>
    <col min="8" max="8" width="3.33203125" style="3" bestFit="1" customWidth="1"/>
    <col min="9" max="9" width="29.88671875" style="3" customWidth="1"/>
    <col min="10" max="10" width="11" style="3" customWidth="1"/>
    <col min="11" max="11" width="16.44140625" style="3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2" x14ac:dyDescent="0.3">
      <c r="A1" s="277" t="s">
        <v>16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384"/>
    </row>
    <row r="2" spans="1:12" x14ac:dyDescent="0.3">
      <c r="A2" s="277" t="s">
        <v>19</v>
      </c>
      <c r="B2" s="277"/>
      <c r="C2" s="277" t="s">
        <v>18</v>
      </c>
      <c r="D2" s="278"/>
      <c r="E2" s="277"/>
      <c r="F2" s="277"/>
      <c r="G2" s="277"/>
      <c r="H2" s="277"/>
      <c r="I2" s="279"/>
      <c r="J2" s="279"/>
      <c r="K2" s="279"/>
      <c r="L2" s="384"/>
    </row>
    <row r="3" spans="1:12" x14ac:dyDescent="0.3">
      <c r="A3" s="277" t="s">
        <v>80</v>
      </c>
      <c r="B3" s="277"/>
      <c r="C3" s="398" t="s">
        <v>821</v>
      </c>
      <c r="D3" s="277"/>
      <c r="E3" s="277"/>
      <c r="F3" s="277"/>
      <c r="G3" s="277"/>
      <c r="H3" s="277"/>
      <c r="I3" s="279"/>
      <c r="J3" s="279"/>
      <c r="K3" s="279"/>
      <c r="L3" s="384"/>
    </row>
    <row r="4" spans="1:12" x14ac:dyDescent="0.3">
      <c r="A4" s="279"/>
      <c r="B4" s="277"/>
      <c r="C4" s="348">
        <v>2024</v>
      </c>
      <c r="D4" s="277"/>
      <c r="E4" s="277"/>
      <c r="F4" s="277"/>
      <c r="G4" s="277"/>
      <c r="H4" s="277"/>
      <c r="I4" s="925"/>
      <c r="J4" s="925"/>
      <c r="K4" s="925"/>
      <c r="L4" s="384"/>
    </row>
    <row r="5" spans="1:12" x14ac:dyDescent="0.3">
      <c r="A5" s="279"/>
      <c r="B5" s="279"/>
      <c r="C5" s="279"/>
      <c r="D5" s="279"/>
      <c r="E5" s="279"/>
      <c r="F5" s="279"/>
      <c r="G5" s="279"/>
      <c r="H5" s="279"/>
      <c r="I5" s="279"/>
      <c r="J5" s="926"/>
      <c r="K5" s="926"/>
      <c r="L5" s="384"/>
    </row>
    <row r="6" spans="1:12" ht="12.75" customHeight="1" thickBot="1" x14ac:dyDescent="0.35">
      <c r="A6" s="279"/>
      <c r="B6" s="279"/>
      <c r="C6" s="279"/>
      <c r="D6" s="279"/>
      <c r="E6" s="279"/>
      <c r="F6" s="279"/>
      <c r="G6" s="279"/>
      <c r="H6" s="279"/>
      <c r="I6" s="499"/>
      <c r="J6" s="927"/>
      <c r="K6" s="927"/>
      <c r="L6" s="384"/>
    </row>
    <row r="7" spans="1:12" ht="15.75" customHeight="1" x14ac:dyDescent="0.3">
      <c r="A7" s="920" t="s">
        <v>143</v>
      </c>
      <c r="B7" s="921"/>
      <c r="C7" s="921"/>
      <c r="D7" s="921"/>
      <c r="E7" s="922"/>
      <c r="F7" s="436"/>
      <c r="G7" s="567"/>
      <c r="H7" s="568"/>
      <c r="I7" s="569"/>
      <c r="J7" s="569"/>
      <c r="K7" s="569"/>
      <c r="L7" s="384"/>
    </row>
    <row r="8" spans="1:12" ht="12.75" customHeight="1" x14ac:dyDescent="0.3">
      <c r="A8" s="923" t="s">
        <v>25</v>
      </c>
      <c r="B8" s="919"/>
      <c r="C8" s="919"/>
      <c r="D8" s="919"/>
      <c r="E8" s="924"/>
      <c r="F8" s="436"/>
      <c r="G8" s="919"/>
      <c r="H8" s="919"/>
      <c r="I8" s="919"/>
      <c r="J8" s="919"/>
      <c r="K8" s="919"/>
      <c r="L8" s="384"/>
    </row>
    <row r="9" spans="1:12" ht="14.4" thickBot="1" x14ac:dyDescent="0.35">
      <c r="A9" s="591"/>
      <c r="B9" s="592"/>
      <c r="C9" s="592"/>
      <c r="D9" s="592"/>
      <c r="E9" s="593"/>
      <c r="F9" s="587"/>
      <c r="G9" s="568"/>
      <c r="H9" s="568"/>
      <c r="I9" s="568"/>
      <c r="J9" s="568"/>
      <c r="K9" s="568"/>
      <c r="L9" s="384"/>
    </row>
    <row r="10" spans="1:12" s="6" customFormat="1" ht="14.4" thickBot="1" x14ac:dyDescent="0.35">
      <c r="A10" s="599" t="s">
        <v>0</v>
      </c>
      <c r="B10" s="599" t="s">
        <v>26</v>
      </c>
      <c r="C10" s="599" t="s">
        <v>27</v>
      </c>
      <c r="D10" s="594" t="s">
        <v>28</v>
      </c>
      <c r="E10" s="594" t="s">
        <v>29</v>
      </c>
      <c r="F10" s="588"/>
      <c r="G10" s="437"/>
      <c r="H10" s="437"/>
      <c r="I10" s="437"/>
      <c r="J10" s="437"/>
      <c r="K10" s="437"/>
    </row>
    <row r="11" spans="1:12" ht="12.75" customHeight="1" x14ac:dyDescent="0.3">
      <c r="A11" s="600">
        <v>45597</v>
      </c>
      <c r="B11" s="719"/>
      <c r="C11" s="728" t="s">
        <v>46</v>
      </c>
      <c r="D11" s="595">
        <v>67993687</v>
      </c>
      <c r="E11" s="596"/>
      <c r="F11" s="587"/>
      <c r="G11" s="570"/>
      <c r="H11" s="571"/>
      <c r="I11" s="438"/>
      <c r="J11" s="439"/>
      <c r="K11" s="572"/>
      <c r="L11" s="384"/>
    </row>
    <row r="12" spans="1:12" ht="12.75" customHeight="1" x14ac:dyDescent="0.3">
      <c r="A12" s="634">
        <v>45614</v>
      </c>
      <c r="B12" s="720">
        <v>1</v>
      </c>
      <c r="C12" s="729" t="s">
        <v>159</v>
      </c>
      <c r="D12" s="439"/>
      <c r="E12" s="730">
        <v>22782663</v>
      </c>
      <c r="F12" s="587"/>
      <c r="G12" s="570"/>
      <c r="H12" s="571"/>
      <c r="I12" s="438"/>
      <c r="J12" s="439"/>
      <c r="K12" s="572"/>
      <c r="L12" s="384"/>
    </row>
    <row r="13" spans="1:12" ht="12.75" customHeight="1" x14ac:dyDescent="0.3">
      <c r="A13" s="634"/>
      <c r="B13" s="720"/>
      <c r="C13" s="729"/>
      <c r="D13" s="439"/>
      <c r="E13" s="730"/>
      <c r="F13" s="587"/>
      <c r="G13" s="633"/>
      <c r="H13" s="571"/>
      <c r="I13" s="438"/>
      <c r="J13" s="439"/>
      <c r="K13" s="572"/>
      <c r="L13" s="384"/>
    </row>
    <row r="14" spans="1:12" ht="12.75" customHeight="1" x14ac:dyDescent="0.3">
      <c r="A14" s="634"/>
      <c r="B14" s="720"/>
      <c r="C14" s="729"/>
      <c r="D14" s="439"/>
      <c r="E14" s="730"/>
      <c r="F14" s="587"/>
      <c r="G14" s="633"/>
      <c r="H14" s="571"/>
      <c r="I14" s="438"/>
      <c r="J14" s="439"/>
      <c r="K14" s="572"/>
      <c r="L14" s="384"/>
    </row>
    <row r="15" spans="1:12" ht="12.75" customHeight="1" thickBot="1" x14ac:dyDescent="0.35">
      <c r="A15" s="634"/>
      <c r="B15" s="720"/>
      <c r="C15" s="729"/>
      <c r="D15" s="439"/>
      <c r="E15" s="730"/>
      <c r="F15" s="587"/>
      <c r="G15" s="570"/>
      <c r="H15" s="571"/>
      <c r="I15" s="438"/>
      <c r="J15" s="439"/>
      <c r="K15" s="572"/>
      <c r="L15" s="384"/>
    </row>
    <row r="16" spans="1:12" ht="14.4" thickBot="1" x14ac:dyDescent="0.35">
      <c r="A16" s="601"/>
      <c r="B16" s="721"/>
      <c r="C16" s="731" t="s">
        <v>62</v>
      </c>
      <c r="D16" s="597">
        <f>SUM(D11:D15)-SUM(E11:E15)</f>
        <v>45211024</v>
      </c>
      <c r="E16" s="598"/>
      <c r="F16" s="589"/>
      <c r="G16" s="573"/>
      <c r="H16" s="438"/>
      <c r="I16" s="574"/>
      <c r="J16" s="575"/>
      <c r="K16" s="576"/>
      <c r="L16" s="384"/>
    </row>
    <row r="17" spans="1:12" x14ac:dyDescent="0.3">
      <c r="A17" s="590"/>
      <c r="B17" s="722"/>
      <c r="C17" s="732"/>
      <c r="D17" s="590"/>
      <c r="E17" s="733"/>
      <c r="F17" s="589"/>
      <c r="G17" s="438"/>
      <c r="H17" s="438"/>
      <c r="I17" s="438"/>
      <c r="J17" s="438"/>
      <c r="K17" s="577"/>
      <c r="L17" s="384"/>
    </row>
    <row r="18" spans="1:12" x14ac:dyDescent="0.3">
      <c r="A18" s="438"/>
      <c r="B18" s="723"/>
      <c r="C18" s="734" t="s">
        <v>17</v>
      </c>
      <c r="D18" s="438"/>
      <c r="E18" s="735"/>
      <c r="F18" s="589"/>
      <c r="G18" s="438"/>
      <c r="H18" s="574"/>
      <c r="I18" s="574"/>
      <c r="J18" s="438"/>
      <c r="K18" s="578"/>
      <c r="L18" s="384"/>
    </row>
    <row r="19" spans="1:12" x14ac:dyDescent="0.3">
      <c r="A19" s="438"/>
      <c r="B19" s="723"/>
      <c r="C19" s="734"/>
      <c r="D19" s="438"/>
      <c r="E19" s="735"/>
      <c r="F19" s="589"/>
      <c r="G19" s="438"/>
      <c r="H19" s="574"/>
      <c r="I19" s="574"/>
      <c r="J19" s="438"/>
      <c r="K19" s="438"/>
      <c r="L19" s="384"/>
    </row>
    <row r="20" spans="1:12" x14ac:dyDescent="0.3">
      <c r="A20" s="458"/>
      <c r="B20" s="724"/>
      <c r="C20" s="736"/>
      <c r="D20" s="580"/>
      <c r="E20" s="737"/>
      <c r="F20" s="726"/>
      <c r="G20" s="458"/>
      <c r="H20" s="458"/>
      <c r="I20" s="579"/>
      <c r="J20" s="580"/>
      <c r="K20" s="581"/>
    </row>
    <row r="21" spans="1:12" x14ac:dyDescent="0.3">
      <c r="A21" s="458"/>
      <c r="B21" s="724"/>
      <c r="C21" s="738"/>
      <c r="D21" s="460"/>
      <c r="E21" s="737"/>
      <c r="F21" s="726"/>
      <c r="G21" s="458"/>
      <c r="H21" s="458"/>
      <c r="I21" s="459"/>
      <c r="J21" s="460"/>
      <c r="K21" s="581"/>
    </row>
    <row r="22" spans="1:12" ht="18" x14ac:dyDescent="0.35">
      <c r="A22" s="461"/>
      <c r="B22" s="466"/>
      <c r="C22" s="739" t="s">
        <v>141</v>
      </c>
      <c r="D22" s="538"/>
      <c r="E22" s="740"/>
      <c r="F22" s="726"/>
      <c r="G22" s="582"/>
      <c r="H22" s="582"/>
      <c r="I22" s="583"/>
      <c r="J22" s="584"/>
      <c r="K22" s="585"/>
    </row>
    <row r="23" spans="1:12" ht="18.600000000000001" thickBot="1" x14ac:dyDescent="0.4">
      <c r="A23" s="461"/>
      <c r="B23" s="466"/>
      <c r="C23" s="741" t="s">
        <v>854</v>
      </c>
      <c r="D23" s="603"/>
      <c r="E23" s="742"/>
      <c r="F23" s="602"/>
      <c r="G23" s="555"/>
      <c r="H23" s="555"/>
      <c r="I23" s="555"/>
      <c r="J23" s="555"/>
      <c r="K23" s="555"/>
    </row>
    <row r="24" spans="1:12" x14ac:dyDescent="0.3">
      <c r="A24" s="461"/>
      <c r="B24" s="466"/>
      <c r="C24" s="910" t="s">
        <v>20</v>
      </c>
      <c r="D24" s="911"/>
      <c r="E24" s="912"/>
      <c r="F24" s="602"/>
      <c r="G24" s="555"/>
      <c r="H24" s="555"/>
      <c r="I24" s="555"/>
      <c r="J24" s="555"/>
      <c r="K24" s="555"/>
    </row>
    <row r="25" spans="1:12" x14ac:dyDescent="0.3">
      <c r="A25" s="461"/>
      <c r="B25" s="466"/>
      <c r="C25" s="604" t="s">
        <v>21</v>
      </c>
      <c r="D25" s="913" t="s">
        <v>31</v>
      </c>
      <c r="E25" s="914"/>
      <c r="F25" s="602"/>
      <c r="G25" s="555"/>
      <c r="H25" s="555"/>
      <c r="I25" s="555"/>
      <c r="J25" s="555"/>
      <c r="K25" s="555"/>
    </row>
    <row r="26" spans="1:12" ht="14.4" x14ac:dyDescent="0.3">
      <c r="A26" s="461"/>
      <c r="B26" s="466"/>
      <c r="C26" s="605" t="s">
        <v>22</v>
      </c>
      <c r="D26" s="915" t="s">
        <v>45</v>
      </c>
      <c r="E26" s="916"/>
      <c r="F26" s="602"/>
      <c r="G26" s="555"/>
      <c r="H26" s="555"/>
      <c r="I26" s="555"/>
      <c r="J26" s="555"/>
      <c r="K26" s="555"/>
    </row>
    <row r="27" spans="1:12" ht="21" customHeight="1" thickBot="1" x14ac:dyDescent="0.35">
      <c r="A27" s="461"/>
      <c r="B27" s="466"/>
      <c r="C27" s="606" t="s">
        <v>24</v>
      </c>
      <c r="D27" s="917" t="s">
        <v>33</v>
      </c>
      <c r="E27" s="918"/>
      <c r="F27" s="508"/>
      <c r="G27" s="582"/>
      <c r="H27" s="582"/>
      <c r="I27" s="582"/>
      <c r="J27" s="582"/>
      <c r="K27" s="582"/>
    </row>
    <row r="28" spans="1:12" ht="14.4" thickBot="1" x14ac:dyDescent="0.35">
      <c r="A28" s="607"/>
      <c r="B28" s="617"/>
      <c r="C28" s="743"/>
      <c r="D28" s="608"/>
      <c r="E28" s="744"/>
      <c r="F28" s="508"/>
      <c r="G28" s="582"/>
      <c r="H28" s="582"/>
      <c r="I28" s="582"/>
      <c r="J28" s="582"/>
      <c r="K28" s="582"/>
    </row>
    <row r="29" spans="1:12" ht="14.4" thickBot="1" x14ac:dyDescent="0.35">
      <c r="A29" s="613" t="s">
        <v>0</v>
      </c>
      <c r="B29" s="544" t="s">
        <v>140</v>
      </c>
      <c r="C29" s="613" t="s">
        <v>5</v>
      </c>
      <c r="D29" s="614" t="s">
        <v>129</v>
      </c>
      <c r="E29" s="745"/>
      <c r="F29" s="727"/>
      <c r="G29" s="461"/>
      <c r="H29" s="461"/>
      <c r="I29" s="461"/>
      <c r="J29" s="461"/>
      <c r="K29" s="461"/>
    </row>
    <row r="30" spans="1:12" x14ac:dyDescent="0.3">
      <c r="A30" s="612"/>
      <c r="B30" s="546"/>
      <c r="C30" s="746"/>
      <c r="D30" s="467"/>
      <c r="E30" s="747"/>
      <c r="F30" s="727"/>
      <c r="G30" s="461"/>
      <c r="H30" s="461"/>
      <c r="I30" s="461"/>
      <c r="J30" s="461"/>
      <c r="K30" s="461"/>
    </row>
    <row r="31" spans="1:12" x14ac:dyDescent="0.3">
      <c r="A31" s="610"/>
      <c r="B31" s="466"/>
      <c r="C31" s="472" t="s">
        <v>130</v>
      </c>
      <c r="D31" s="491">
        <f>D16</f>
        <v>45211024</v>
      </c>
      <c r="E31" s="747"/>
      <c r="F31" s="727"/>
      <c r="G31" s="461"/>
      <c r="H31" s="461"/>
      <c r="I31" s="461"/>
      <c r="J31" s="461"/>
      <c r="K31" s="461"/>
    </row>
    <row r="32" spans="1:12" x14ac:dyDescent="0.3">
      <c r="A32" s="610"/>
      <c r="B32" s="466"/>
      <c r="C32" s="472"/>
      <c r="D32" s="468"/>
      <c r="E32" s="747"/>
      <c r="F32" s="727"/>
      <c r="G32" s="461"/>
      <c r="H32" s="461"/>
      <c r="I32" s="461"/>
      <c r="J32" s="461"/>
      <c r="K32" s="461"/>
    </row>
    <row r="33" spans="1:11" x14ac:dyDescent="0.3">
      <c r="A33" s="610"/>
      <c r="B33" s="466"/>
      <c r="C33" s="748" t="s">
        <v>131</v>
      </c>
      <c r="D33" s="468"/>
      <c r="E33" s="747"/>
      <c r="F33" s="727"/>
      <c r="G33" s="461"/>
      <c r="H33" s="461"/>
      <c r="I33" s="461"/>
      <c r="J33" s="461"/>
      <c r="K33" s="461"/>
    </row>
    <row r="34" spans="1:11" x14ac:dyDescent="0.3">
      <c r="A34" s="610"/>
      <c r="B34" s="466"/>
      <c r="C34" s="748" t="s">
        <v>132</v>
      </c>
      <c r="D34" s="468">
        <v>0</v>
      </c>
      <c r="E34" s="747"/>
      <c r="F34" s="727"/>
      <c r="G34" s="461"/>
      <c r="H34" s="461"/>
      <c r="I34" s="461"/>
      <c r="J34" s="461"/>
      <c r="K34" s="461"/>
    </row>
    <row r="35" spans="1:11" x14ac:dyDescent="0.3">
      <c r="A35" s="610"/>
      <c r="B35" s="466"/>
      <c r="C35" s="472"/>
      <c r="D35" s="468"/>
      <c r="E35" s="747"/>
      <c r="F35" s="727"/>
      <c r="G35" s="461"/>
      <c r="H35" s="461"/>
      <c r="I35" s="461"/>
      <c r="J35" s="461"/>
      <c r="K35" s="461"/>
    </row>
    <row r="36" spans="1:11" x14ac:dyDescent="0.3">
      <c r="A36" s="610"/>
      <c r="B36" s="466"/>
      <c r="C36" s="472"/>
      <c r="D36" s="468"/>
      <c r="E36" s="747"/>
      <c r="F36" s="727"/>
      <c r="G36" s="461"/>
      <c r="H36" s="461"/>
      <c r="I36" s="461"/>
      <c r="J36" s="461"/>
      <c r="K36" s="461"/>
    </row>
    <row r="37" spans="1:11" x14ac:dyDescent="0.3">
      <c r="A37" s="610"/>
      <c r="B37" s="466"/>
      <c r="C37" s="472"/>
      <c r="D37" s="468"/>
      <c r="E37" s="747"/>
      <c r="F37" s="727"/>
      <c r="G37" s="461"/>
      <c r="H37" s="461"/>
      <c r="I37" s="461"/>
      <c r="J37" s="461"/>
      <c r="K37" s="461"/>
    </row>
    <row r="38" spans="1:11" x14ac:dyDescent="0.3">
      <c r="A38" s="611"/>
      <c r="B38" s="466"/>
      <c r="C38" s="748" t="s">
        <v>48</v>
      </c>
      <c r="D38" s="468" t="s">
        <v>117</v>
      </c>
      <c r="E38" s="747"/>
      <c r="F38" s="727"/>
      <c r="G38" s="461"/>
      <c r="H38" s="461"/>
      <c r="I38" s="461"/>
      <c r="J38" s="461"/>
      <c r="K38" s="461"/>
    </row>
    <row r="39" spans="1:11" x14ac:dyDescent="0.3">
      <c r="A39" s="610"/>
      <c r="B39" s="466"/>
      <c r="C39" s="748" t="s">
        <v>135</v>
      </c>
      <c r="D39" s="468"/>
      <c r="E39" s="747"/>
      <c r="F39" s="727"/>
      <c r="G39" s="461"/>
      <c r="H39" s="461"/>
      <c r="I39" s="461"/>
      <c r="J39" s="461"/>
      <c r="K39" s="461"/>
    </row>
    <row r="40" spans="1:11" x14ac:dyDescent="0.3">
      <c r="A40" s="611"/>
      <c r="B40" s="466"/>
      <c r="C40" s="472" t="s">
        <v>150</v>
      </c>
      <c r="D40" s="468">
        <v>-2000</v>
      </c>
      <c r="E40" s="747"/>
      <c r="F40" s="727"/>
      <c r="G40" s="461"/>
      <c r="H40" s="461"/>
      <c r="I40" s="461"/>
      <c r="J40" s="461"/>
      <c r="K40" s="461"/>
    </row>
    <row r="41" spans="1:11" x14ac:dyDescent="0.3">
      <c r="A41" s="611"/>
      <c r="B41" s="466"/>
      <c r="C41" s="472"/>
      <c r="D41" s="468"/>
      <c r="E41" s="747"/>
      <c r="F41" s="727"/>
      <c r="G41" s="461"/>
      <c r="H41" s="461"/>
      <c r="I41" s="461"/>
      <c r="J41" s="461"/>
      <c r="K41" s="461"/>
    </row>
    <row r="42" spans="1:11" x14ac:dyDescent="0.3">
      <c r="A42" s="611"/>
      <c r="B42" s="466"/>
      <c r="C42" s="472"/>
      <c r="D42" s="468"/>
      <c r="E42" s="747"/>
      <c r="F42" s="727"/>
      <c r="G42" s="461"/>
      <c r="H42" s="461"/>
      <c r="I42" s="461"/>
      <c r="J42" s="461"/>
      <c r="K42" s="461"/>
    </row>
    <row r="43" spans="1:11" ht="14.4" thickBot="1" x14ac:dyDescent="0.35">
      <c r="A43" s="616"/>
      <c r="B43" s="617"/>
      <c r="C43" s="749"/>
      <c r="D43" s="507"/>
      <c r="E43" s="747"/>
      <c r="F43" s="727"/>
      <c r="G43" s="461"/>
      <c r="H43" s="461"/>
      <c r="I43" s="461"/>
      <c r="J43" s="461"/>
      <c r="K43" s="461"/>
    </row>
    <row r="44" spans="1:11" ht="14.4" thickBot="1" x14ac:dyDescent="0.35">
      <c r="A44" s="465">
        <v>45626</v>
      </c>
      <c r="B44" s="544"/>
      <c r="C44" s="493" t="s">
        <v>136</v>
      </c>
      <c r="D44" s="545">
        <f>SUM(D30:D43)</f>
        <v>45209024</v>
      </c>
      <c r="E44" s="750"/>
      <c r="F44" s="727"/>
      <c r="G44" s="461"/>
      <c r="H44" s="461"/>
      <c r="I44" s="461"/>
      <c r="J44" s="461"/>
      <c r="K44" s="461"/>
    </row>
    <row r="45" spans="1:11" ht="14.4" thickBot="1" x14ac:dyDescent="0.35">
      <c r="A45" s="618"/>
      <c r="B45" s="725"/>
      <c r="C45" s="751" t="s">
        <v>136</v>
      </c>
      <c r="D45" s="615">
        <v>45209024</v>
      </c>
      <c r="E45" s="752"/>
      <c r="F45" s="727"/>
      <c r="G45" s="461"/>
      <c r="H45" s="461"/>
      <c r="I45" s="461"/>
      <c r="J45" s="461"/>
      <c r="K45" s="461"/>
    </row>
    <row r="46" spans="1:11" x14ac:dyDescent="0.3">
      <c r="A46" s="463"/>
      <c r="B46" s="463"/>
      <c r="C46" s="463"/>
      <c r="D46" s="609"/>
      <c r="E46" s="609"/>
      <c r="F46" s="461"/>
      <c r="G46" s="461"/>
      <c r="H46" s="461"/>
      <c r="I46" s="461"/>
      <c r="J46" s="461"/>
      <c r="K46" s="461"/>
    </row>
    <row r="47" spans="1:11" x14ac:dyDescent="0.3">
      <c r="A47" s="461"/>
      <c r="B47" s="461"/>
      <c r="C47" s="586" t="s">
        <v>137</v>
      </c>
      <c r="D47" s="538">
        <f>D44-D45</f>
        <v>0</v>
      </c>
      <c r="E47" s="538"/>
      <c r="F47" s="461"/>
      <c r="G47" s="461"/>
      <c r="H47" s="461"/>
      <c r="I47" s="461"/>
      <c r="J47" s="461"/>
      <c r="K47" s="461"/>
    </row>
    <row r="48" spans="1:11" x14ac:dyDescent="0.3">
      <c r="A48" s="461"/>
      <c r="B48" s="461"/>
      <c r="C48" s="461" t="s">
        <v>138</v>
      </c>
      <c r="D48" s="538"/>
      <c r="E48" s="538"/>
      <c r="F48" s="461"/>
      <c r="G48" s="461"/>
      <c r="H48" s="461"/>
      <c r="I48" s="461"/>
      <c r="J48" s="461"/>
      <c r="K48" s="461"/>
    </row>
    <row r="49" spans="1:11" x14ac:dyDescent="0.3">
      <c r="A49" s="461"/>
      <c r="B49" s="461"/>
      <c r="C49" s="461"/>
      <c r="D49" s="461"/>
      <c r="E49" s="461"/>
      <c r="F49" s="461"/>
      <c r="G49" s="461"/>
      <c r="H49" s="461"/>
      <c r="I49" s="461"/>
      <c r="J49" s="461"/>
      <c r="K49" s="461"/>
    </row>
    <row r="50" spans="1:11" x14ac:dyDescent="0.3">
      <c r="A50" s="461"/>
      <c r="B50" s="461"/>
      <c r="C50" s="461"/>
      <c r="D50" s="461"/>
      <c r="E50" s="461"/>
      <c r="F50" s="461"/>
      <c r="G50" s="461"/>
      <c r="H50" s="461"/>
      <c r="I50" s="461"/>
      <c r="J50" s="461"/>
      <c r="K50" s="461"/>
    </row>
    <row r="51" spans="1:11" x14ac:dyDescent="0.3">
      <c r="A51" s="461"/>
      <c r="B51" s="461"/>
      <c r="C51" s="461"/>
      <c r="D51" s="461"/>
      <c r="E51" s="461"/>
      <c r="F51" s="461"/>
      <c r="G51" s="461"/>
      <c r="H51" s="461"/>
      <c r="I51" s="461"/>
      <c r="J51" s="461"/>
      <c r="K51" s="461"/>
    </row>
    <row r="52" spans="1:11" x14ac:dyDescent="0.3">
      <c r="A52" s="461"/>
      <c r="B52" s="461"/>
      <c r="C52" s="461"/>
      <c r="D52" s="461"/>
      <c r="E52" s="461"/>
      <c r="F52" s="461"/>
      <c r="G52" s="461"/>
      <c r="H52" s="461"/>
      <c r="I52" s="461"/>
      <c r="J52" s="461"/>
      <c r="K52" s="461"/>
    </row>
    <row r="53" spans="1:11" x14ac:dyDescent="0.3">
      <c r="A53" s="461"/>
      <c r="B53" s="461"/>
      <c r="C53" s="461"/>
      <c r="D53" s="461"/>
      <c r="E53" s="461"/>
      <c r="F53" s="461"/>
      <c r="G53" s="461"/>
      <c r="H53" s="461"/>
      <c r="I53" s="461"/>
      <c r="J53" s="461"/>
      <c r="K53" s="461"/>
    </row>
    <row r="54" spans="1:11" x14ac:dyDescent="0.3">
      <c r="A54" s="461"/>
      <c r="B54" s="461"/>
      <c r="C54" s="461"/>
      <c r="D54" s="461"/>
      <c r="E54" s="461"/>
      <c r="F54" s="461"/>
      <c r="G54" s="461"/>
      <c r="H54" s="461"/>
      <c r="I54" s="461"/>
      <c r="J54" s="461"/>
      <c r="K54" s="461"/>
    </row>
    <row r="55" spans="1:11" x14ac:dyDescent="0.3">
      <c r="A55" s="461"/>
      <c r="B55" s="461"/>
      <c r="C55" s="461"/>
      <c r="D55" s="461"/>
      <c r="E55" s="461"/>
      <c r="F55" s="461"/>
      <c r="G55" s="461"/>
      <c r="H55" s="461"/>
      <c r="I55" s="461"/>
      <c r="J55" s="461"/>
      <c r="K55" s="461"/>
    </row>
    <row r="56" spans="1:11" x14ac:dyDescent="0.3">
      <c r="A56" s="461"/>
      <c r="B56" s="461"/>
      <c r="C56" s="461"/>
      <c r="D56" s="461"/>
      <c r="E56" s="461"/>
      <c r="F56" s="461"/>
      <c r="G56" s="461"/>
      <c r="H56" s="461"/>
      <c r="I56" s="461"/>
      <c r="J56" s="461"/>
      <c r="K56" s="461"/>
    </row>
    <row r="57" spans="1:11" x14ac:dyDescent="0.3">
      <c r="A57" s="461"/>
      <c r="B57" s="461"/>
      <c r="C57" s="461"/>
      <c r="D57" s="461"/>
      <c r="E57" s="461"/>
      <c r="F57" s="461"/>
      <c r="G57" s="461"/>
      <c r="H57" s="461"/>
      <c r="I57" s="461"/>
      <c r="J57" s="461"/>
      <c r="K57" s="461"/>
    </row>
    <row r="58" spans="1:11" x14ac:dyDescent="0.3">
      <c r="A58" s="461"/>
      <c r="B58" s="461"/>
      <c r="C58" s="461"/>
      <c r="D58" s="461"/>
      <c r="E58" s="461"/>
      <c r="F58" s="461"/>
      <c r="G58" s="461"/>
      <c r="H58" s="461"/>
      <c r="I58" s="461"/>
      <c r="J58" s="461"/>
      <c r="K58" s="461"/>
    </row>
    <row r="59" spans="1:11" x14ac:dyDescent="0.3">
      <c r="A59" s="461"/>
      <c r="B59" s="461"/>
      <c r="C59" s="461"/>
      <c r="D59" s="461"/>
      <c r="E59" s="461"/>
      <c r="F59" s="461"/>
      <c r="G59" s="461"/>
      <c r="H59" s="461"/>
      <c r="I59" s="461"/>
      <c r="J59" s="461"/>
      <c r="K59" s="461"/>
    </row>
    <row r="60" spans="1:11" x14ac:dyDescent="0.3">
      <c r="A60" s="461"/>
      <c r="B60" s="461"/>
      <c r="C60" s="461"/>
      <c r="D60" s="461"/>
      <c r="E60" s="461"/>
      <c r="F60" s="461"/>
      <c r="G60" s="461"/>
      <c r="H60" s="461"/>
      <c r="I60" s="461"/>
      <c r="J60" s="461"/>
      <c r="K60" s="461"/>
    </row>
    <row r="61" spans="1:11" x14ac:dyDescent="0.3">
      <c r="A61" s="461"/>
      <c r="B61" s="461"/>
      <c r="C61" s="461"/>
      <c r="D61" s="461"/>
      <c r="E61" s="461"/>
      <c r="F61" s="461"/>
      <c r="G61" s="461"/>
      <c r="H61" s="461"/>
      <c r="I61" s="461"/>
      <c r="J61" s="461"/>
      <c r="K61" s="461"/>
    </row>
    <row r="62" spans="1:11" x14ac:dyDescent="0.3">
      <c r="A62" s="461"/>
      <c r="B62" s="461"/>
      <c r="C62" s="461"/>
      <c r="D62" s="461"/>
      <c r="E62" s="461"/>
      <c r="F62" s="461"/>
      <c r="G62" s="461"/>
      <c r="H62" s="461"/>
      <c r="I62" s="461"/>
      <c r="J62" s="461"/>
      <c r="K62" s="461"/>
    </row>
    <row r="63" spans="1:11" x14ac:dyDescent="0.3">
      <c r="A63" s="461"/>
      <c r="B63" s="461"/>
      <c r="C63" s="461"/>
      <c r="D63" s="461"/>
      <c r="E63" s="461"/>
      <c r="F63" s="461"/>
      <c r="G63" s="461"/>
      <c r="H63" s="461"/>
      <c r="I63" s="461"/>
      <c r="J63" s="461"/>
      <c r="K63" s="461"/>
    </row>
    <row r="64" spans="1:11" x14ac:dyDescent="0.3">
      <c r="A64" s="461"/>
      <c r="B64" s="461"/>
      <c r="C64" s="461"/>
      <c r="D64" s="461"/>
      <c r="E64" s="461"/>
      <c r="F64" s="461"/>
      <c r="G64" s="461"/>
      <c r="H64" s="461"/>
      <c r="I64" s="461"/>
      <c r="J64" s="461"/>
      <c r="K64" s="461"/>
    </row>
    <row r="65" spans="1:11" x14ac:dyDescent="0.3">
      <c r="A65" s="461"/>
      <c r="B65" s="461"/>
      <c r="C65" s="461"/>
      <c r="D65" s="461"/>
      <c r="E65" s="461"/>
      <c r="F65" s="461"/>
      <c r="G65" s="461"/>
      <c r="H65" s="461"/>
      <c r="I65" s="461"/>
      <c r="J65" s="461"/>
      <c r="K65" s="461"/>
    </row>
    <row r="66" spans="1:11" x14ac:dyDescent="0.3">
      <c r="A66" s="461"/>
      <c r="B66" s="461"/>
      <c r="C66" s="461"/>
      <c r="D66" s="461"/>
      <c r="E66" s="461"/>
      <c r="F66" s="461"/>
      <c r="G66" s="461"/>
      <c r="H66" s="461"/>
      <c r="I66" s="461"/>
      <c r="J66" s="461"/>
      <c r="K66" s="461"/>
    </row>
    <row r="67" spans="1:11" x14ac:dyDescent="0.3">
      <c r="A67" s="461"/>
      <c r="B67" s="461"/>
      <c r="C67" s="461"/>
      <c r="D67" s="461"/>
      <c r="E67" s="461"/>
      <c r="F67" s="461"/>
      <c r="G67" s="461"/>
      <c r="H67" s="461"/>
      <c r="I67" s="461"/>
      <c r="J67" s="461"/>
      <c r="K67" s="461"/>
    </row>
    <row r="68" spans="1:11" x14ac:dyDescent="0.3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</row>
    <row r="69" spans="1:11" x14ac:dyDescent="0.3">
      <c r="A69" s="461"/>
      <c r="B69" s="461"/>
      <c r="C69" s="461"/>
      <c r="D69" s="461"/>
      <c r="E69" s="461"/>
      <c r="F69" s="461"/>
      <c r="G69" s="461"/>
      <c r="H69" s="461"/>
      <c r="I69" s="461"/>
      <c r="J69" s="461"/>
      <c r="K69" s="461"/>
    </row>
    <row r="70" spans="1:11" x14ac:dyDescent="0.3">
      <c r="A70" s="461"/>
      <c r="B70" s="461"/>
      <c r="C70" s="461"/>
      <c r="D70" s="461"/>
      <c r="E70" s="461"/>
      <c r="F70" s="461"/>
      <c r="G70" s="461"/>
      <c r="H70" s="461"/>
      <c r="I70" s="461"/>
      <c r="J70" s="461"/>
      <c r="K70" s="461"/>
    </row>
    <row r="71" spans="1:11" x14ac:dyDescent="0.3">
      <c r="A71" s="461"/>
      <c r="B71" s="461"/>
      <c r="C71" s="461"/>
      <c r="D71" s="461"/>
      <c r="E71" s="461"/>
      <c r="F71" s="461"/>
      <c r="G71" s="461"/>
      <c r="H71" s="461"/>
      <c r="I71" s="461"/>
      <c r="J71" s="461"/>
      <c r="K71" s="461"/>
    </row>
    <row r="72" spans="1:11" x14ac:dyDescent="0.3">
      <c r="A72" s="461"/>
      <c r="B72" s="461"/>
      <c r="C72" s="461"/>
      <c r="D72" s="461"/>
      <c r="E72" s="461"/>
      <c r="F72" s="461"/>
      <c r="G72" s="461"/>
      <c r="H72" s="461"/>
      <c r="I72" s="461"/>
      <c r="J72" s="461"/>
      <c r="K72" s="461"/>
    </row>
    <row r="73" spans="1:11" x14ac:dyDescent="0.3">
      <c r="A73" s="461"/>
      <c r="B73" s="461"/>
      <c r="C73" s="461"/>
      <c r="D73" s="461"/>
      <c r="E73" s="461"/>
      <c r="F73" s="461"/>
      <c r="G73" s="461"/>
      <c r="H73" s="461"/>
      <c r="I73" s="461"/>
      <c r="J73" s="461"/>
      <c r="K73" s="461"/>
    </row>
    <row r="74" spans="1:11" x14ac:dyDescent="0.3">
      <c r="A74" s="461"/>
      <c r="B74" s="461"/>
      <c r="C74" s="461"/>
      <c r="D74" s="461"/>
      <c r="E74" s="461"/>
      <c r="F74" s="461"/>
      <c r="G74" s="461"/>
      <c r="H74" s="461"/>
      <c r="I74" s="461"/>
      <c r="J74" s="461"/>
      <c r="K74" s="461"/>
    </row>
    <row r="75" spans="1:11" x14ac:dyDescent="0.3">
      <c r="A75" s="461"/>
      <c r="B75" s="461"/>
      <c r="C75" s="461"/>
      <c r="D75" s="461"/>
      <c r="E75" s="461"/>
      <c r="F75" s="461"/>
      <c r="G75" s="461"/>
      <c r="H75" s="461"/>
      <c r="I75" s="461"/>
      <c r="J75" s="461"/>
      <c r="K75" s="461"/>
    </row>
    <row r="76" spans="1:11" x14ac:dyDescent="0.3">
      <c r="A76" s="461"/>
      <c r="B76" s="461"/>
      <c r="C76" s="461"/>
      <c r="D76" s="461"/>
      <c r="E76" s="461"/>
      <c r="F76" s="461"/>
      <c r="G76" s="461"/>
      <c r="H76" s="461"/>
      <c r="I76" s="461"/>
      <c r="J76" s="461"/>
      <c r="K76" s="461"/>
    </row>
    <row r="77" spans="1:11" x14ac:dyDescent="0.3">
      <c r="A77" s="461"/>
      <c r="B77" s="461"/>
      <c r="C77" s="461"/>
      <c r="D77" s="461"/>
      <c r="E77" s="461"/>
      <c r="F77" s="461"/>
      <c r="G77" s="461"/>
      <c r="H77" s="461"/>
      <c r="I77" s="461"/>
      <c r="J77" s="461"/>
      <c r="K77" s="461"/>
    </row>
    <row r="78" spans="1:11" x14ac:dyDescent="0.3">
      <c r="A78" s="461"/>
      <c r="B78" s="461"/>
      <c r="C78" s="461"/>
      <c r="D78" s="461"/>
      <c r="E78" s="461"/>
      <c r="F78" s="461"/>
      <c r="G78" s="461"/>
      <c r="H78" s="461"/>
      <c r="I78" s="461"/>
      <c r="J78" s="461"/>
      <c r="K78" s="461"/>
    </row>
    <row r="79" spans="1:11" x14ac:dyDescent="0.3">
      <c r="A79" s="461"/>
      <c r="B79" s="461"/>
      <c r="C79" s="461"/>
      <c r="D79" s="461"/>
      <c r="E79" s="461"/>
      <c r="F79" s="461"/>
      <c r="G79" s="461"/>
      <c r="H79" s="461"/>
      <c r="I79" s="461"/>
      <c r="J79" s="461"/>
      <c r="K79" s="461"/>
    </row>
    <row r="80" spans="1:11" x14ac:dyDescent="0.3">
      <c r="A80" s="461"/>
      <c r="B80" s="461"/>
      <c r="C80" s="461"/>
      <c r="D80" s="461"/>
      <c r="E80" s="461"/>
      <c r="F80" s="461"/>
      <c r="G80" s="461"/>
      <c r="H80" s="461"/>
      <c r="I80" s="461"/>
      <c r="J80" s="461"/>
      <c r="K80" s="461"/>
    </row>
    <row r="81" spans="1:11" x14ac:dyDescent="0.3">
      <c r="A81" s="461"/>
      <c r="B81" s="461"/>
      <c r="C81" s="461"/>
      <c r="D81" s="461"/>
      <c r="E81" s="461"/>
      <c r="F81" s="461"/>
      <c r="G81" s="461"/>
      <c r="H81" s="461"/>
      <c r="I81" s="461"/>
      <c r="J81" s="461"/>
      <c r="K81" s="461"/>
    </row>
    <row r="82" spans="1:11" x14ac:dyDescent="0.3">
      <c r="A82" s="461"/>
      <c r="B82" s="461"/>
      <c r="C82" s="461"/>
      <c r="D82" s="461"/>
      <c r="E82" s="461"/>
      <c r="F82" s="461"/>
      <c r="G82" s="461"/>
      <c r="H82" s="461"/>
      <c r="I82" s="461"/>
      <c r="J82" s="461"/>
      <c r="K82" s="461"/>
    </row>
    <row r="83" spans="1:11" x14ac:dyDescent="0.3">
      <c r="A83" s="461"/>
      <c r="B83" s="461"/>
      <c r="C83" s="461"/>
      <c r="D83" s="461"/>
      <c r="E83" s="461"/>
      <c r="F83" s="461"/>
      <c r="G83" s="461"/>
      <c r="H83" s="461"/>
      <c r="I83" s="461"/>
      <c r="J83" s="461"/>
      <c r="K83" s="461"/>
    </row>
    <row r="84" spans="1:11" x14ac:dyDescent="0.3">
      <c r="A84" s="461"/>
      <c r="B84" s="461"/>
      <c r="C84" s="461"/>
      <c r="D84" s="461"/>
      <c r="E84" s="461"/>
      <c r="F84" s="461"/>
      <c r="G84" s="461"/>
      <c r="H84" s="461"/>
      <c r="I84" s="461"/>
      <c r="J84" s="461"/>
      <c r="K84" s="461"/>
    </row>
    <row r="85" spans="1:11" x14ac:dyDescent="0.3">
      <c r="A85" s="461"/>
      <c r="B85" s="461"/>
      <c r="C85" s="461"/>
      <c r="D85" s="461"/>
      <c r="E85" s="461"/>
      <c r="F85" s="461"/>
      <c r="G85" s="461"/>
      <c r="H85" s="461"/>
      <c r="I85" s="461"/>
      <c r="J85" s="461"/>
      <c r="K85" s="461"/>
    </row>
    <row r="86" spans="1:11" x14ac:dyDescent="0.3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</row>
    <row r="87" spans="1:11" x14ac:dyDescent="0.3">
      <c r="A87" s="461"/>
      <c r="B87" s="461"/>
      <c r="C87" s="461"/>
      <c r="D87" s="461"/>
      <c r="E87" s="461"/>
      <c r="F87" s="461"/>
      <c r="G87" s="461"/>
      <c r="H87" s="461"/>
      <c r="I87" s="461"/>
      <c r="J87" s="461"/>
      <c r="K87" s="461"/>
    </row>
    <row r="88" spans="1:11" x14ac:dyDescent="0.3">
      <c r="A88" s="461"/>
      <c r="B88" s="461"/>
      <c r="C88" s="461"/>
      <c r="D88" s="461"/>
      <c r="E88" s="461"/>
      <c r="F88" s="461"/>
      <c r="G88" s="461"/>
      <c r="H88" s="461"/>
      <c r="I88" s="461"/>
      <c r="J88" s="461"/>
      <c r="K88" s="461"/>
    </row>
    <row r="89" spans="1:11" x14ac:dyDescent="0.3">
      <c r="A89" s="463"/>
      <c r="B89" s="463"/>
      <c r="C89" s="463"/>
      <c r="D89" s="463"/>
      <c r="E89" s="463"/>
      <c r="F89" s="546"/>
    </row>
    <row r="90" spans="1:11" x14ac:dyDescent="0.3">
      <c r="A90" s="461"/>
      <c r="B90" s="461"/>
      <c r="C90" s="461"/>
      <c r="D90" s="461"/>
      <c r="E90" s="461"/>
      <c r="F90" s="466"/>
    </row>
    <row r="91" spans="1:11" x14ac:dyDescent="0.3">
      <c r="A91" s="461"/>
      <c r="B91" s="461"/>
      <c r="C91" s="461"/>
      <c r="D91" s="461"/>
      <c r="E91" s="461"/>
      <c r="F91" s="466"/>
    </row>
    <row r="92" spans="1:11" x14ac:dyDescent="0.3">
      <c r="A92" s="461"/>
      <c r="B92" s="461"/>
      <c r="C92" s="461"/>
      <c r="D92" s="461"/>
      <c r="E92" s="461"/>
      <c r="F92" s="466"/>
    </row>
    <row r="93" spans="1:11" x14ac:dyDescent="0.3">
      <c r="A93" s="461"/>
      <c r="B93" s="461"/>
      <c r="C93" s="461"/>
      <c r="D93" s="461"/>
      <c r="E93" s="461"/>
      <c r="F93" s="466"/>
    </row>
    <row r="94" spans="1:11" x14ac:dyDescent="0.3">
      <c r="A94" s="461"/>
      <c r="B94" s="461"/>
      <c r="C94" s="461"/>
      <c r="D94" s="461"/>
      <c r="E94" s="461"/>
      <c r="F94" s="466"/>
    </row>
    <row r="95" spans="1:11" x14ac:dyDescent="0.3">
      <c r="A95" s="461"/>
      <c r="B95" s="461"/>
      <c r="C95" s="461"/>
      <c r="D95" s="461"/>
      <c r="E95" s="461"/>
      <c r="F95" s="466"/>
    </row>
    <row r="96" spans="1:11" x14ac:dyDescent="0.3">
      <c r="A96" s="461"/>
      <c r="B96" s="461"/>
      <c r="C96" s="461"/>
      <c r="D96" s="461"/>
      <c r="E96" s="461"/>
      <c r="F96" s="466"/>
    </row>
    <row r="97" spans="1:11" x14ac:dyDescent="0.3">
      <c r="A97" s="461"/>
      <c r="B97" s="461"/>
      <c r="C97" s="461"/>
      <c r="D97" s="461"/>
      <c r="E97" s="461"/>
      <c r="F97" s="466"/>
    </row>
    <row r="98" spans="1:11" x14ac:dyDescent="0.3">
      <c r="A98" s="461"/>
      <c r="B98" s="461"/>
      <c r="C98" s="461"/>
      <c r="D98" s="461"/>
      <c r="E98" s="461"/>
      <c r="F98" s="466"/>
      <c r="G98" s="463"/>
      <c r="H98" s="463"/>
      <c r="I98" s="463"/>
      <c r="J98" s="463"/>
      <c r="K98" s="463"/>
    </row>
    <row r="99" spans="1:11" x14ac:dyDescent="0.3">
      <c r="A99" s="461"/>
      <c r="B99" s="461"/>
      <c r="C99" s="461"/>
      <c r="D99" s="461"/>
      <c r="E99" s="461"/>
      <c r="F99" s="466"/>
      <c r="G99" s="461"/>
      <c r="H99" s="461"/>
      <c r="I99" s="461"/>
      <c r="J99" s="461"/>
      <c r="K99" s="461"/>
    </row>
    <row r="100" spans="1:11" x14ac:dyDescent="0.3">
      <c r="A100" s="461"/>
      <c r="B100" s="461"/>
      <c r="C100" s="461"/>
      <c r="D100" s="461"/>
      <c r="E100" s="461"/>
      <c r="F100" s="466"/>
      <c r="G100" s="461"/>
      <c r="H100" s="461"/>
      <c r="I100" s="461"/>
      <c r="J100" s="461"/>
      <c r="K100" s="461"/>
    </row>
    <row r="101" spans="1:11" x14ac:dyDescent="0.3">
      <c r="A101" s="461"/>
      <c r="B101" s="461"/>
      <c r="C101" s="461"/>
      <c r="D101" s="461"/>
      <c r="E101" s="461"/>
      <c r="F101" s="466"/>
      <c r="G101" s="461"/>
      <c r="H101" s="461"/>
      <c r="I101" s="461"/>
      <c r="J101" s="461"/>
      <c r="K101" s="461"/>
    </row>
    <row r="102" spans="1:11" x14ac:dyDescent="0.3">
      <c r="A102" s="461"/>
      <c r="B102" s="461"/>
      <c r="C102" s="461"/>
      <c r="D102" s="461"/>
      <c r="E102" s="461"/>
      <c r="F102" s="466"/>
      <c r="G102" s="461"/>
      <c r="H102" s="461"/>
      <c r="I102" s="461"/>
      <c r="J102" s="461"/>
      <c r="K102" s="461"/>
    </row>
    <row r="103" spans="1:11" x14ac:dyDescent="0.3">
      <c r="A103" s="461"/>
      <c r="B103" s="461"/>
      <c r="C103" s="461"/>
      <c r="D103" s="461"/>
      <c r="E103" s="461"/>
      <c r="F103" s="466"/>
      <c r="G103" s="461"/>
      <c r="H103" s="461"/>
      <c r="I103" s="461"/>
      <c r="J103" s="461"/>
      <c r="K103" s="461"/>
    </row>
    <row r="104" spans="1:11" x14ac:dyDescent="0.3">
      <c r="A104" s="461"/>
      <c r="B104" s="461"/>
      <c r="C104" s="461"/>
      <c r="D104" s="461"/>
      <c r="E104" s="461"/>
      <c r="F104" s="466"/>
      <c r="G104" s="461"/>
      <c r="H104" s="461"/>
      <c r="I104" s="461"/>
      <c r="J104" s="461"/>
      <c r="K104" s="461"/>
    </row>
    <row r="105" spans="1:11" x14ac:dyDescent="0.3">
      <c r="A105" s="461"/>
      <c r="B105" s="461"/>
      <c r="C105" s="461"/>
      <c r="D105" s="461"/>
      <c r="E105" s="461"/>
      <c r="F105" s="466"/>
      <c r="G105" s="461"/>
      <c r="H105" s="461"/>
      <c r="I105" s="461"/>
      <c r="J105" s="461"/>
      <c r="K105" s="461"/>
    </row>
    <row r="106" spans="1:11" x14ac:dyDescent="0.3">
      <c r="A106" s="461"/>
      <c r="B106" s="461"/>
      <c r="C106" s="461"/>
      <c r="D106" s="461"/>
      <c r="E106" s="461"/>
      <c r="F106" s="466"/>
      <c r="G106" s="461"/>
      <c r="H106" s="461"/>
      <c r="I106" s="461"/>
      <c r="J106" s="461"/>
      <c r="K106" s="461"/>
    </row>
    <row r="107" spans="1:11" x14ac:dyDescent="0.3">
      <c r="A107" s="461"/>
      <c r="B107" s="461"/>
      <c r="C107" s="461"/>
      <c r="D107" s="461"/>
      <c r="E107" s="461"/>
      <c r="F107" s="466"/>
      <c r="G107" s="461"/>
      <c r="H107" s="461"/>
      <c r="I107" s="461"/>
      <c r="J107" s="461"/>
      <c r="K107" s="461"/>
    </row>
    <row r="108" spans="1:11" x14ac:dyDescent="0.3">
      <c r="A108" s="461"/>
      <c r="B108" s="461"/>
      <c r="C108" s="461"/>
      <c r="D108" s="461"/>
      <c r="E108" s="461"/>
      <c r="F108" s="466"/>
      <c r="G108" s="461"/>
      <c r="H108" s="461"/>
      <c r="I108" s="461"/>
      <c r="J108" s="461"/>
      <c r="K108" s="461"/>
    </row>
    <row r="109" spans="1:11" x14ac:dyDescent="0.3">
      <c r="A109" s="461"/>
      <c r="B109" s="461"/>
      <c r="C109" s="461"/>
      <c r="D109" s="461"/>
      <c r="E109" s="461"/>
      <c r="F109" s="466"/>
      <c r="G109" s="461"/>
      <c r="H109" s="461"/>
      <c r="I109" s="461"/>
      <c r="J109" s="461"/>
      <c r="K109" s="461"/>
    </row>
    <row r="110" spans="1:11" x14ac:dyDescent="0.3">
      <c r="A110" s="461"/>
      <c r="B110" s="461"/>
      <c r="C110" s="461"/>
      <c r="D110" s="461"/>
      <c r="E110" s="461"/>
      <c r="F110" s="466"/>
      <c r="G110" s="461"/>
      <c r="H110" s="461"/>
      <c r="I110" s="461"/>
      <c r="J110" s="461"/>
      <c r="K110" s="461"/>
    </row>
    <row r="111" spans="1:11" x14ac:dyDescent="0.3">
      <c r="A111" s="461"/>
      <c r="B111" s="461"/>
      <c r="C111" s="461"/>
      <c r="D111" s="461"/>
      <c r="E111" s="461"/>
      <c r="F111" s="466"/>
      <c r="G111" s="461"/>
      <c r="H111" s="461"/>
      <c r="I111" s="461"/>
      <c r="J111" s="461"/>
      <c r="K111" s="461"/>
    </row>
    <row r="112" spans="1:11" x14ac:dyDescent="0.3">
      <c r="A112" s="461"/>
      <c r="B112" s="461"/>
      <c r="C112" s="461"/>
      <c r="D112" s="461"/>
      <c r="E112" s="461"/>
      <c r="F112" s="466"/>
      <c r="G112" s="461"/>
      <c r="H112" s="461"/>
      <c r="I112" s="461"/>
      <c r="J112" s="461"/>
      <c r="K112" s="461"/>
    </row>
    <row r="113" spans="1:11" x14ac:dyDescent="0.3">
      <c r="A113" s="461"/>
      <c r="B113" s="461"/>
      <c r="C113" s="461"/>
      <c r="D113" s="461"/>
      <c r="E113" s="461"/>
      <c r="F113" s="466"/>
      <c r="G113" s="461"/>
      <c r="H113" s="461"/>
      <c r="I113" s="461"/>
      <c r="J113" s="461"/>
      <c r="K113" s="461"/>
    </row>
    <row r="114" spans="1:11" x14ac:dyDescent="0.3">
      <c r="A114" s="461"/>
      <c r="B114" s="461"/>
      <c r="C114" s="461"/>
      <c r="D114" s="461"/>
      <c r="E114" s="461"/>
      <c r="F114" s="466"/>
      <c r="G114" s="461"/>
      <c r="H114" s="461"/>
      <c r="I114" s="461"/>
      <c r="J114" s="461"/>
      <c r="K114" s="461"/>
    </row>
    <row r="115" spans="1:11" x14ac:dyDescent="0.3">
      <c r="A115" s="461"/>
      <c r="B115" s="461"/>
      <c r="C115" s="461"/>
      <c r="D115" s="461"/>
      <c r="E115" s="461"/>
      <c r="F115" s="466"/>
      <c r="G115" s="461"/>
      <c r="H115" s="461"/>
      <c r="I115" s="461"/>
      <c r="J115" s="461"/>
      <c r="K115" s="461"/>
    </row>
    <row r="116" spans="1:11" x14ac:dyDescent="0.3">
      <c r="A116" s="461"/>
      <c r="B116" s="461"/>
      <c r="C116" s="461"/>
      <c r="D116" s="461"/>
      <c r="E116" s="461"/>
      <c r="F116" s="466"/>
      <c r="G116" s="461"/>
      <c r="H116" s="461"/>
      <c r="I116" s="461"/>
      <c r="J116" s="461"/>
      <c r="K116" s="461"/>
    </row>
    <row r="117" spans="1:11" x14ac:dyDescent="0.3">
      <c r="A117" s="461"/>
      <c r="B117" s="461"/>
      <c r="C117" s="461"/>
      <c r="D117" s="461"/>
      <c r="E117" s="461"/>
      <c r="F117" s="466"/>
      <c r="G117" s="461"/>
      <c r="H117" s="461"/>
      <c r="I117" s="461"/>
      <c r="J117" s="461"/>
      <c r="K117" s="461"/>
    </row>
    <row r="118" spans="1:11" x14ac:dyDescent="0.3">
      <c r="A118" s="461"/>
      <c r="B118" s="461"/>
      <c r="C118" s="461"/>
      <c r="D118" s="461"/>
      <c r="E118" s="461"/>
      <c r="F118" s="466"/>
      <c r="G118" s="461"/>
      <c r="H118" s="461"/>
      <c r="I118" s="461"/>
      <c r="J118" s="461"/>
      <c r="K118" s="461"/>
    </row>
    <row r="119" spans="1:11" x14ac:dyDescent="0.3">
      <c r="A119" s="461"/>
      <c r="B119" s="461"/>
      <c r="C119" s="461"/>
      <c r="D119" s="461"/>
      <c r="E119" s="461"/>
      <c r="F119" s="466"/>
      <c r="G119" s="461"/>
      <c r="H119" s="461"/>
      <c r="I119" s="461"/>
      <c r="J119" s="461"/>
      <c r="K119" s="461"/>
    </row>
    <row r="120" spans="1:11" x14ac:dyDescent="0.3">
      <c r="A120" s="461"/>
      <c r="B120" s="461"/>
      <c r="C120" s="461"/>
      <c r="D120" s="461"/>
      <c r="E120" s="461"/>
      <c r="F120" s="466"/>
      <c r="G120" s="461"/>
      <c r="H120" s="461"/>
      <c r="I120" s="461"/>
      <c r="J120" s="461"/>
      <c r="K120" s="461"/>
    </row>
    <row r="121" spans="1:11" x14ac:dyDescent="0.3">
      <c r="A121" s="461"/>
      <c r="B121" s="461"/>
      <c r="C121" s="461"/>
      <c r="D121" s="461"/>
      <c r="E121" s="461"/>
      <c r="F121" s="466"/>
      <c r="G121" s="461"/>
      <c r="H121" s="461"/>
      <c r="I121" s="461"/>
      <c r="J121" s="461"/>
      <c r="K121" s="461"/>
    </row>
    <row r="122" spans="1:11" x14ac:dyDescent="0.3">
      <c r="A122" s="461"/>
      <c r="B122" s="461"/>
      <c r="C122" s="461"/>
      <c r="D122" s="461"/>
      <c r="E122" s="461"/>
      <c r="F122" s="466"/>
      <c r="G122" s="461"/>
      <c r="H122" s="461"/>
      <c r="I122" s="461"/>
      <c r="J122" s="461"/>
      <c r="K122" s="461"/>
    </row>
    <row r="123" spans="1:11" x14ac:dyDescent="0.3">
      <c r="A123" s="461"/>
      <c r="B123" s="461"/>
      <c r="C123" s="461"/>
      <c r="D123" s="461"/>
      <c r="E123" s="461"/>
      <c r="F123" s="466"/>
      <c r="G123" s="461"/>
      <c r="H123" s="461"/>
      <c r="I123" s="461"/>
      <c r="J123" s="461"/>
      <c r="K123" s="461"/>
    </row>
    <row r="124" spans="1:11" x14ac:dyDescent="0.3">
      <c r="A124" s="461"/>
      <c r="B124" s="461"/>
      <c r="C124" s="461"/>
      <c r="D124" s="461"/>
      <c r="E124" s="461"/>
      <c r="F124" s="466"/>
      <c r="G124" s="461"/>
      <c r="H124" s="461"/>
      <c r="I124" s="461"/>
      <c r="J124" s="461"/>
      <c r="K124" s="461"/>
    </row>
    <row r="125" spans="1:11" x14ac:dyDescent="0.3">
      <c r="A125" s="461"/>
      <c r="B125" s="461"/>
      <c r="C125" s="461"/>
      <c r="D125" s="461"/>
      <c r="E125" s="461"/>
      <c r="F125" s="466"/>
      <c r="G125" s="461"/>
      <c r="H125" s="461"/>
      <c r="I125" s="461"/>
      <c r="J125" s="461"/>
      <c r="K125" s="461"/>
    </row>
    <row r="126" spans="1:11" x14ac:dyDescent="0.3">
      <c r="A126" s="461"/>
      <c r="B126" s="461"/>
      <c r="C126" s="461"/>
      <c r="D126" s="461"/>
      <c r="E126" s="461"/>
      <c r="F126" s="466"/>
      <c r="G126" s="461"/>
      <c r="H126" s="461"/>
      <c r="I126" s="461"/>
      <c r="J126" s="461"/>
      <c r="K126" s="461"/>
    </row>
    <row r="127" spans="1:11" x14ac:dyDescent="0.3">
      <c r="A127" s="461"/>
      <c r="B127" s="461"/>
      <c r="C127" s="461"/>
      <c r="D127" s="461"/>
      <c r="E127" s="461"/>
      <c r="F127" s="466"/>
      <c r="G127" s="461"/>
      <c r="H127" s="461"/>
      <c r="I127" s="461"/>
      <c r="J127" s="461"/>
      <c r="K127" s="461"/>
    </row>
    <row r="128" spans="1:11" x14ac:dyDescent="0.3">
      <c r="A128" s="461"/>
      <c r="B128" s="461"/>
      <c r="C128" s="461"/>
      <c r="D128" s="461"/>
      <c r="E128" s="461"/>
      <c r="F128" s="466"/>
      <c r="G128" s="461"/>
      <c r="H128" s="461"/>
      <c r="I128" s="461"/>
      <c r="J128" s="461"/>
      <c r="K128" s="461"/>
    </row>
    <row r="129" spans="1:11" x14ac:dyDescent="0.3">
      <c r="A129" s="461"/>
      <c r="B129" s="461"/>
      <c r="C129" s="461"/>
      <c r="D129" s="461"/>
      <c r="E129" s="461"/>
      <c r="F129" s="466"/>
      <c r="G129" s="461"/>
      <c r="H129" s="461"/>
      <c r="I129" s="461"/>
      <c r="J129" s="461"/>
      <c r="K129" s="461"/>
    </row>
    <row r="130" spans="1:11" x14ac:dyDescent="0.3">
      <c r="A130" s="461"/>
      <c r="B130" s="461"/>
      <c r="C130" s="461"/>
      <c r="D130" s="461"/>
      <c r="E130" s="461"/>
      <c r="F130" s="466"/>
      <c r="G130" s="461"/>
      <c r="H130" s="461"/>
      <c r="I130" s="461"/>
      <c r="J130" s="461"/>
      <c r="K130" s="461"/>
    </row>
    <row r="131" spans="1:11" x14ac:dyDescent="0.3">
      <c r="A131" s="461"/>
      <c r="B131" s="461"/>
      <c r="C131" s="461"/>
      <c r="D131" s="461"/>
      <c r="E131" s="461"/>
      <c r="F131" s="461"/>
      <c r="G131" s="463"/>
      <c r="H131" s="463"/>
      <c r="I131" s="463"/>
      <c r="J131" s="463"/>
    </row>
    <row r="132" spans="1:11" x14ac:dyDescent="0.3">
      <c r="A132" s="461"/>
      <c r="B132" s="461"/>
      <c r="C132" s="461"/>
      <c r="D132" s="461"/>
      <c r="E132" s="461"/>
      <c r="F132" s="461"/>
      <c r="G132" s="461"/>
      <c r="H132" s="461"/>
      <c r="I132" s="461"/>
      <c r="J132" s="461"/>
    </row>
    <row r="133" spans="1:11" x14ac:dyDescent="0.3">
      <c r="A133" s="461"/>
      <c r="B133" s="461"/>
      <c r="C133" s="461"/>
      <c r="D133" s="461"/>
      <c r="E133" s="461"/>
      <c r="F133" s="461"/>
      <c r="G133" s="461"/>
      <c r="H133" s="461"/>
      <c r="I133" s="461"/>
      <c r="J133" s="461"/>
    </row>
    <row r="134" spans="1:11" x14ac:dyDescent="0.3">
      <c r="A134" s="461"/>
      <c r="B134" s="461"/>
      <c r="C134" s="461"/>
      <c r="D134" s="461"/>
      <c r="E134" s="461"/>
      <c r="F134" s="461"/>
      <c r="G134" s="461"/>
      <c r="H134" s="461"/>
      <c r="I134" s="461"/>
      <c r="J134" s="461"/>
    </row>
    <row r="135" spans="1:11" x14ac:dyDescent="0.3">
      <c r="A135" s="461"/>
      <c r="B135" s="461"/>
      <c r="C135" s="461"/>
      <c r="D135" s="461"/>
      <c r="E135" s="461"/>
      <c r="F135" s="461"/>
      <c r="G135" s="461"/>
      <c r="H135" s="461"/>
      <c r="I135" s="461"/>
      <c r="J135" s="461"/>
    </row>
    <row r="136" spans="1:11" x14ac:dyDescent="0.3">
      <c r="A136" s="461"/>
      <c r="B136" s="461"/>
      <c r="C136" s="461"/>
      <c r="D136" s="461"/>
      <c r="E136" s="461"/>
      <c r="F136" s="461"/>
      <c r="G136" s="461"/>
      <c r="H136" s="461"/>
      <c r="I136" s="461"/>
      <c r="J136" s="461"/>
    </row>
    <row r="137" spans="1:11" x14ac:dyDescent="0.3">
      <c r="A137" s="461"/>
      <c r="B137" s="461"/>
      <c r="C137" s="461"/>
      <c r="D137" s="461"/>
      <c r="E137" s="461"/>
      <c r="F137" s="461"/>
      <c r="G137" s="461"/>
      <c r="H137" s="461"/>
      <c r="I137" s="461"/>
      <c r="J137" s="461"/>
    </row>
    <row r="138" spans="1:11" x14ac:dyDescent="0.3">
      <c r="A138" s="461"/>
      <c r="B138" s="461"/>
      <c r="C138" s="461"/>
      <c r="D138" s="461"/>
      <c r="E138" s="461"/>
      <c r="F138" s="461"/>
      <c r="G138" s="461"/>
      <c r="H138" s="461"/>
      <c r="I138" s="461"/>
      <c r="J138" s="461"/>
    </row>
    <row r="139" spans="1:11" x14ac:dyDescent="0.3">
      <c r="A139" s="461"/>
      <c r="B139" s="461"/>
      <c r="C139" s="461"/>
      <c r="D139" s="461"/>
      <c r="E139" s="461"/>
      <c r="F139" s="461"/>
      <c r="G139" s="461"/>
      <c r="H139" s="461"/>
      <c r="I139" s="461"/>
      <c r="J139" s="461"/>
    </row>
    <row r="140" spans="1:11" x14ac:dyDescent="0.3">
      <c r="A140" s="461"/>
      <c r="B140" s="461"/>
      <c r="C140" s="461"/>
      <c r="D140" s="461"/>
      <c r="E140" s="461"/>
      <c r="F140" s="461"/>
      <c r="G140" s="461"/>
      <c r="H140" s="461"/>
      <c r="I140" s="461"/>
      <c r="J140" s="461"/>
    </row>
    <row r="141" spans="1:11" x14ac:dyDescent="0.3">
      <c r="A141" s="461"/>
      <c r="B141" s="461"/>
      <c r="C141" s="461"/>
      <c r="D141" s="461"/>
      <c r="E141" s="461"/>
      <c r="F141" s="461"/>
      <c r="G141" s="461"/>
      <c r="H141" s="461"/>
      <c r="I141" s="461"/>
      <c r="J141" s="461"/>
    </row>
    <row r="142" spans="1:11" x14ac:dyDescent="0.3">
      <c r="A142" s="461"/>
      <c r="B142" s="461"/>
      <c r="C142" s="461"/>
      <c r="D142" s="461"/>
      <c r="E142" s="461"/>
      <c r="F142" s="461"/>
      <c r="G142" s="461"/>
      <c r="H142" s="461"/>
      <c r="I142" s="461"/>
      <c r="J142" s="461"/>
    </row>
    <row r="143" spans="1:11" x14ac:dyDescent="0.3">
      <c r="A143" s="461"/>
      <c r="B143" s="461"/>
      <c r="C143" s="461"/>
      <c r="D143" s="461"/>
      <c r="E143" s="461"/>
      <c r="F143" s="461"/>
      <c r="G143" s="461"/>
      <c r="H143" s="461"/>
      <c r="I143" s="461"/>
      <c r="J143" s="461"/>
    </row>
    <row r="144" spans="1:11" x14ac:dyDescent="0.3">
      <c r="A144" s="461"/>
      <c r="B144" s="461"/>
      <c r="C144" s="461"/>
      <c r="D144" s="461"/>
      <c r="E144" s="461"/>
      <c r="F144" s="461"/>
      <c r="G144" s="461"/>
      <c r="H144" s="461"/>
      <c r="I144" s="461"/>
      <c r="J144" s="461"/>
    </row>
    <row r="145" spans="1:10" x14ac:dyDescent="0.3">
      <c r="A145" s="461"/>
      <c r="B145" s="461"/>
      <c r="C145" s="461"/>
      <c r="D145" s="461"/>
      <c r="E145" s="461"/>
      <c r="F145" s="461"/>
      <c r="G145" s="461"/>
      <c r="H145" s="461"/>
      <c r="I145" s="461"/>
      <c r="J145" s="461"/>
    </row>
    <row r="146" spans="1:10" x14ac:dyDescent="0.3">
      <c r="A146" s="461"/>
      <c r="B146" s="461"/>
      <c r="C146" s="461"/>
      <c r="D146" s="461"/>
      <c r="E146" s="461"/>
      <c r="F146" s="461"/>
      <c r="G146" s="461"/>
      <c r="H146" s="461"/>
      <c r="I146" s="461"/>
      <c r="J146" s="461"/>
    </row>
    <row r="147" spans="1:10" x14ac:dyDescent="0.3">
      <c r="A147" s="461"/>
      <c r="B147" s="461"/>
      <c r="C147" s="461"/>
      <c r="D147" s="461"/>
      <c r="E147" s="461"/>
      <c r="F147" s="461"/>
      <c r="G147" s="461"/>
      <c r="H147" s="461"/>
      <c r="I147" s="461"/>
      <c r="J147" s="461"/>
    </row>
    <row r="148" spans="1:10" x14ac:dyDescent="0.3">
      <c r="A148" s="461"/>
      <c r="B148" s="461"/>
      <c r="C148" s="461"/>
      <c r="D148" s="461"/>
      <c r="E148" s="461"/>
      <c r="F148" s="461"/>
      <c r="G148" s="461"/>
      <c r="H148" s="461"/>
      <c r="I148" s="461"/>
      <c r="J148" s="461"/>
    </row>
    <row r="149" spans="1:10" x14ac:dyDescent="0.3">
      <c r="A149" s="461"/>
      <c r="B149" s="461"/>
      <c r="C149" s="461"/>
      <c r="D149" s="461"/>
      <c r="E149" s="461"/>
      <c r="F149" s="461"/>
      <c r="G149" s="461"/>
      <c r="H149" s="461"/>
      <c r="I149" s="461"/>
      <c r="J149" s="461"/>
    </row>
    <row r="150" spans="1:10" x14ac:dyDescent="0.3">
      <c r="A150" s="461"/>
      <c r="B150" s="461"/>
      <c r="C150" s="461"/>
      <c r="D150" s="461"/>
      <c r="E150" s="461"/>
      <c r="F150" s="461"/>
      <c r="G150" s="461"/>
      <c r="H150" s="461"/>
      <c r="I150" s="461"/>
      <c r="J150" s="461"/>
    </row>
    <row r="151" spans="1:10" x14ac:dyDescent="0.3">
      <c r="A151" s="461"/>
      <c r="B151" s="461"/>
      <c r="C151" s="461"/>
      <c r="D151" s="461"/>
      <c r="E151" s="461"/>
      <c r="F151" s="461"/>
      <c r="G151" s="461"/>
      <c r="H151" s="461"/>
      <c r="I151" s="461"/>
      <c r="J151" s="461"/>
    </row>
    <row r="152" spans="1:10" x14ac:dyDescent="0.3">
      <c r="A152" s="461"/>
      <c r="B152" s="461"/>
      <c r="C152" s="461"/>
      <c r="D152" s="461"/>
      <c r="E152" s="461"/>
      <c r="F152" s="461"/>
      <c r="G152" s="461"/>
      <c r="H152" s="461"/>
      <c r="I152" s="461"/>
      <c r="J152" s="461"/>
    </row>
    <row r="153" spans="1:10" x14ac:dyDescent="0.3">
      <c r="A153" s="461"/>
      <c r="B153" s="461"/>
      <c r="C153" s="461"/>
      <c r="D153" s="461"/>
      <c r="E153" s="461"/>
      <c r="F153" s="461"/>
      <c r="G153" s="461"/>
      <c r="H153" s="461"/>
      <c r="I153" s="461"/>
      <c r="J153" s="461"/>
    </row>
    <row r="154" spans="1:10" x14ac:dyDescent="0.3">
      <c r="A154" s="461"/>
      <c r="B154" s="461"/>
      <c r="C154" s="461"/>
      <c r="D154" s="461"/>
      <c r="E154" s="461"/>
      <c r="F154" s="461"/>
      <c r="G154" s="461"/>
      <c r="H154" s="461"/>
      <c r="I154" s="461"/>
      <c r="J154" s="461"/>
    </row>
    <row r="155" spans="1:10" x14ac:dyDescent="0.3">
      <c r="A155" s="461"/>
      <c r="B155" s="461"/>
      <c r="C155" s="461"/>
      <c r="D155" s="461"/>
      <c r="E155" s="461"/>
      <c r="F155" s="461"/>
      <c r="G155" s="461"/>
      <c r="H155" s="461"/>
      <c r="I155" s="461"/>
      <c r="J155" s="461"/>
    </row>
    <row r="156" spans="1:10" x14ac:dyDescent="0.3">
      <c r="A156" s="461"/>
      <c r="B156" s="461"/>
      <c r="C156" s="461"/>
      <c r="D156" s="461"/>
      <c r="E156" s="461"/>
      <c r="F156" s="461"/>
      <c r="G156" s="461"/>
      <c r="H156" s="461"/>
      <c r="I156" s="461"/>
      <c r="J156" s="461"/>
    </row>
    <row r="157" spans="1:10" x14ac:dyDescent="0.3">
      <c r="A157" s="461"/>
      <c r="B157" s="461"/>
      <c r="C157" s="461"/>
      <c r="D157" s="461"/>
      <c r="E157" s="461"/>
      <c r="F157" s="461"/>
      <c r="G157" s="461"/>
      <c r="H157" s="461"/>
      <c r="I157" s="461"/>
      <c r="J157" s="461"/>
    </row>
    <row r="158" spans="1:10" x14ac:dyDescent="0.3">
      <c r="A158" s="461"/>
      <c r="B158" s="461"/>
      <c r="C158" s="461"/>
      <c r="D158" s="461"/>
      <c r="E158" s="461"/>
      <c r="F158" s="461"/>
      <c r="G158" s="461"/>
      <c r="H158" s="461"/>
      <c r="I158" s="461"/>
      <c r="J158" s="461"/>
    </row>
    <row r="159" spans="1:10" x14ac:dyDescent="0.3">
      <c r="A159" s="461"/>
      <c r="B159" s="461"/>
      <c r="C159" s="461"/>
      <c r="D159" s="461"/>
      <c r="E159" s="461"/>
      <c r="F159" s="461"/>
      <c r="G159" s="461"/>
      <c r="H159" s="461"/>
      <c r="I159" s="461"/>
      <c r="J159" s="461"/>
    </row>
    <row r="160" spans="1:10" x14ac:dyDescent="0.3">
      <c r="A160" s="461"/>
      <c r="B160" s="461"/>
      <c r="C160" s="461"/>
      <c r="D160" s="461"/>
      <c r="E160" s="461"/>
      <c r="F160" s="461"/>
      <c r="G160" s="461"/>
      <c r="H160" s="461"/>
      <c r="I160" s="461"/>
      <c r="J160" s="461"/>
    </row>
    <row r="161" spans="1:10" x14ac:dyDescent="0.3">
      <c r="A161" s="461"/>
      <c r="B161" s="461"/>
      <c r="C161" s="461"/>
      <c r="D161" s="461"/>
      <c r="E161" s="461"/>
      <c r="F161" s="461"/>
      <c r="G161" s="461"/>
      <c r="H161" s="461"/>
      <c r="I161" s="461"/>
      <c r="J161" s="461"/>
    </row>
    <row r="162" spans="1:10" x14ac:dyDescent="0.3">
      <c r="A162" s="461"/>
      <c r="B162" s="461"/>
      <c r="C162" s="461"/>
      <c r="D162" s="461"/>
      <c r="E162" s="461"/>
      <c r="F162" s="461"/>
      <c r="G162" s="461"/>
      <c r="H162" s="461"/>
      <c r="I162" s="461"/>
      <c r="J162" s="461"/>
    </row>
    <row r="163" spans="1:10" x14ac:dyDescent="0.3">
      <c r="A163" s="461"/>
      <c r="B163" s="461"/>
      <c r="C163" s="461"/>
      <c r="D163" s="461"/>
      <c r="E163" s="461"/>
      <c r="F163" s="461"/>
      <c r="G163" s="461"/>
      <c r="H163" s="461"/>
      <c r="I163" s="461"/>
      <c r="J163" s="461"/>
    </row>
    <row r="164" spans="1:10" x14ac:dyDescent="0.3">
      <c r="A164" s="461"/>
      <c r="B164" s="461"/>
      <c r="C164" s="461"/>
      <c r="D164" s="461"/>
      <c r="E164" s="461"/>
      <c r="F164" s="461"/>
      <c r="G164" s="461"/>
      <c r="H164" s="461"/>
      <c r="I164" s="461"/>
      <c r="J164" s="461"/>
    </row>
    <row r="165" spans="1:10" x14ac:dyDescent="0.3">
      <c r="A165" s="461"/>
      <c r="B165" s="461"/>
      <c r="C165" s="461"/>
      <c r="D165" s="461"/>
      <c r="E165" s="461"/>
      <c r="F165" s="461"/>
      <c r="G165" s="461"/>
      <c r="H165" s="461"/>
      <c r="I165" s="461"/>
      <c r="J165" s="461"/>
    </row>
    <row r="166" spans="1:10" x14ac:dyDescent="0.3">
      <c r="A166" s="461"/>
      <c r="B166" s="461"/>
      <c r="C166" s="461"/>
      <c r="D166" s="461"/>
      <c r="E166" s="461"/>
      <c r="F166" s="461"/>
      <c r="G166" s="461"/>
      <c r="H166" s="461"/>
      <c r="I166" s="461"/>
      <c r="J166" s="461"/>
    </row>
    <row r="167" spans="1:10" x14ac:dyDescent="0.3">
      <c r="A167" s="461"/>
      <c r="B167" s="461"/>
      <c r="C167" s="461"/>
      <c r="D167" s="461"/>
      <c r="E167" s="461"/>
      <c r="F167" s="461"/>
      <c r="G167" s="461"/>
      <c r="H167" s="461"/>
      <c r="I167" s="461"/>
      <c r="J167" s="461"/>
    </row>
    <row r="168" spans="1:10" x14ac:dyDescent="0.3">
      <c r="A168" s="461"/>
      <c r="B168" s="461"/>
      <c r="C168" s="461"/>
      <c r="D168" s="461"/>
      <c r="E168" s="461"/>
      <c r="F168" s="461"/>
      <c r="G168" s="461"/>
      <c r="H168" s="461"/>
      <c r="I168" s="461"/>
      <c r="J168" s="461"/>
    </row>
    <row r="169" spans="1:10" x14ac:dyDescent="0.3">
      <c r="A169" s="461"/>
      <c r="B169" s="461"/>
      <c r="C169" s="461"/>
      <c r="D169" s="461"/>
      <c r="E169" s="461"/>
      <c r="F169" s="461"/>
      <c r="G169" s="461"/>
      <c r="H169" s="461"/>
      <c r="I169" s="461"/>
      <c r="J169" s="461"/>
    </row>
    <row r="170" spans="1:10" x14ac:dyDescent="0.3">
      <c r="A170" s="461"/>
      <c r="B170" s="461"/>
      <c r="C170" s="461"/>
      <c r="D170" s="461"/>
      <c r="E170" s="461"/>
      <c r="F170" s="461"/>
      <c r="G170" s="461"/>
      <c r="H170" s="461"/>
      <c r="I170" s="461"/>
      <c r="J170" s="461"/>
    </row>
    <row r="171" spans="1:10" x14ac:dyDescent="0.3">
      <c r="A171" s="461"/>
      <c r="B171" s="461"/>
      <c r="C171" s="461"/>
      <c r="D171" s="461"/>
      <c r="E171" s="461"/>
      <c r="F171" s="461"/>
      <c r="G171" s="461"/>
      <c r="H171" s="461"/>
      <c r="I171" s="461"/>
      <c r="J171" s="461"/>
    </row>
    <row r="172" spans="1:10" x14ac:dyDescent="0.3">
      <c r="A172" s="461"/>
      <c r="B172" s="461"/>
      <c r="C172" s="461"/>
      <c r="D172" s="461"/>
      <c r="E172" s="461"/>
      <c r="F172" s="461"/>
      <c r="G172" s="461"/>
      <c r="H172" s="461"/>
      <c r="I172" s="461"/>
      <c r="J172" s="461"/>
    </row>
    <row r="173" spans="1:10" x14ac:dyDescent="0.3">
      <c r="A173" s="461"/>
      <c r="B173" s="461"/>
      <c r="C173" s="461"/>
      <c r="D173" s="461"/>
      <c r="E173" s="461"/>
      <c r="F173" s="461"/>
      <c r="G173" s="461"/>
      <c r="H173" s="461"/>
      <c r="I173" s="461"/>
      <c r="J173" s="461"/>
    </row>
    <row r="174" spans="1:10" x14ac:dyDescent="0.3">
      <c r="A174" s="461"/>
      <c r="B174" s="461"/>
      <c r="C174" s="461"/>
      <c r="D174" s="461"/>
      <c r="E174" s="461"/>
      <c r="F174" s="461"/>
      <c r="G174" s="461"/>
      <c r="H174" s="461"/>
      <c r="I174" s="461"/>
      <c r="J174" s="461"/>
    </row>
    <row r="175" spans="1:10" x14ac:dyDescent="0.3">
      <c r="A175" s="461"/>
      <c r="B175" s="461"/>
      <c r="C175" s="461"/>
      <c r="D175" s="461"/>
      <c r="E175" s="461"/>
      <c r="F175" s="461"/>
      <c r="G175" s="461"/>
      <c r="H175" s="461"/>
      <c r="I175" s="461"/>
      <c r="J175" s="461"/>
    </row>
    <row r="176" spans="1:10" x14ac:dyDescent="0.3">
      <c r="A176" s="461"/>
      <c r="B176" s="461"/>
      <c r="C176" s="461"/>
      <c r="D176" s="461"/>
      <c r="E176" s="461"/>
      <c r="F176" s="461"/>
      <c r="G176" s="461"/>
      <c r="H176" s="461"/>
      <c r="I176" s="461"/>
      <c r="J176" s="461"/>
    </row>
    <row r="177" spans="1:10" x14ac:dyDescent="0.3">
      <c r="A177" s="461"/>
      <c r="B177" s="461"/>
      <c r="C177" s="461"/>
      <c r="D177" s="461"/>
      <c r="E177" s="461"/>
      <c r="F177" s="461"/>
      <c r="G177" s="461"/>
      <c r="H177" s="461"/>
      <c r="I177" s="461"/>
      <c r="J177" s="461"/>
    </row>
    <row r="178" spans="1:10" x14ac:dyDescent="0.3">
      <c r="A178" s="461"/>
      <c r="B178" s="461"/>
      <c r="C178" s="461"/>
      <c r="D178" s="461"/>
      <c r="E178" s="461"/>
      <c r="F178" s="461"/>
      <c r="G178" s="461"/>
      <c r="H178" s="461"/>
      <c r="I178" s="461"/>
      <c r="J178" s="461"/>
    </row>
    <row r="179" spans="1:10" x14ac:dyDescent="0.3">
      <c r="A179" s="461"/>
      <c r="B179" s="461"/>
      <c r="C179" s="461"/>
      <c r="D179" s="461"/>
      <c r="E179" s="461"/>
      <c r="F179" s="461"/>
      <c r="G179" s="461"/>
      <c r="H179" s="461"/>
      <c r="I179" s="461"/>
      <c r="J179" s="461"/>
    </row>
    <row r="180" spans="1:10" x14ac:dyDescent="0.3">
      <c r="A180" s="461"/>
      <c r="B180" s="461"/>
      <c r="C180" s="461"/>
      <c r="D180" s="461"/>
      <c r="E180" s="461"/>
      <c r="F180" s="461"/>
      <c r="G180" s="461"/>
      <c r="H180" s="461"/>
      <c r="I180" s="461"/>
      <c r="J180" s="461"/>
    </row>
    <row r="181" spans="1:10" x14ac:dyDescent="0.3">
      <c r="A181" s="461"/>
      <c r="B181" s="461"/>
      <c r="C181" s="461"/>
      <c r="D181" s="461"/>
      <c r="E181" s="461"/>
      <c r="F181" s="461"/>
      <c r="G181" s="461"/>
      <c r="H181" s="461"/>
      <c r="I181" s="461"/>
      <c r="J181" s="461"/>
    </row>
    <row r="182" spans="1:10" x14ac:dyDescent="0.3">
      <c r="A182" s="461"/>
      <c r="B182" s="461"/>
      <c r="C182" s="461"/>
      <c r="D182" s="461"/>
      <c r="E182" s="461"/>
      <c r="F182" s="461"/>
      <c r="G182" s="461"/>
      <c r="H182" s="461"/>
      <c r="I182" s="461"/>
      <c r="J182" s="461"/>
    </row>
    <row r="183" spans="1:10" x14ac:dyDescent="0.3">
      <c r="A183" s="461"/>
      <c r="B183" s="461"/>
      <c r="C183" s="461"/>
      <c r="D183" s="461"/>
      <c r="E183" s="461"/>
      <c r="F183" s="461"/>
      <c r="G183" s="461"/>
      <c r="H183" s="461"/>
      <c r="I183" s="461"/>
      <c r="J183" s="461"/>
    </row>
    <row r="184" spans="1:10" x14ac:dyDescent="0.3">
      <c r="A184" s="461"/>
      <c r="B184" s="461"/>
      <c r="C184" s="461"/>
      <c r="D184" s="461"/>
      <c r="E184" s="461"/>
      <c r="F184" s="461"/>
      <c r="G184" s="461"/>
      <c r="H184" s="461"/>
      <c r="I184" s="461"/>
      <c r="J184" s="461"/>
    </row>
    <row r="185" spans="1:10" x14ac:dyDescent="0.3">
      <c r="A185" s="461"/>
      <c r="B185" s="461"/>
      <c r="C185" s="461"/>
      <c r="D185" s="461"/>
      <c r="E185" s="461"/>
      <c r="F185" s="461"/>
      <c r="G185" s="461"/>
      <c r="H185" s="461"/>
      <c r="I185" s="461"/>
      <c r="J185" s="461"/>
    </row>
    <row r="186" spans="1:10" x14ac:dyDescent="0.3">
      <c r="A186" s="461"/>
      <c r="B186" s="461"/>
      <c r="C186" s="461"/>
      <c r="D186" s="461"/>
      <c r="E186" s="461"/>
      <c r="F186" s="461"/>
      <c r="G186" s="461"/>
      <c r="H186" s="461"/>
      <c r="I186" s="461"/>
      <c r="J186" s="461"/>
    </row>
    <row r="187" spans="1:10" x14ac:dyDescent="0.3">
      <c r="A187" s="461"/>
      <c r="B187" s="461"/>
      <c r="C187" s="461"/>
      <c r="D187" s="461"/>
      <c r="E187" s="461"/>
      <c r="F187" s="461"/>
      <c r="G187" s="461"/>
      <c r="H187" s="461"/>
      <c r="I187" s="461"/>
      <c r="J187" s="461"/>
    </row>
    <row r="188" spans="1:10" x14ac:dyDescent="0.3">
      <c r="A188" s="461"/>
      <c r="B188" s="461"/>
      <c r="C188" s="461"/>
      <c r="D188" s="461"/>
      <c r="E188" s="461"/>
      <c r="F188" s="461"/>
      <c r="G188" s="461"/>
      <c r="H188" s="461"/>
      <c r="I188" s="461"/>
      <c r="J188" s="461"/>
    </row>
    <row r="189" spans="1:10" x14ac:dyDescent="0.3">
      <c r="A189" s="461"/>
      <c r="B189" s="461"/>
      <c r="C189" s="461"/>
      <c r="D189" s="461"/>
      <c r="E189" s="461"/>
      <c r="F189" s="461"/>
      <c r="G189" s="461"/>
      <c r="H189" s="461"/>
      <c r="I189" s="461"/>
      <c r="J189" s="461"/>
    </row>
    <row r="190" spans="1:10" x14ac:dyDescent="0.3">
      <c r="A190" s="461"/>
      <c r="B190" s="461"/>
      <c r="C190" s="461"/>
      <c r="D190" s="461"/>
      <c r="E190" s="461"/>
      <c r="F190" s="461"/>
      <c r="G190" s="461"/>
      <c r="H190" s="461"/>
      <c r="I190" s="461"/>
      <c r="J190" s="461"/>
    </row>
    <row r="191" spans="1:10" x14ac:dyDescent="0.3">
      <c r="A191" s="461"/>
      <c r="B191" s="461"/>
      <c r="C191" s="461"/>
      <c r="D191" s="461"/>
      <c r="E191" s="461"/>
      <c r="F191" s="461"/>
      <c r="G191" s="461"/>
      <c r="H191" s="461"/>
      <c r="I191" s="461"/>
      <c r="J191" s="461"/>
    </row>
    <row r="192" spans="1:10" x14ac:dyDescent="0.3">
      <c r="A192" s="461"/>
      <c r="B192" s="461"/>
      <c r="C192" s="461"/>
      <c r="D192" s="461"/>
      <c r="E192" s="461"/>
      <c r="F192" s="461"/>
      <c r="G192" s="461"/>
      <c r="H192" s="461"/>
      <c r="I192" s="461"/>
      <c r="J192" s="461"/>
    </row>
    <row r="193" spans="1:10" x14ac:dyDescent="0.3">
      <c r="A193" s="461"/>
      <c r="B193" s="461"/>
      <c r="C193" s="461"/>
      <c r="D193" s="461"/>
      <c r="E193" s="461"/>
      <c r="F193" s="461"/>
      <c r="G193" s="461"/>
      <c r="H193" s="461"/>
      <c r="I193" s="461"/>
      <c r="J193" s="461"/>
    </row>
    <row r="194" spans="1:10" x14ac:dyDescent="0.3">
      <c r="A194" s="461"/>
      <c r="B194" s="461"/>
      <c r="C194" s="461"/>
      <c r="D194" s="461"/>
      <c r="E194" s="461"/>
      <c r="F194" s="461"/>
      <c r="G194" s="461"/>
      <c r="H194" s="461"/>
      <c r="I194" s="461"/>
      <c r="J194" s="461"/>
    </row>
    <row r="195" spans="1:10" x14ac:dyDescent="0.3">
      <c r="A195" s="461"/>
      <c r="B195" s="461"/>
      <c r="C195" s="461"/>
      <c r="D195" s="461"/>
      <c r="E195" s="461"/>
      <c r="F195" s="461"/>
      <c r="G195" s="461"/>
      <c r="H195" s="461"/>
      <c r="I195" s="461"/>
      <c r="J195" s="461"/>
    </row>
    <row r="196" spans="1:10" x14ac:dyDescent="0.3">
      <c r="A196" s="461"/>
      <c r="B196" s="461"/>
      <c r="C196" s="461"/>
      <c r="D196" s="461"/>
      <c r="E196" s="461"/>
      <c r="F196" s="461"/>
      <c r="G196" s="461"/>
      <c r="H196" s="461"/>
      <c r="I196" s="461"/>
      <c r="J196" s="461"/>
    </row>
    <row r="197" spans="1:10" x14ac:dyDescent="0.3">
      <c r="A197" s="461"/>
      <c r="B197" s="461"/>
      <c r="C197" s="461"/>
      <c r="D197" s="461"/>
      <c r="E197" s="461"/>
      <c r="F197" s="461"/>
      <c r="G197" s="461"/>
      <c r="H197" s="461"/>
      <c r="I197" s="461"/>
      <c r="J197" s="461"/>
    </row>
    <row r="198" spans="1:10" x14ac:dyDescent="0.3">
      <c r="A198" s="461"/>
      <c r="B198" s="461"/>
      <c r="C198" s="461"/>
      <c r="D198" s="461"/>
      <c r="E198" s="461"/>
      <c r="F198" s="461"/>
      <c r="G198" s="461"/>
      <c r="H198" s="461"/>
      <c r="I198" s="461"/>
      <c r="J198" s="461"/>
    </row>
    <row r="199" spans="1:10" x14ac:dyDescent="0.3">
      <c r="A199" s="461"/>
      <c r="B199" s="461"/>
      <c r="C199" s="461"/>
      <c r="D199" s="461"/>
      <c r="E199" s="461"/>
      <c r="F199" s="461"/>
      <c r="G199" s="461"/>
      <c r="H199" s="461"/>
      <c r="I199" s="461"/>
      <c r="J199" s="461"/>
    </row>
    <row r="200" spans="1:10" x14ac:dyDescent="0.3">
      <c r="A200" s="461"/>
      <c r="B200" s="461"/>
      <c r="C200" s="461"/>
      <c r="D200" s="461"/>
      <c r="E200" s="461"/>
      <c r="F200" s="461"/>
      <c r="G200" s="461"/>
      <c r="H200" s="461"/>
      <c r="I200" s="461"/>
      <c r="J200" s="461"/>
    </row>
    <row r="201" spans="1:10" x14ac:dyDescent="0.3">
      <c r="A201" s="461"/>
      <c r="B201" s="461"/>
      <c r="C201" s="461"/>
      <c r="D201" s="461"/>
      <c r="E201" s="461"/>
      <c r="F201" s="461"/>
      <c r="G201" s="461"/>
      <c r="H201" s="461"/>
      <c r="I201" s="461"/>
      <c r="J201" s="461"/>
    </row>
    <row r="202" spans="1:10" x14ac:dyDescent="0.3">
      <c r="A202" s="461"/>
      <c r="B202" s="461"/>
      <c r="C202" s="461"/>
      <c r="D202" s="461"/>
      <c r="E202" s="461"/>
      <c r="F202" s="461"/>
      <c r="G202" s="461"/>
      <c r="H202" s="461"/>
      <c r="I202" s="461"/>
      <c r="J202" s="461"/>
    </row>
    <row r="203" spans="1:10" x14ac:dyDescent="0.3">
      <c r="A203" s="461"/>
      <c r="B203" s="461"/>
      <c r="C203" s="461"/>
      <c r="D203" s="461"/>
      <c r="E203" s="461"/>
      <c r="F203" s="461"/>
      <c r="G203" s="461"/>
      <c r="H203" s="461"/>
      <c r="I203" s="461"/>
      <c r="J203" s="461"/>
    </row>
    <row r="319" spans="8:8" x14ac:dyDescent="0.3">
      <c r="H319" s="3" t="s">
        <v>121</v>
      </c>
    </row>
    <row r="320" spans="8:8" x14ac:dyDescent="0.3">
      <c r="H320" s="3" t="s">
        <v>121</v>
      </c>
    </row>
    <row r="321" spans="8:8" x14ac:dyDescent="0.3">
      <c r="H321" s="3" t="s">
        <v>121</v>
      </c>
    </row>
    <row r="322" spans="8:8" x14ac:dyDescent="0.3">
      <c r="H322" s="3" t="s">
        <v>121</v>
      </c>
    </row>
    <row r="323" spans="8:8" x14ac:dyDescent="0.3">
      <c r="H323" s="3" t="s">
        <v>121</v>
      </c>
    </row>
  </sheetData>
  <mergeCells count="10">
    <mergeCell ref="A7:E7"/>
    <mergeCell ref="A8:E8"/>
    <mergeCell ref="I4:K4"/>
    <mergeCell ref="J5:K5"/>
    <mergeCell ref="J6:K6"/>
    <mergeCell ref="C24:E24"/>
    <mergeCell ref="D25:E25"/>
    <mergeCell ref="D26:E26"/>
    <mergeCell ref="D27:E27"/>
    <mergeCell ref="G8:K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5"/>
  <sheetViews>
    <sheetView topLeftCell="A38" zoomScale="125" workbookViewId="0">
      <selection activeCell="E53" sqref="E53"/>
    </sheetView>
  </sheetViews>
  <sheetFormatPr defaultColWidth="16" defaultRowHeight="13.8" x14ac:dyDescent="0.3"/>
  <cols>
    <col min="1" max="1" width="10.88671875" style="3" customWidth="1"/>
    <col min="2" max="2" width="6.6640625" style="3" bestFit="1" customWidth="1"/>
    <col min="3" max="3" width="32.33203125" style="3" customWidth="1"/>
    <col min="4" max="4" width="16.33203125" style="3" customWidth="1"/>
    <col min="5" max="5" width="19.6640625" style="3" customWidth="1"/>
    <col min="6" max="6" width="4.6640625" style="3" customWidth="1"/>
    <col min="7" max="7" width="10.6640625" style="3" customWidth="1"/>
    <col min="8" max="8" width="3.33203125" style="3" bestFit="1" customWidth="1"/>
    <col min="9" max="9" width="33.33203125" style="3" customWidth="1"/>
    <col min="10" max="10" width="11" style="3" customWidth="1"/>
    <col min="11" max="11" width="16.44140625" style="3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1" x14ac:dyDescent="0.3">
      <c r="A1" s="902"/>
      <c r="B1" s="902"/>
      <c r="C1" s="902"/>
      <c r="D1" s="902"/>
      <c r="E1" s="902"/>
      <c r="F1" s="902"/>
      <c r="G1" s="902"/>
      <c r="H1" s="902"/>
      <c r="I1" s="902"/>
      <c r="J1" s="902"/>
      <c r="K1" s="902"/>
    </row>
    <row r="2" spans="1:11" x14ac:dyDescent="0.3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3">
      <c r="A3" s="403" t="s">
        <v>16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</row>
    <row r="4" spans="1:11" x14ac:dyDescent="0.3">
      <c r="A4" s="4" t="s">
        <v>19</v>
      </c>
      <c r="B4" s="4"/>
      <c r="C4" s="4" t="s">
        <v>18</v>
      </c>
      <c r="D4" s="405"/>
      <c r="E4" s="4"/>
      <c r="F4" s="4"/>
      <c r="G4" s="4"/>
      <c r="H4" s="4"/>
      <c r="I4" s="404"/>
      <c r="J4" s="404"/>
      <c r="K4" s="404"/>
    </row>
    <row r="5" spans="1:11" x14ac:dyDescent="0.3">
      <c r="A5" s="4" t="s">
        <v>80</v>
      </c>
      <c r="B5" s="4"/>
      <c r="C5" s="406" t="s">
        <v>821</v>
      </c>
      <c r="D5" s="4"/>
      <c r="E5" s="4"/>
      <c r="F5" s="4"/>
      <c r="G5" s="4"/>
      <c r="H5" s="4"/>
      <c r="I5" s="404"/>
      <c r="J5" s="404"/>
      <c r="K5" s="404"/>
    </row>
    <row r="6" spans="1:11" x14ac:dyDescent="0.3">
      <c r="A6" s="5"/>
      <c r="B6" s="4"/>
      <c r="C6" s="407">
        <v>2024</v>
      </c>
      <c r="D6" s="4"/>
      <c r="E6" s="4"/>
      <c r="F6" s="4"/>
      <c r="G6" s="4"/>
      <c r="H6" s="4"/>
      <c r="I6" s="940"/>
      <c r="J6" s="941"/>
      <c r="K6" s="942"/>
    </row>
    <row r="7" spans="1:11" x14ac:dyDescent="0.3">
      <c r="A7" s="5"/>
      <c r="B7" s="4"/>
      <c r="C7" s="4"/>
      <c r="D7" s="4"/>
      <c r="E7" s="4"/>
      <c r="F7" s="4"/>
      <c r="G7" s="4"/>
      <c r="H7" s="4"/>
      <c r="I7" s="408"/>
      <c r="J7" s="943"/>
      <c r="K7" s="944"/>
    </row>
    <row r="8" spans="1:11" ht="12.75" customHeight="1" x14ac:dyDescent="0.3">
      <c r="A8" s="4"/>
      <c r="B8" s="4"/>
      <c r="C8" s="4"/>
      <c r="D8" s="4"/>
      <c r="E8" s="4"/>
      <c r="F8" s="4"/>
      <c r="G8" s="4"/>
      <c r="H8" s="404"/>
      <c r="I8" s="408"/>
      <c r="J8" s="932"/>
      <c r="K8" s="945"/>
    </row>
    <row r="9" spans="1:11" ht="12.75" customHeight="1" x14ac:dyDescent="0.3">
      <c r="A9" s="4" t="s">
        <v>23</v>
      </c>
      <c r="B9" s="4"/>
      <c r="C9" s="4"/>
      <c r="D9" s="4"/>
      <c r="E9" s="4"/>
      <c r="F9" s="4"/>
      <c r="G9" s="4"/>
      <c r="H9" s="537"/>
      <c r="I9" s="408"/>
      <c r="J9" s="946"/>
      <c r="K9" s="947"/>
    </row>
    <row r="10" spans="1:11" ht="15.75" customHeight="1" thickBot="1" x14ac:dyDescent="0.35">
      <c r="A10" s="536" t="s">
        <v>30</v>
      </c>
      <c r="B10" s="536"/>
      <c r="C10" s="536"/>
      <c r="D10" s="536"/>
      <c r="E10" s="536"/>
      <c r="F10" s="457"/>
      <c r="G10" s="533"/>
      <c r="H10" s="497"/>
      <c r="I10" s="534"/>
      <c r="J10" s="534"/>
      <c r="K10" s="534"/>
    </row>
    <row r="11" spans="1:11" ht="12.75" customHeight="1" thickBot="1" x14ac:dyDescent="0.35">
      <c r="A11" s="936" t="s">
        <v>25</v>
      </c>
      <c r="B11" s="937"/>
      <c r="C11" s="937"/>
      <c r="D11" s="937"/>
      <c r="E11" s="938"/>
      <c r="F11" s="297"/>
      <c r="G11" s="939"/>
      <c r="H11" s="939"/>
      <c r="I11" s="939"/>
      <c r="J11" s="939"/>
      <c r="K11" s="939"/>
    </row>
    <row r="12" spans="1:11" ht="14.4" thickBot="1" x14ac:dyDescent="0.35">
      <c r="A12" s="755"/>
      <c r="B12" s="756"/>
      <c r="C12" s="756"/>
      <c r="D12" s="766"/>
      <c r="E12" s="769"/>
      <c r="F12" s="276"/>
      <c r="G12" s="535"/>
      <c r="H12" s="535"/>
      <c r="I12" s="535"/>
      <c r="J12" s="535"/>
      <c r="K12" s="535"/>
    </row>
    <row r="13" spans="1:11" s="6" customFormat="1" x14ac:dyDescent="0.3">
      <c r="A13" s="753" t="s">
        <v>0</v>
      </c>
      <c r="B13" s="754" t="s">
        <v>26</v>
      </c>
      <c r="C13" s="757" t="s">
        <v>27</v>
      </c>
      <c r="D13" s="767" t="s">
        <v>28</v>
      </c>
      <c r="E13" s="770" t="s">
        <v>29</v>
      </c>
      <c r="F13" s="280"/>
      <c r="G13" s="495"/>
      <c r="H13" s="495"/>
      <c r="I13" s="495"/>
      <c r="J13" s="495"/>
      <c r="K13" s="495"/>
    </row>
    <row r="14" spans="1:11" ht="12.75" customHeight="1" x14ac:dyDescent="0.3">
      <c r="A14" s="286">
        <v>45597</v>
      </c>
      <c r="B14" s="287"/>
      <c r="C14" s="480" t="s">
        <v>46</v>
      </c>
      <c r="D14" s="768">
        <v>10717645</v>
      </c>
      <c r="E14" s="771"/>
      <c r="F14" s="276"/>
      <c r="G14" s="510"/>
      <c r="H14" s="89"/>
      <c r="I14" s="404"/>
      <c r="J14" s="511"/>
      <c r="K14" s="512"/>
    </row>
    <row r="15" spans="1:11" ht="12.75" customHeight="1" x14ac:dyDescent="0.3">
      <c r="A15" s="286">
        <v>45597</v>
      </c>
      <c r="B15" s="287"/>
      <c r="C15" s="480" t="s">
        <v>822</v>
      </c>
      <c r="D15" s="768"/>
      <c r="E15" s="772">
        <v>1888000</v>
      </c>
      <c r="F15" s="276"/>
      <c r="G15" s="510"/>
      <c r="H15" s="89"/>
      <c r="I15" s="404"/>
      <c r="J15" s="511"/>
      <c r="K15" s="512"/>
    </row>
    <row r="16" spans="1:11" ht="12.75" customHeight="1" x14ac:dyDescent="0.3">
      <c r="A16" s="286">
        <v>45597</v>
      </c>
      <c r="B16" s="287"/>
      <c r="C16" s="480" t="s">
        <v>823</v>
      </c>
      <c r="D16" s="768"/>
      <c r="E16" s="772">
        <v>1418600</v>
      </c>
      <c r="F16" s="276"/>
      <c r="G16" s="510"/>
      <c r="H16" s="89"/>
      <c r="I16" s="404"/>
      <c r="J16" s="511"/>
      <c r="K16" s="512"/>
    </row>
    <row r="17" spans="1:12" ht="12.75" customHeight="1" x14ac:dyDescent="0.3">
      <c r="A17" s="286">
        <v>45614</v>
      </c>
      <c r="B17" s="287"/>
      <c r="C17" s="480" t="s">
        <v>151</v>
      </c>
      <c r="D17" s="768">
        <v>22782663</v>
      </c>
      <c r="E17" s="772"/>
      <c r="F17" s="276"/>
      <c r="G17" s="510"/>
      <c r="H17" s="89"/>
      <c r="I17" s="404"/>
      <c r="J17" s="511"/>
      <c r="K17" s="512"/>
    </row>
    <row r="18" spans="1:12" ht="12.75" customHeight="1" x14ac:dyDescent="0.3">
      <c r="A18" s="385">
        <v>45614</v>
      </c>
      <c r="B18" s="287"/>
      <c r="C18" s="480" t="s">
        <v>824</v>
      </c>
      <c r="D18" s="768"/>
      <c r="E18" s="773">
        <v>15880000</v>
      </c>
      <c r="F18" s="276"/>
      <c r="G18" s="510"/>
      <c r="H18" s="89"/>
      <c r="I18" s="10"/>
      <c r="J18" s="513"/>
      <c r="K18" s="514"/>
    </row>
    <row r="19" spans="1:12" ht="12.75" customHeight="1" x14ac:dyDescent="0.3">
      <c r="A19" s="385">
        <v>45614</v>
      </c>
      <c r="B19" s="287"/>
      <c r="C19" s="480" t="s">
        <v>826</v>
      </c>
      <c r="D19" s="768"/>
      <c r="E19" s="773">
        <v>1050000</v>
      </c>
      <c r="F19" s="276"/>
      <c r="G19" s="510"/>
      <c r="H19" s="89"/>
      <c r="I19" s="404"/>
      <c r="J19" s="513"/>
      <c r="K19" s="514"/>
    </row>
    <row r="20" spans="1:12" ht="12.75" customHeight="1" x14ac:dyDescent="0.3">
      <c r="A20" s="385">
        <v>45614</v>
      </c>
      <c r="B20" s="287"/>
      <c r="C20" s="480" t="s">
        <v>827</v>
      </c>
      <c r="D20" s="768"/>
      <c r="E20" s="774">
        <v>2002000</v>
      </c>
      <c r="F20" s="276"/>
      <c r="G20" s="510"/>
      <c r="H20" s="89"/>
      <c r="I20" s="10"/>
      <c r="J20" s="513"/>
      <c r="K20" s="512"/>
    </row>
    <row r="21" spans="1:12" ht="12.75" customHeight="1" x14ac:dyDescent="0.3">
      <c r="A21" s="385">
        <v>45621</v>
      </c>
      <c r="B21" s="287"/>
      <c r="C21" s="480" t="s">
        <v>825</v>
      </c>
      <c r="D21" s="768"/>
      <c r="E21" s="774">
        <v>4648000</v>
      </c>
      <c r="F21" s="276"/>
      <c r="G21" s="510"/>
      <c r="H21" s="89"/>
      <c r="I21" s="404"/>
      <c r="J21" s="513"/>
      <c r="K21" s="512"/>
    </row>
    <row r="22" spans="1:12" ht="12.75" customHeight="1" x14ac:dyDescent="0.3">
      <c r="A22" s="385">
        <v>45621</v>
      </c>
      <c r="B22" s="287"/>
      <c r="C22" s="480" t="s">
        <v>832</v>
      </c>
      <c r="D22" s="768"/>
      <c r="E22" s="774">
        <v>1888000</v>
      </c>
      <c r="F22" s="276"/>
      <c r="G22" s="510"/>
      <c r="H22" s="89"/>
      <c r="I22" s="404"/>
      <c r="J22" s="513"/>
      <c r="K22" s="512"/>
    </row>
    <row r="23" spans="1:12" ht="12.75" customHeight="1" thickBot="1" x14ac:dyDescent="0.35">
      <c r="A23" s="385"/>
      <c r="B23" s="287"/>
      <c r="C23" s="480"/>
      <c r="D23" s="768"/>
      <c r="E23" s="774"/>
      <c r="F23" s="276"/>
      <c r="G23" s="510"/>
      <c r="H23" s="89"/>
      <c r="I23" s="404"/>
      <c r="J23" s="513"/>
      <c r="K23" s="512"/>
    </row>
    <row r="24" spans="1:12" ht="14.4" thickBot="1" x14ac:dyDescent="0.35">
      <c r="A24" s="761">
        <v>45626</v>
      </c>
      <c r="B24" s="762"/>
      <c r="C24" s="763" t="s">
        <v>62</v>
      </c>
      <c r="D24" s="764">
        <f>SUM(D14:D23)-SUM(E14:E23)</f>
        <v>4725708</v>
      </c>
      <c r="E24" s="765"/>
      <c r="F24" s="281"/>
      <c r="G24" s="496"/>
      <c r="H24" s="442"/>
      <c r="I24" s="497"/>
      <c r="J24" s="498"/>
      <c r="K24" s="498"/>
      <c r="L24" s="440"/>
    </row>
    <row r="25" spans="1:12" ht="14.4" thickBot="1" x14ac:dyDescent="0.35">
      <c r="A25" s="758"/>
      <c r="B25" s="759"/>
      <c r="C25" s="759"/>
      <c r="D25" s="759"/>
      <c r="E25" s="760"/>
      <c r="F25" s="281"/>
      <c r="G25" s="404"/>
      <c r="H25" s="404"/>
      <c r="I25" s="404"/>
      <c r="J25" s="404"/>
      <c r="K25" s="309"/>
    </row>
    <row r="26" spans="1:12" x14ac:dyDescent="0.3">
      <c r="A26" s="5"/>
      <c r="B26" s="4"/>
      <c r="C26" s="4" t="s">
        <v>17</v>
      </c>
      <c r="D26" s="5"/>
      <c r="E26" s="5"/>
      <c r="F26" s="281"/>
      <c r="G26" s="5"/>
      <c r="H26" s="4"/>
      <c r="I26" s="4"/>
      <c r="J26" s="5"/>
      <c r="K26" s="5"/>
    </row>
    <row r="27" spans="1:12" x14ac:dyDescent="0.3">
      <c r="A27" s="5"/>
      <c r="B27" s="4"/>
      <c r="C27" s="4"/>
      <c r="D27" s="5"/>
      <c r="E27" s="309"/>
      <c r="F27" s="281"/>
      <c r="G27" s="5"/>
      <c r="H27" s="4"/>
      <c r="I27" s="4"/>
      <c r="J27" s="5"/>
      <c r="K27" s="5"/>
    </row>
    <row r="28" spans="1:12" x14ac:dyDescent="0.3">
      <c r="A28" s="7"/>
      <c r="B28" s="7"/>
      <c r="C28" s="288"/>
      <c r="D28" s="289"/>
      <c r="E28" s="8"/>
      <c r="F28" s="281"/>
      <c r="G28" s="7"/>
      <c r="H28" s="7"/>
      <c r="I28" s="288"/>
      <c r="J28" s="289"/>
      <c r="K28" s="8"/>
    </row>
    <row r="29" spans="1:12" ht="18" x14ac:dyDescent="0.35">
      <c r="C29" s="94" t="s">
        <v>144</v>
      </c>
      <c r="D29" s="17"/>
      <c r="E29" s="17"/>
      <c r="F29" s="281"/>
      <c r="G29" s="7"/>
      <c r="H29" s="7"/>
      <c r="I29" s="515"/>
      <c r="J29" s="516"/>
      <c r="K29" s="8"/>
    </row>
    <row r="30" spans="1:12" ht="18.600000000000001" thickBot="1" x14ac:dyDescent="0.4">
      <c r="C30" s="479"/>
      <c r="D30" s="17"/>
      <c r="E30" s="17"/>
      <c r="F30" s="281"/>
      <c r="I30" s="517"/>
      <c r="J30" s="518"/>
      <c r="K30" s="519"/>
    </row>
    <row r="31" spans="1:12" x14ac:dyDescent="0.3">
      <c r="C31" s="928" t="s">
        <v>20</v>
      </c>
      <c r="D31" s="929"/>
      <c r="E31" s="930"/>
      <c r="F31" s="281"/>
      <c r="I31" s="517"/>
      <c r="J31" s="518"/>
    </row>
    <row r="32" spans="1:12" x14ac:dyDescent="0.3">
      <c r="C32" s="558" t="s">
        <v>21</v>
      </c>
      <c r="D32" s="906" t="s">
        <v>31</v>
      </c>
      <c r="E32" s="931"/>
      <c r="F32" s="548"/>
      <c r="G32" s="520"/>
      <c r="H32" s="521"/>
      <c r="I32" s="499"/>
      <c r="J32" s="522"/>
      <c r="K32" s="522"/>
      <c r="L32" s="508"/>
    </row>
    <row r="33" spans="1:12" ht="14.25" customHeight="1" x14ac:dyDescent="0.3">
      <c r="A33" s="802"/>
      <c r="C33" s="559" t="s">
        <v>48</v>
      </c>
      <c r="D33" s="932" t="s">
        <v>117</v>
      </c>
      <c r="E33" s="933"/>
      <c r="F33" s="548"/>
      <c r="G33" s="520"/>
      <c r="H33" s="521"/>
      <c r="I33" s="499"/>
      <c r="J33" s="522"/>
      <c r="K33" s="522"/>
      <c r="L33" s="508"/>
    </row>
    <row r="34" spans="1:12" ht="21" customHeight="1" thickBot="1" x14ac:dyDescent="0.35">
      <c r="C34" s="560" t="s">
        <v>24</v>
      </c>
      <c r="D34" s="934" t="s">
        <v>33</v>
      </c>
      <c r="E34" s="935"/>
      <c r="F34" s="548"/>
      <c r="G34" s="520"/>
      <c r="H34" s="523"/>
      <c r="I34" s="499"/>
      <c r="J34" s="522"/>
      <c r="K34" s="522"/>
      <c r="L34" s="508"/>
    </row>
    <row r="35" spans="1:12" ht="14.4" thickBot="1" x14ac:dyDescent="0.35">
      <c r="D35" s="462"/>
      <c r="E35" s="462"/>
      <c r="F35" s="549"/>
      <c r="G35" s="520"/>
      <c r="H35" s="523"/>
      <c r="I35" s="499"/>
      <c r="J35" s="522"/>
      <c r="K35" s="522"/>
      <c r="L35" s="508"/>
    </row>
    <row r="36" spans="1:12" ht="14.4" thickBot="1" x14ac:dyDescent="0.35">
      <c r="A36" s="470" t="s">
        <v>0</v>
      </c>
      <c r="B36" s="476" t="s">
        <v>140</v>
      </c>
      <c r="C36" s="543" t="s">
        <v>5</v>
      </c>
      <c r="D36" s="545" t="s">
        <v>129</v>
      </c>
      <c r="E36" s="561"/>
      <c r="F36" s="550"/>
      <c r="G36" s="520"/>
      <c r="H36" s="523"/>
      <c r="I36" s="499"/>
      <c r="J36" s="522"/>
      <c r="K36" s="522"/>
      <c r="L36" s="508"/>
    </row>
    <row r="37" spans="1:12" x14ac:dyDescent="0.3">
      <c r="A37" s="471"/>
      <c r="B37" s="477"/>
      <c r="C37" s="474"/>
      <c r="D37" s="467"/>
      <c r="E37" s="557"/>
      <c r="F37" s="551"/>
      <c r="G37" s="524"/>
      <c r="H37" s="525"/>
      <c r="I37" s="494"/>
      <c r="J37" s="526"/>
      <c r="K37" s="527"/>
      <c r="L37" s="508"/>
    </row>
    <row r="38" spans="1:12" x14ac:dyDescent="0.3">
      <c r="A38" s="472"/>
      <c r="B38" s="469"/>
      <c r="C38" s="492" t="s">
        <v>130</v>
      </c>
      <c r="D38" s="506">
        <f>D24</f>
        <v>4725708</v>
      </c>
      <c r="E38" s="557"/>
      <c r="F38" s="552"/>
      <c r="G38" s="528"/>
      <c r="H38" s="525"/>
      <c r="I38" s="525"/>
      <c r="J38" s="525"/>
      <c r="K38" s="525"/>
      <c r="L38" s="508"/>
    </row>
    <row r="39" spans="1:12" x14ac:dyDescent="0.3">
      <c r="A39" s="472"/>
      <c r="B39" s="469"/>
      <c r="C39" s="475"/>
      <c r="D39" s="468"/>
      <c r="E39" s="557"/>
      <c r="F39" s="553"/>
      <c r="G39" s="494"/>
      <c r="H39" s="499"/>
      <c r="I39" s="494"/>
      <c r="J39" s="499"/>
      <c r="K39" s="529"/>
      <c r="L39" s="508"/>
    </row>
    <row r="40" spans="1:12" s="9" customFormat="1" x14ac:dyDescent="0.3">
      <c r="A40" s="472"/>
      <c r="B40" s="469"/>
      <c r="C40" s="475" t="s">
        <v>131</v>
      </c>
      <c r="D40" s="468"/>
      <c r="E40" s="557"/>
      <c r="F40" s="554"/>
      <c r="G40" s="530"/>
      <c r="H40" s="530"/>
      <c r="I40" s="531"/>
      <c r="J40" s="532"/>
      <c r="K40" s="532"/>
      <c r="L40" s="509"/>
    </row>
    <row r="41" spans="1:12" s="9" customFormat="1" x14ac:dyDescent="0.3">
      <c r="A41" s="472"/>
      <c r="B41" s="469"/>
      <c r="C41" s="492" t="s">
        <v>132</v>
      </c>
      <c r="D41" s="468"/>
      <c r="E41" s="557"/>
      <c r="F41" s="554"/>
      <c r="G41" s="441"/>
      <c r="H41" s="441"/>
      <c r="I41" s="441"/>
      <c r="J41" s="441"/>
      <c r="K41" s="441"/>
      <c r="L41" s="509"/>
    </row>
    <row r="42" spans="1:12" s="9" customFormat="1" x14ac:dyDescent="0.3">
      <c r="A42" s="472"/>
      <c r="B42" s="469"/>
      <c r="C42" s="475" t="s">
        <v>874</v>
      </c>
      <c r="D42" s="468">
        <v>1888000</v>
      </c>
      <c r="E42" s="557"/>
      <c r="F42" s="554"/>
      <c r="G42" s="441"/>
      <c r="H42" s="441"/>
      <c r="I42" s="441"/>
      <c r="J42" s="441"/>
      <c r="K42" s="441"/>
      <c r="L42" s="509"/>
    </row>
    <row r="43" spans="1:12" x14ac:dyDescent="0.3">
      <c r="A43" s="472"/>
      <c r="B43" s="469"/>
      <c r="C43" s="475"/>
      <c r="D43" s="468"/>
      <c r="E43" s="557"/>
      <c r="F43" s="555"/>
      <c r="G43" s="441"/>
      <c r="H43" s="441"/>
      <c r="I43" s="441"/>
      <c r="J43" s="441"/>
      <c r="K43" s="441"/>
      <c r="L43" s="508"/>
    </row>
    <row r="44" spans="1:12" x14ac:dyDescent="0.3">
      <c r="A44" s="472"/>
      <c r="B44" s="469"/>
      <c r="C44" s="475" t="s">
        <v>134</v>
      </c>
      <c r="D44" s="468"/>
      <c r="E44" s="557"/>
      <c r="F44" s="556"/>
      <c r="G44" s="282"/>
      <c r="H44" s="282"/>
      <c r="I44" s="282"/>
      <c r="J44" s="282"/>
      <c r="K44" s="282"/>
    </row>
    <row r="45" spans="1:12" x14ac:dyDescent="0.3">
      <c r="A45" s="472"/>
      <c r="B45" s="469"/>
      <c r="C45" s="492" t="s">
        <v>135</v>
      </c>
      <c r="D45" s="468"/>
      <c r="E45" s="557"/>
      <c r="F45" s="556"/>
      <c r="G45" s="282"/>
      <c r="H45" s="282"/>
      <c r="I45" s="282"/>
      <c r="J45" s="282"/>
      <c r="K45" s="282"/>
    </row>
    <row r="46" spans="1:12" x14ac:dyDescent="0.3">
      <c r="A46" s="473">
        <v>45597</v>
      </c>
      <c r="B46" s="469"/>
      <c r="C46" s="475" t="s">
        <v>828</v>
      </c>
      <c r="D46" s="468">
        <v>-3000</v>
      </c>
      <c r="E46" s="557"/>
      <c r="F46" s="556"/>
      <c r="G46" s="282"/>
      <c r="H46" s="282"/>
      <c r="I46" s="282"/>
      <c r="J46" s="282"/>
      <c r="K46" s="282"/>
    </row>
    <row r="47" spans="1:12" x14ac:dyDescent="0.3">
      <c r="A47" s="473">
        <v>45597</v>
      </c>
      <c r="B47" s="469"/>
      <c r="C47" s="475" t="s">
        <v>829</v>
      </c>
      <c r="D47" s="468">
        <v>-3000</v>
      </c>
      <c r="E47" s="557"/>
      <c r="F47" s="556"/>
      <c r="G47" s="282"/>
      <c r="H47" s="282"/>
      <c r="I47" s="282"/>
      <c r="J47" s="282"/>
      <c r="K47" s="282"/>
    </row>
    <row r="48" spans="1:12" x14ac:dyDescent="0.3">
      <c r="A48" s="473">
        <v>45614</v>
      </c>
      <c r="B48" s="469"/>
      <c r="C48" s="475" t="s">
        <v>830</v>
      </c>
      <c r="D48" s="468">
        <v>-30000</v>
      </c>
      <c r="E48" s="557"/>
      <c r="F48" s="556"/>
      <c r="G48" s="282"/>
      <c r="H48" s="282"/>
      <c r="I48" s="282"/>
      <c r="J48" s="282"/>
      <c r="K48" s="282"/>
    </row>
    <row r="49" spans="1:11" x14ac:dyDescent="0.3">
      <c r="A49" s="473">
        <v>45621</v>
      </c>
      <c r="B49" s="469"/>
      <c r="C49" s="475" t="s">
        <v>831</v>
      </c>
      <c r="D49" s="468">
        <v>-3000</v>
      </c>
      <c r="E49" s="557"/>
      <c r="F49" s="556"/>
      <c r="G49" s="282"/>
      <c r="H49" s="282"/>
      <c r="I49" s="282"/>
      <c r="J49" s="282"/>
      <c r="K49" s="282"/>
    </row>
    <row r="50" spans="1:11" ht="14.4" thickBot="1" x14ac:dyDescent="0.35">
      <c r="A50" s="473"/>
      <c r="B50" s="469"/>
      <c r="C50" s="475"/>
      <c r="D50" s="468"/>
      <c r="E50" s="557"/>
      <c r="F50" s="556"/>
      <c r="G50" s="282"/>
      <c r="H50" s="282"/>
      <c r="I50" s="282"/>
      <c r="J50" s="282"/>
      <c r="K50" s="282"/>
    </row>
    <row r="51" spans="1:11" ht="14.4" thickBot="1" x14ac:dyDescent="0.35">
      <c r="A51" s="465">
        <v>45626</v>
      </c>
      <c r="B51" s="464"/>
      <c r="C51" s="544" t="s">
        <v>136</v>
      </c>
      <c r="D51" s="547">
        <f>SUM(D37:D50)</f>
        <v>6574708</v>
      </c>
      <c r="E51" s="539"/>
      <c r="F51" s="461"/>
    </row>
    <row r="52" spans="1:11" ht="14.4" thickBot="1" x14ac:dyDescent="0.35">
      <c r="C52" s="470" t="s">
        <v>136</v>
      </c>
      <c r="D52" s="547">
        <v>6574708</v>
      </c>
      <c r="E52" s="540"/>
      <c r="F52" s="461"/>
    </row>
    <row r="53" spans="1:11" ht="14.4" thickBot="1" x14ac:dyDescent="0.35">
      <c r="D53" s="17"/>
      <c r="E53" s="538"/>
      <c r="F53" s="461"/>
    </row>
    <row r="54" spans="1:11" ht="14.4" thickBot="1" x14ac:dyDescent="0.35">
      <c r="C54" s="493" t="s">
        <v>137</v>
      </c>
      <c r="D54" s="478">
        <f>D51-D52</f>
        <v>0</v>
      </c>
      <c r="E54" s="557"/>
      <c r="F54" s="461"/>
    </row>
    <row r="55" spans="1:11" x14ac:dyDescent="0.3">
      <c r="C55" s="3" t="s">
        <v>138</v>
      </c>
      <c r="D55" s="17"/>
      <c r="E55" s="17"/>
    </row>
    <row r="56" spans="1:11" x14ac:dyDescent="0.3">
      <c r="A56" s="461"/>
      <c r="B56" s="461"/>
      <c r="C56" s="461"/>
      <c r="D56" s="461"/>
    </row>
    <row r="57" spans="1:11" x14ac:dyDescent="0.3">
      <c r="A57" s="461"/>
      <c r="B57" s="461"/>
      <c r="C57" s="461"/>
      <c r="D57" s="461"/>
      <c r="E57" s="461"/>
    </row>
    <row r="60" spans="1:11" x14ac:dyDescent="0.3">
      <c r="E60" s="461"/>
    </row>
    <row r="311" spans="8:8" x14ac:dyDescent="0.3">
      <c r="H311" s="3" t="s">
        <v>121</v>
      </c>
    </row>
    <row r="312" spans="8:8" x14ac:dyDescent="0.3">
      <c r="H312" s="3" t="s">
        <v>121</v>
      </c>
    </row>
    <row r="313" spans="8:8" x14ac:dyDescent="0.3">
      <c r="H313" s="3" t="s">
        <v>121</v>
      </c>
    </row>
    <row r="314" spans="8:8" x14ac:dyDescent="0.3">
      <c r="H314" s="3" t="s">
        <v>121</v>
      </c>
    </row>
    <row r="315" spans="8:8" x14ac:dyDescent="0.3">
      <c r="H315" s="3" t="s">
        <v>121</v>
      </c>
    </row>
  </sheetData>
  <mergeCells count="11">
    <mergeCell ref="G11:K11"/>
    <mergeCell ref="A1:K1"/>
    <mergeCell ref="I6:K6"/>
    <mergeCell ref="J7:K7"/>
    <mergeCell ref="J8:K8"/>
    <mergeCell ref="J9:K9"/>
    <mergeCell ref="C31:E31"/>
    <mergeCell ref="D32:E32"/>
    <mergeCell ref="D33:E33"/>
    <mergeCell ref="D34:E34"/>
    <mergeCell ref="A11:E11"/>
  </mergeCells>
  <phoneticPr fontId="74" type="noConversion"/>
  <pageMargins left="0.7" right="0.7" top="0.75" bottom="0.75" header="0.3" footer="0.3"/>
  <pageSetup paperSize="9" scale="8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23"/>
  <sheetViews>
    <sheetView topLeftCell="A16" workbookViewId="0">
      <selection activeCell="E35" sqref="E35"/>
    </sheetView>
  </sheetViews>
  <sheetFormatPr defaultColWidth="8.88671875" defaultRowHeight="14.4" x14ac:dyDescent="0.3"/>
  <cols>
    <col min="1" max="1" width="13.88671875" customWidth="1"/>
    <col min="3" max="3" width="9.33203125" customWidth="1"/>
    <col min="4" max="4" width="8.88671875" customWidth="1"/>
    <col min="5" max="5" width="18.44140625" customWidth="1"/>
    <col min="6" max="6" width="4.6640625" customWidth="1"/>
    <col min="7" max="7" width="15.109375" customWidth="1"/>
    <col min="8" max="8" width="8.6640625" customWidth="1"/>
    <col min="11" max="11" width="15" customWidth="1"/>
  </cols>
  <sheetData>
    <row r="1" spans="1:11" ht="18" x14ac:dyDescent="0.35">
      <c r="E1" s="94" t="s">
        <v>18</v>
      </c>
      <c r="F1" s="94"/>
      <c r="G1" s="94"/>
    </row>
    <row r="2" spans="1:11" ht="18" x14ac:dyDescent="0.35">
      <c r="E2" s="94" t="s">
        <v>49</v>
      </c>
      <c r="F2" s="94"/>
      <c r="G2" s="94"/>
    </row>
    <row r="3" spans="1:11" ht="18" x14ac:dyDescent="0.35">
      <c r="E3" s="125" t="s">
        <v>854</v>
      </c>
      <c r="F3" s="94"/>
      <c r="G3" s="94"/>
    </row>
    <row r="4" spans="1:11" x14ac:dyDescent="0.3">
      <c r="C4" s="115" t="s">
        <v>58</v>
      </c>
      <c r="I4" s="115" t="s">
        <v>59</v>
      </c>
    </row>
    <row r="5" spans="1:11" x14ac:dyDescent="0.3">
      <c r="A5" s="95" t="s">
        <v>53</v>
      </c>
      <c r="B5" s="93"/>
      <c r="C5" s="93"/>
      <c r="D5" s="93"/>
      <c r="E5" s="93"/>
      <c r="G5" s="95" t="s">
        <v>53</v>
      </c>
      <c r="H5" s="93"/>
      <c r="I5" s="93"/>
      <c r="J5" s="93"/>
      <c r="K5" s="93"/>
    </row>
    <row r="6" spans="1:11" x14ac:dyDescent="0.3">
      <c r="A6" s="93"/>
      <c r="B6" s="93">
        <v>50000</v>
      </c>
      <c r="C6" s="93" t="s">
        <v>50</v>
      </c>
      <c r="D6" s="93">
        <v>40</v>
      </c>
      <c r="E6" s="96">
        <f>B6*D6</f>
        <v>2000000</v>
      </c>
      <c r="G6" s="93"/>
      <c r="H6" s="93">
        <v>100</v>
      </c>
      <c r="I6" s="93" t="s">
        <v>50</v>
      </c>
      <c r="J6" s="93">
        <v>0</v>
      </c>
      <c r="K6" s="96">
        <f>H6*J6</f>
        <v>0</v>
      </c>
    </row>
    <row r="7" spans="1:11" x14ac:dyDescent="0.3">
      <c r="A7" s="93"/>
      <c r="B7" s="93">
        <v>20000</v>
      </c>
      <c r="C7" s="93" t="s">
        <v>50</v>
      </c>
      <c r="D7" s="93">
        <v>145</v>
      </c>
      <c r="E7" s="96">
        <f t="shared" ref="E7:E11" si="0">B7*D7</f>
        <v>2900000</v>
      </c>
      <c r="G7" s="93"/>
      <c r="H7" s="93">
        <v>20</v>
      </c>
      <c r="I7" s="93" t="s">
        <v>50</v>
      </c>
      <c r="J7" s="93">
        <v>0</v>
      </c>
      <c r="K7" s="96">
        <f t="shared" ref="K7:K10" si="1">H7*J7</f>
        <v>0</v>
      </c>
    </row>
    <row r="8" spans="1:11" x14ac:dyDescent="0.3">
      <c r="A8" s="93"/>
      <c r="B8" s="93">
        <v>10000</v>
      </c>
      <c r="C8" s="93" t="s">
        <v>50</v>
      </c>
      <c r="D8" s="93">
        <v>341</v>
      </c>
      <c r="E8" s="96">
        <f t="shared" si="0"/>
        <v>3410000</v>
      </c>
      <c r="G8" s="93"/>
      <c r="H8" s="93">
        <v>10</v>
      </c>
      <c r="I8" s="93" t="s">
        <v>50</v>
      </c>
      <c r="J8" s="93">
        <v>0</v>
      </c>
      <c r="K8" s="96">
        <f t="shared" si="1"/>
        <v>0</v>
      </c>
    </row>
    <row r="9" spans="1:11" x14ac:dyDescent="0.3">
      <c r="A9" s="93"/>
      <c r="B9" s="93">
        <v>5000</v>
      </c>
      <c r="C9" s="93" t="s">
        <v>50</v>
      </c>
      <c r="D9" s="93">
        <v>350</v>
      </c>
      <c r="E9" s="96">
        <f t="shared" si="0"/>
        <v>1750000</v>
      </c>
      <c r="G9" s="93"/>
      <c r="H9" s="93">
        <v>5</v>
      </c>
      <c r="I9" s="93" t="s">
        <v>50</v>
      </c>
      <c r="J9" s="93">
        <v>1</v>
      </c>
      <c r="K9" s="96">
        <f t="shared" si="1"/>
        <v>5</v>
      </c>
    </row>
    <row r="10" spans="1:11" x14ac:dyDescent="0.3">
      <c r="A10" s="93"/>
      <c r="B10" s="93">
        <v>2000</v>
      </c>
      <c r="C10" s="93" t="s">
        <v>50</v>
      </c>
      <c r="D10" s="93">
        <v>63</v>
      </c>
      <c r="E10" s="96">
        <f t="shared" si="0"/>
        <v>126000</v>
      </c>
      <c r="G10" s="93"/>
      <c r="H10" s="93">
        <v>1</v>
      </c>
      <c r="I10" s="93" t="s">
        <v>50</v>
      </c>
      <c r="J10" s="93"/>
      <c r="K10" s="96">
        <f t="shared" si="1"/>
        <v>0</v>
      </c>
    </row>
    <row r="11" spans="1:11" x14ac:dyDescent="0.3">
      <c r="A11" s="93"/>
      <c r="B11" s="93">
        <v>1000</v>
      </c>
      <c r="C11" s="93" t="s">
        <v>50</v>
      </c>
      <c r="D11" s="93">
        <v>2</v>
      </c>
      <c r="E11" s="96">
        <f t="shared" si="0"/>
        <v>2000</v>
      </c>
      <c r="G11" s="93"/>
      <c r="H11" s="93"/>
      <c r="I11" s="93"/>
      <c r="J11" s="93"/>
      <c r="K11" s="96"/>
    </row>
    <row r="12" spans="1:11" x14ac:dyDescent="0.3">
      <c r="A12" s="93"/>
      <c r="B12" s="93"/>
      <c r="C12" s="93"/>
      <c r="D12" s="93"/>
      <c r="E12" s="93"/>
      <c r="G12" s="93"/>
      <c r="H12" s="93"/>
      <c r="I12" s="93"/>
      <c r="J12" s="93"/>
      <c r="K12" s="93"/>
    </row>
    <row r="13" spans="1:11" x14ac:dyDescent="0.3">
      <c r="A13" s="98" t="s">
        <v>56</v>
      </c>
      <c r="B13" s="93"/>
      <c r="C13" s="93"/>
      <c r="D13" s="93"/>
      <c r="E13" s="93"/>
      <c r="G13" s="98"/>
      <c r="H13" s="93"/>
      <c r="I13" s="93"/>
      <c r="J13" s="93"/>
      <c r="K13" s="93"/>
    </row>
    <row r="14" spans="1:11" x14ac:dyDescent="0.3">
      <c r="A14" s="93"/>
      <c r="B14" s="93">
        <v>500</v>
      </c>
      <c r="C14" s="93" t="s">
        <v>50</v>
      </c>
      <c r="D14" s="93"/>
      <c r="E14" s="93">
        <f>B14*D14</f>
        <v>0</v>
      </c>
      <c r="G14" s="93"/>
      <c r="H14" s="93"/>
      <c r="I14" s="93"/>
      <c r="J14" s="93"/>
      <c r="K14" s="93"/>
    </row>
    <row r="15" spans="1:11" x14ac:dyDescent="0.3">
      <c r="A15" s="93"/>
      <c r="B15" s="93">
        <v>200</v>
      </c>
      <c r="C15" s="93" t="s">
        <v>50</v>
      </c>
      <c r="D15" s="93">
        <v>1</v>
      </c>
      <c r="E15" s="93">
        <f t="shared" ref="E15:E17" si="2">B15*D15</f>
        <v>200</v>
      </c>
      <c r="G15" s="93"/>
      <c r="H15" s="93"/>
      <c r="I15" s="93"/>
      <c r="J15" s="93"/>
      <c r="K15" s="93"/>
    </row>
    <row r="16" spans="1:11" x14ac:dyDescent="0.3">
      <c r="A16" s="93"/>
      <c r="B16" s="93">
        <v>100</v>
      </c>
      <c r="C16" s="93" t="s">
        <v>50</v>
      </c>
      <c r="D16" s="93">
        <v>1</v>
      </c>
      <c r="E16" s="93">
        <f t="shared" si="2"/>
        <v>100</v>
      </c>
      <c r="G16" s="93"/>
      <c r="H16" s="93"/>
      <c r="I16" s="93"/>
      <c r="J16" s="93"/>
      <c r="K16" s="93"/>
    </row>
    <row r="17" spans="1:11" x14ac:dyDescent="0.3">
      <c r="A17" s="93"/>
      <c r="B17" s="93">
        <v>50</v>
      </c>
      <c r="C17" s="93" t="s">
        <v>50</v>
      </c>
      <c r="D17" s="93">
        <v>1</v>
      </c>
      <c r="E17" s="93">
        <f t="shared" si="2"/>
        <v>50</v>
      </c>
      <c r="G17" s="93"/>
      <c r="H17" s="93"/>
      <c r="I17" s="93"/>
      <c r="J17" s="93"/>
      <c r="K17" s="93"/>
    </row>
    <row r="18" spans="1:11" x14ac:dyDescent="0.3">
      <c r="A18" s="93"/>
      <c r="B18" s="93"/>
      <c r="C18" s="93"/>
      <c r="D18" s="93"/>
      <c r="E18" s="93"/>
      <c r="G18" s="93"/>
      <c r="H18" s="93"/>
      <c r="I18" s="93"/>
      <c r="J18" s="93"/>
      <c r="K18" s="93"/>
    </row>
    <row r="19" spans="1:11" x14ac:dyDescent="0.3">
      <c r="A19" s="93"/>
      <c r="B19" s="93"/>
      <c r="C19" s="93"/>
      <c r="D19" s="93"/>
      <c r="E19" s="93"/>
      <c r="G19" s="93"/>
      <c r="H19" s="93"/>
      <c r="I19" s="93"/>
      <c r="J19" s="93"/>
      <c r="K19" s="93"/>
    </row>
    <row r="20" spans="1:11" x14ac:dyDescent="0.3">
      <c r="A20" s="93"/>
      <c r="B20" s="93"/>
      <c r="C20" s="93"/>
      <c r="D20" s="93"/>
      <c r="E20" s="97">
        <f>SUM(E6:E17)</f>
        <v>10188350</v>
      </c>
      <c r="G20" s="93"/>
      <c r="H20" s="93"/>
      <c r="I20" s="93"/>
      <c r="J20" s="93"/>
      <c r="K20" s="97">
        <f>SUM(K6:K17)</f>
        <v>5</v>
      </c>
    </row>
    <row r="21" spans="1:11" x14ac:dyDescent="0.3">
      <c r="A21" s="93"/>
      <c r="B21" s="93"/>
      <c r="C21" s="93"/>
      <c r="D21" s="93"/>
      <c r="E21" s="95"/>
      <c r="G21" s="93"/>
      <c r="H21" s="93"/>
      <c r="I21" s="93"/>
      <c r="J21" s="93"/>
      <c r="K21" s="95"/>
    </row>
    <row r="22" spans="1:11" x14ac:dyDescent="0.3">
      <c r="A22" s="93" t="s">
        <v>51</v>
      </c>
      <c r="B22" s="93"/>
      <c r="C22" s="93"/>
      <c r="D22" s="93"/>
      <c r="E22" s="97">
        <f>E20</f>
        <v>10188350</v>
      </c>
      <c r="G22" s="93" t="s">
        <v>51</v>
      </c>
      <c r="H22" s="93"/>
      <c r="I22" s="93"/>
      <c r="J22" s="93"/>
      <c r="K22" s="97">
        <f>K20</f>
        <v>5</v>
      </c>
    </row>
    <row r="23" spans="1:11" x14ac:dyDescent="0.3">
      <c r="A23" s="93" t="s">
        <v>39</v>
      </c>
      <c r="B23" s="93"/>
      <c r="C23" s="93"/>
      <c r="D23" s="93"/>
      <c r="E23" s="97">
        <f>'UGX CASH BOX NOV'!G315</f>
        <v>10190366</v>
      </c>
      <c r="G23" s="93" t="s">
        <v>39</v>
      </c>
      <c r="H23" s="93"/>
      <c r="I23" s="93"/>
      <c r="J23" s="93"/>
      <c r="K23" s="97">
        <f>'USD-cash box '!G5</f>
        <v>5</v>
      </c>
    </row>
    <row r="24" spans="1:11" x14ac:dyDescent="0.3">
      <c r="A24" s="93" t="s">
        <v>52</v>
      </c>
      <c r="B24" s="93"/>
      <c r="C24" s="93"/>
      <c r="D24" s="93"/>
      <c r="E24" s="96">
        <f>E22-E23</f>
        <v>-2016</v>
      </c>
      <c r="G24" s="93" t="s">
        <v>52</v>
      </c>
      <c r="H24" s="93"/>
      <c r="I24" s="93"/>
      <c r="J24" s="93"/>
      <c r="K24" s="96">
        <f>K22-K23</f>
        <v>0</v>
      </c>
    </row>
    <row r="26" spans="1:11" x14ac:dyDescent="0.3">
      <c r="A26" t="s">
        <v>54</v>
      </c>
      <c r="C26" t="s">
        <v>88</v>
      </c>
      <c r="G26" t="s">
        <v>54</v>
      </c>
    </row>
    <row r="38" spans="1:1" x14ac:dyDescent="0.3">
      <c r="A38" s="801"/>
    </row>
    <row r="319" spans="8:8" x14ac:dyDescent="0.3">
      <c r="H319" t="s">
        <v>121</v>
      </c>
    </row>
    <row r="320" spans="8:8" x14ac:dyDescent="0.3">
      <c r="H320" t="s">
        <v>121</v>
      </c>
    </row>
    <row r="321" spans="8:8" x14ac:dyDescent="0.3">
      <c r="H321" t="s">
        <v>121</v>
      </c>
    </row>
    <row r="322" spans="8:8" x14ac:dyDescent="0.3">
      <c r="H322" t="s">
        <v>121</v>
      </c>
    </row>
    <row r="323" spans="8:8" x14ac:dyDescent="0.3">
      <c r="H323" t="s">
        <v>121</v>
      </c>
    </row>
  </sheetData>
  <dataConsolidate/>
  <pageMargins left="0.7" right="0.7" top="0.75" bottom="0.75" header="0.3" footer="0.3"/>
  <pageSetup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23"/>
  <sheetViews>
    <sheetView workbookViewId="0">
      <selection activeCell="L8" sqref="L8"/>
    </sheetView>
  </sheetViews>
  <sheetFormatPr defaultRowHeight="14.4" x14ac:dyDescent="0.3"/>
  <cols>
    <col min="1" max="1" width="14.44140625" customWidth="1"/>
    <col min="2" max="2" width="14.109375" customWidth="1"/>
    <col min="3" max="3" width="9.6640625" customWidth="1"/>
    <col min="4" max="4" width="9.109375" customWidth="1"/>
    <col min="8" max="8" width="15.6640625" customWidth="1"/>
    <col min="9" max="9" width="12.6640625" customWidth="1"/>
    <col min="10" max="10" width="13.33203125" customWidth="1"/>
    <col min="11" max="11" width="13.6640625" customWidth="1"/>
    <col min="12" max="12" width="12.33203125" customWidth="1"/>
    <col min="13" max="13" width="12.109375" customWidth="1"/>
    <col min="14" max="14" width="15.33203125" customWidth="1"/>
  </cols>
  <sheetData>
    <row r="1" spans="1:14" ht="15" customHeight="1" x14ac:dyDescent="0.3">
      <c r="D1" s="948" t="s">
        <v>126</v>
      </c>
      <c r="E1" s="948"/>
      <c r="F1" s="948"/>
      <c r="G1" s="948"/>
      <c r="H1" s="948"/>
      <c r="I1" s="948"/>
      <c r="J1" s="948"/>
    </row>
    <row r="2" spans="1:14" ht="15" customHeight="1" x14ac:dyDescent="0.3">
      <c r="D2" s="948"/>
      <c r="E2" s="948"/>
      <c r="F2" s="948"/>
      <c r="G2" s="948"/>
      <c r="H2" s="948"/>
      <c r="I2" s="948"/>
      <c r="J2" s="948"/>
    </row>
    <row r="4" spans="1:14" x14ac:dyDescent="0.3">
      <c r="A4" s="243"/>
      <c r="B4" s="228"/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50"/>
    </row>
    <row r="5" spans="1:14" x14ac:dyDescent="0.3">
      <c r="A5" s="244" t="s">
        <v>2</v>
      </c>
      <c r="B5" s="229"/>
      <c r="C5" s="230" t="s">
        <v>91</v>
      </c>
      <c r="D5" s="230" t="s">
        <v>92</v>
      </c>
      <c r="E5" s="230" t="s">
        <v>93</v>
      </c>
      <c r="F5" s="230" t="s">
        <v>94</v>
      </c>
      <c r="G5" s="230" t="s">
        <v>90</v>
      </c>
      <c r="H5" s="230" t="s">
        <v>95</v>
      </c>
      <c r="I5" s="230" t="s">
        <v>96</v>
      </c>
      <c r="J5" s="230" t="s">
        <v>97</v>
      </c>
      <c r="K5" s="230" t="s">
        <v>98</v>
      </c>
      <c r="L5" s="230" t="s">
        <v>99</v>
      </c>
      <c r="M5" s="230" t="s">
        <v>100</v>
      </c>
      <c r="N5" s="230" t="s">
        <v>101</v>
      </c>
    </row>
    <row r="6" spans="1:14" x14ac:dyDescent="0.3">
      <c r="A6" s="245" t="s">
        <v>41</v>
      </c>
      <c r="B6" s="231" t="s">
        <v>83</v>
      </c>
      <c r="C6" s="232"/>
      <c r="D6" s="233">
        <v>5000000</v>
      </c>
      <c r="E6" s="234"/>
      <c r="F6" s="233"/>
      <c r="G6" s="233"/>
      <c r="H6" s="233"/>
      <c r="I6" s="251"/>
      <c r="J6" s="233"/>
      <c r="K6" s="233"/>
      <c r="L6" s="233"/>
      <c r="M6" s="233"/>
      <c r="N6" s="233"/>
    </row>
    <row r="7" spans="1:14" x14ac:dyDescent="0.3">
      <c r="A7" s="246"/>
      <c r="B7" s="235" t="s">
        <v>84</v>
      </c>
      <c r="C7" s="236"/>
      <c r="D7" s="236">
        <v>715000</v>
      </c>
      <c r="E7" s="236"/>
      <c r="F7" s="236">
        <v>715000</v>
      </c>
      <c r="G7" s="236">
        <v>0</v>
      </c>
      <c r="H7" s="236">
        <v>0</v>
      </c>
      <c r="I7" s="236">
        <v>1430000</v>
      </c>
      <c r="J7" s="236">
        <v>715000</v>
      </c>
      <c r="K7" s="236">
        <v>715000</v>
      </c>
      <c r="L7" s="236">
        <v>710000</v>
      </c>
      <c r="M7" s="236">
        <v>0</v>
      </c>
      <c r="N7" s="236">
        <v>0</v>
      </c>
    </row>
    <row r="8" spans="1:14" x14ac:dyDescent="0.3">
      <c r="A8" s="247"/>
      <c r="B8" s="237" t="s">
        <v>40</v>
      </c>
      <c r="C8" s="238"/>
      <c r="D8" s="239">
        <f>D6-D7</f>
        <v>4285000</v>
      </c>
      <c r="E8" s="239">
        <f>E6+D8-E7</f>
        <v>4285000</v>
      </c>
      <c r="F8" s="239">
        <f>F6+E8-F7</f>
        <v>3570000</v>
      </c>
      <c r="G8" s="239">
        <f>G6+F8-G7</f>
        <v>3570000</v>
      </c>
      <c r="H8" s="239">
        <f>H6+G8-H7</f>
        <v>3570000</v>
      </c>
      <c r="I8" s="239">
        <f>I6+H8-I7</f>
        <v>2140000</v>
      </c>
      <c r="J8" s="239">
        <f t="shared" ref="J8:M8" si="0">J6+I8-J7</f>
        <v>1425000</v>
      </c>
      <c r="K8" s="239">
        <f t="shared" si="0"/>
        <v>710000</v>
      </c>
      <c r="L8" s="239">
        <f t="shared" si="0"/>
        <v>0</v>
      </c>
      <c r="M8" s="239">
        <f t="shared" si="0"/>
        <v>0</v>
      </c>
      <c r="N8" s="239"/>
    </row>
    <row r="9" spans="1:14" x14ac:dyDescent="0.3">
      <c r="A9" s="244"/>
      <c r="B9" s="240" t="s">
        <v>83</v>
      </c>
      <c r="C9" s="241"/>
      <c r="D9" s="241"/>
      <c r="E9" s="242"/>
      <c r="F9" s="242"/>
      <c r="G9" s="241"/>
      <c r="H9" s="241"/>
      <c r="I9" s="242"/>
      <c r="J9" s="241"/>
      <c r="K9" s="241"/>
      <c r="L9" s="241"/>
      <c r="M9" s="241"/>
      <c r="N9" s="241"/>
    </row>
    <row r="10" spans="1:14" x14ac:dyDescent="0.3">
      <c r="A10" s="246"/>
      <c r="B10" s="235" t="s">
        <v>84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</row>
    <row r="11" spans="1:14" x14ac:dyDescent="0.3">
      <c r="A11" s="247"/>
      <c r="B11" s="237" t="s">
        <v>40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</row>
    <row r="12" spans="1:14" x14ac:dyDescent="0.3">
      <c r="A12" s="244"/>
      <c r="B12" s="240" t="s">
        <v>83</v>
      </c>
      <c r="C12" s="241"/>
      <c r="D12" s="241"/>
      <c r="E12" s="242"/>
      <c r="F12" s="242"/>
      <c r="G12" s="241"/>
      <c r="H12" s="241"/>
      <c r="I12" s="242"/>
      <c r="J12" s="241"/>
      <c r="K12" s="241"/>
      <c r="L12" s="241"/>
      <c r="M12" s="241"/>
      <c r="N12" s="241"/>
    </row>
    <row r="13" spans="1:14" x14ac:dyDescent="0.3">
      <c r="A13" s="246"/>
      <c r="B13" s="235" t="s">
        <v>84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</row>
    <row r="14" spans="1:14" x14ac:dyDescent="0.3">
      <c r="A14" s="247"/>
      <c r="B14" s="237" t="s">
        <v>40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</row>
    <row r="15" spans="1:14" x14ac:dyDescent="0.3">
      <c r="A15" s="244"/>
      <c r="B15" s="240" t="s">
        <v>83</v>
      </c>
      <c r="C15" s="241"/>
      <c r="D15" s="241"/>
      <c r="E15" s="242"/>
      <c r="F15" s="242"/>
      <c r="G15" s="241"/>
      <c r="H15" s="241"/>
      <c r="I15" s="242"/>
      <c r="J15" s="241"/>
      <c r="K15" s="241"/>
      <c r="L15" s="241"/>
      <c r="M15" s="241"/>
      <c r="N15" s="241"/>
    </row>
    <row r="16" spans="1:14" x14ac:dyDescent="0.3">
      <c r="A16" s="246"/>
      <c r="B16" s="235" t="s">
        <v>84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</row>
    <row r="17" spans="1:14" x14ac:dyDescent="0.3">
      <c r="A17" s="247"/>
      <c r="B17" s="237" t="s">
        <v>40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</row>
    <row r="18" spans="1:14" x14ac:dyDescent="0.3">
      <c r="A18" s="336"/>
      <c r="B18" s="336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</row>
    <row r="19" spans="1:14" x14ac:dyDescent="0.3">
      <c r="A19" s="336"/>
      <c r="B19" s="336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</row>
    <row r="20" spans="1:14" ht="15" customHeight="1" x14ac:dyDescent="0.3">
      <c r="D20" s="324" t="s">
        <v>127</v>
      </c>
      <c r="E20" s="324"/>
      <c r="F20" s="324"/>
      <c r="G20" s="324"/>
      <c r="H20" s="324"/>
      <c r="I20" s="324"/>
      <c r="J20" s="324"/>
      <c r="K20" s="325"/>
    </row>
    <row r="21" spans="1:14" ht="15" customHeight="1" x14ac:dyDescent="0.3">
      <c r="D21" s="324"/>
      <c r="E21" s="324"/>
      <c r="F21" s="324"/>
      <c r="G21" s="324"/>
      <c r="H21" s="324"/>
      <c r="I21" s="324"/>
      <c r="J21" s="324"/>
      <c r="K21" s="325"/>
    </row>
    <row r="23" spans="1:14" x14ac:dyDescent="0.3">
      <c r="A23" s="243"/>
      <c r="B23" s="228"/>
      <c r="C23" s="949"/>
      <c r="D23" s="949"/>
      <c r="E23" s="949"/>
      <c r="F23" s="949"/>
      <c r="G23" s="949"/>
      <c r="H23" s="949"/>
      <c r="I23" s="949"/>
      <c r="J23" s="949"/>
      <c r="K23" s="949"/>
      <c r="L23" s="949"/>
      <c r="M23" s="949"/>
      <c r="N23" s="950"/>
    </row>
    <row r="24" spans="1:14" x14ac:dyDescent="0.3">
      <c r="A24" s="244" t="s">
        <v>2</v>
      </c>
      <c r="B24" s="229"/>
      <c r="C24" s="230" t="s">
        <v>91</v>
      </c>
      <c r="D24" s="230" t="s">
        <v>92</v>
      </c>
      <c r="E24" s="230" t="s">
        <v>93</v>
      </c>
      <c r="F24" s="230" t="s">
        <v>94</v>
      </c>
      <c r="G24" s="230" t="s">
        <v>90</v>
      </c>
      <c r="H24" s="230" t="s">
        <v>95</v>
      </c>
      <c r="I24" s="230" t="s">
        <v>96</v>
      </c>
      <c r="J24" s="230" t="s">
        <v>97</v>
      </c>
      <c r="K24" s="230" t="s">
        <v>98</v>
      </c>
      <c r="L24" s="230" t="s">
        <v>99</v>
      </c>
      <c r="M24" s="230" t="s">
        <v>100</v>
      </c>
      <c r="N24" s="230" t="s">
        <v>101</v>
      </c>
    </row>
    <row r="25" spans="1:14" x14ac:dyDescent="0.3">
      <c r="A25" s="245"/>
      <c r="B25" s="231" t="s">
        <v>40</v>
      </c>
      <c r="C25" s="232"/>
      <c r="D25" s="233"/>
      <c r="E25" s="234"/>
      <c r="F25" s="233"/>
      <c r="G25" s="233"/>
      <c r="H25" s="233">
        <v>81000</v>
      </c>
      <c r="I25" s="251"/>
      <c r="J25" s="233"/>
      <c r="K25" s="233"/>
      <c r="L25" s="233"/>
      <c r="M25" s="233"/>
      <c r="N25" s="233"/>
    </row>
    <row r="26" spans="1:14" x14ac:dyDescent="0.3">
      <c r="A26" s="246"/>
      <c r="B26" s="235" t="s">
        <v>84</v>
      </c>
      <c r="C26" s="236"/>
      <c r="D26" s="236"/>
      <c r="E26" s="236"/>
      <c r="F26" s="236"/>
      <c r="G26" s="236"/>
      <c r="H26" s="236">
        <v>0</v>
      </c>
      <c r="I26" s="236"/>
      <c r="J26" s="236"/>
      <c r="K26" s="236"/>
      <c r="L26" s="236"/>
      <c r="M26" s="236"/>
      <c r="N26" s="236"/>
    </row>
    <row r="27" spans="1:14" x14ac:dyDescent="0.3">
      <c r="A27" s="247"/>
      <c r="B27" s="237" t="s">
        <v>106</v>
      </c>
      <c r="C27" s="238"/>
      <c r="D27" s="239"/>
      <c r="E27" s="239"/>
      <c r="F27" s="239"/>
      <c r="G27" s="239"/>
      <c r="H27" s="239">
        <f>H25-H26</f>
        <v>81000</v>
      </c>
      <c r="I27" s="239"/>
      <c r="J27" s="239"/>
      <c r="K27" s="239"/>
      <c r="L27" s="239"/>
      <c r="M27" s="239"/>
      <c r="N27" s="239"/>
    </row>
    <row r="28" spans="1:14" x14ac:dyDescent="0.3">
      <c r="A28" s="244"/>
      <c r="B28" s="240" t="s">
        <v>40</v>
      </c>
      <c r="C28" s="241"/>
      <c r="D28" s="241"/>
      <c r="E28" s="242"/>
      <c r="F28" s="242"/>
      <c r="G28" s="241"/>
      <c r="H28" s="241"/>
      <c r="I28" s="242"/>
      <c r="J28" s="241"/>
      <c r="K28" s="241"/>
      <c r="L28" s="241"/>
      <c r="M28" s="241"/>
      <c r="N28" s="241"/>
    </row>
    <row r="29" spans="1:14" x14ac:dyDescent="0.3">
      <c r="A29" s="246"/>
      <c r="B29" s="235" t="s">
        <v>84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</row>
    <row r="30" spans="1:14" x14ac:dyDescent="0.3">
      <c r="A30" s="247"/>
      <c r="B30" s="237" t="s">
        <v>106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</row>
    <row r="31" spans="1:14" x14ac:dyDescent="0.3">
      <c r="A31" s="245"/>
      <c r="B31" s="231" t="s">
        <v>40</v>
      </c>
      <c r="C31" s="232"/>
      <c r="D31" s="233"/>
      <c r="E31" s="234"/>
      <c r="F31" s="233"/>
      <c r="G31" s="233"/>
      <c r="H31" s="233"/>
      <c r="I31" s="251"/>
      <c r="J31" s="233"/>
      <c r="K31" s="233"/>
      <c r="L31" s="233"/>
      <c r="M31" s="233"/>
      <c r="N31" s="233"/>
    </row>
    <row r="32" spans="1:14" x14ac:dyDescent="0.3">
      <c r="A32" s="246"/>
      <c r="B32" s="235" t="s">
        <v>84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</row>
    <row r="33" spans="1:14" x14ac:dyDescent="0.3">
      <c r="A33" s="247"/>
      <c r="B33" s="237" t="s">
        <v>106</v>
      </c>
      <c r="C33" s="238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</row>
    <row r="34" spans="1:14" x14ac:dyDescent="0.3">
      <c r="A34" s="244"/>
      <c r="B34" s="240" t="s">
        <v>40</v>
      </c>
      <c r="C34" s="241"/>
      <c r="D34" s="241"/>
      <c r="E34" s="242"/>
      <c r="F34" s="242"/>
      <c r="G34" s="241"/>
      <c r="H34" s="241"/>
      <c r="I34" s="242"/>
      <c r="J34" s="241"/>
      <c r="K34" s="241"/>
      <c r="L34" s="241"/>
      <c r="M34" s="241"/>
      <c r="N34" s="241"/>
    </row>
    <row r="35" spans="1:14" x14ac:dyDescent="0.3">
      <c r="A35" s="246"/>
      <c r="B35" s="235" t="s">
        <v>84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</row>
    <row r="36" spans="1:14" x14ac:dyDescent="0.3">
      <c r="A36" s="247"/>
      <c r="B36" s="237" t="s">
        <v>106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3">
      <c r="A37" s="244"/>
      <c r="B37" s="240" t="s">
        <v>40</v>
      </c>
      <c r="C37" s="241"/>
      <c r="D37" s="241"/>
      <c r="E37" s="242"/>
      <c r="F37" s="242"/>
      <c r="G37" s="241"/>
      <c r="H37" s="241"/>
      <c r="I37" s="242"/>
      <c r="J37" s="241"/>
      <c r="K37" s="241"/>
      <c r="L37" s="241"/>
      <c r="M37" s="241"/>
      <c r="N37" s="241"/>
    </row>
    <row r="38" spans="1:14" x14ac:dyDescent="0.3">
      <c r="A38" s="800">
        <v>45581</v>
      </c>
      <c r="B38" s="235" t="s">
        <v>84</v>
      </c>
      <c r="C38" s="236" t="s">
        <v>48</v>
      </c>
      <c r="D38" s="236" t="s">
        <v>117</v>
      </c>
      <c r="E38" s="236"/>
      <c r="F38" s="236">
        <v>-2000</v>
      </c>
      <c r="G38" s="236"/>
      <c r="H38" s="236"/>
      <c r="I38" s="236"/>
      <c r="J38" s="236"/>
      <c r="K38" s="236"/>
      <c r="L38" s="236"/>
      <c r="M38" s="236"/>
      <c r="N38" s="236"/>
    </row>
    <row r="39" spans="1:14" ht="15" thickBot="1" x14ac:dyDescent="0.35">
      <c r="A39" s="247"/>
      <c r="B39" s="237" t="s">
        <v>106</v>
      </c>
      <c r="C39" s="239"/>
      <c r="D39" s="239"/>
      <c r="E39" s="239"/>
      <c r="F39" s="239"/>
      <c r="G39" s="239"/>
      <c r="H39" s="327"/>
      <c r="I39" s="239"/>
      <c r="J39" s="239"/>
      <c r="K39" s="239"/>
      <c r="L39" s="239"/>
      <c r="M39" s="239">
        <f>M37-M38</f>
        <v>0</v>
      </c>
      <c r="N39" s="239"/>
    </row>
    <row r="40" spans="1:14" ht="15" thickBot="1" x14ac:dyDescent="0.35">
      <c r="H40" s="328"/>
      <c r="I40" s="328">
        <f>I27+I30+I33+I36+I39</f>
        <v>0</v>
      </c>
      <c r="J40" s="328">
        <f>J27+J30+J33+J36+J39</f>
        <v>0</v>
      </c>
      <c r="K40" s="328">
        <f>K27+K30+K33+K36+K39</f>
        <v>0</v>
      </c>
      <c r="L40" s="328">
        <f t="shared" ref="L40" si="1">L27+L30+L33+L36+L39</f>
        <v>0</v>
      </c>
      <c r="M40" s="328">
        <f>M27+M30+M33+M36+M39</f>
        <v>0</v>
      </c>
      <c r="N40" s="328"/>
    </row>
    <row r="319" spans="8:8" x14ac:dyDescent="0.3">
      <c r="H319" t="s">
        <v>121</v>
      </c>
    </row>
    <row r="320" spans="8:8" x14ac:dyDescent="0.3">
      <c r="H320" t="s">
        <v>121</v>
      </c>
    </row>
    <row r="321" spans="8:8" x14ac:dyDescent="0.3">
      <c r="H321" t="s">
        <v>121</v>
      </c>
    </row>
    <row r="322" spans="8:8" x14ac:dyDescent="0.3">
      <c r="H322" t="s">
        <v>121</v>
      </c>
    </row>
    <row r="323" spans="8:8" x14ac:dyDescent="0.3">
      <c r="H323" t="s">
        <v>121</v>
      </c>
    </row>
  </sheetData>
  <mergeCells count="3">
    <mergeCell ref="D1:J2"/>
    <mergeCell ref="C4:N4"/>
    <mergeCell ref="C23:N23"/>
  </mergeCells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02"/>
  <sheetViews>
    <sheetView topLeftCell="C1" zoomScale="117" zoomScaleNormal="117" workbookViewId="0">
      <selection activeCell="G5" sqref="G5"/>
    </sheetView>
  </sheetViews>
  <sheetFormatPr defaultColWidth="10.88671875" defaultRowHeight="14.4" x14ac:dyDescent="0.3"/>
  <cols>
    <col min="1" max="1" width="13.109375" style="15" customWidth="1"/>
    <col min="2" max="2" width="40.6640625" style="15" customWidth="1"/>
    <col min="3" max="3" width="18" style="15" customWidth="1"/>
    <col min="4" max="4" width="14.6640625" style="15" customWidth="1"/>
    <col min="5" max="6" width="18.88671875" style="264" bestFit="1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18" customHeight="1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47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27.75" customHeight="1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18" customHeight="1" x14ac:dyDescent="0.3">
      <c r="A4" s="310">
        <v>45597</v>
      </c>
      <c r="B4" s="311" t="s">
        <v>687</v>
      </c>
      <c r="C4" s="311"/>
      <c r="D4" s="338"/>
      <c r="E4" s="339"/>
      <c r="F4" s="339"/>
      <c r="G4" s="340">
        <v>272650</v>
      </c>
      <c r="H4" s="341"/>
      <c r="I4" s="342"/>
      <c r="J4" s="684"/>
      <c r="K4" s="687"/>
      <c r="L4" s="151"/>
      <c r="M4" s="345"/>
      <c r="N4" s="346"/>
    </row>
    <row r="5" spans="1:14" s="831" customFormat="1" ht="13.5" customHeight="1" x14ac:dyDescent="0.3">
      <c r="A5" s="690">
        <v>45603</v>
      </c>
      <c r="B5" s="825" t="s">
        <v>160</v>
      </c>
      <c r="C5" s="825" t="s">
        <v>48</v>
      </c>
      <c r="D5" s="826" t="s">
        <v>14</v>
      </c>
      <c r="E5" s="818"/>
      <c r="F5" s="818">
        <v>200000</v>
      </c>
      <c r="G5" s="860">
        <f>G4-E5+F5</f>
        <v>472650</v>
      </c>
      <c r="H5" s="824" t="s">
        <v>41</v>
      </c>
      <c r="I5" s="824" t="s">
        <v>18</v>
      </c>
      <c r="J5" s="859" t="s">
        <v>688</v>
      </c>
      <c r="K5" s="825"/>
      <c r="L5" s="825" t="s">
        <v>44</v>
      </c>
      <c r="M5" s="841"/>
      <c r="N5" s="822"/>
    </row>
    <row r="6" spans="1:14" s="11" customFormat="1" ht="13.5" customHeight="1" x14ac:dyDescent="0.3">
      <c r="A6" s="138">
        <v>45603</v>
      </c>
      <c r="B6" s="292" t="s">
        <v>180</v>
      </c>
      <c r="C6" s="292" t="s">
        <v>181</v>
      </c>
      <c r="D6" s="418" t="s">
        <v>14</v>
      </c>
      <c r="E6" s="124">
        <v>200000</v>
      </c>
      <c r="F6" s="124"/>
      <c r="G6" s="263">
        <f t="shared" ref="G6" si="0">G5-E6+F6</f>
        <v>272650</v>
      </c>
      <c r="H6" s="250" t="s">
        <v>41</v>
      </c>
      <c r="I6" s="250" t="s">
        <v>18</v>
      </c>
      <c r="J6" s="685" t="s">
        <v>695</v>
      </c>
      <c r="K6" s="292"/>
      <c r="L6" s="292" t="s">
        <v>44</v>
      </c>
      <c r="M6" s="785"/>
      <c r="N6" s="787"/>
    </row>
    <row r="7" spans="1:14" s="823" customFormat="1" x14ac:dyDescent="0.3">
      <c r="A7" s="690">
        <v>45603</v>
      </c>
      <c r="B7" s="825" t="s">
        <v>160</v>
      </c>
      <c r="C7" s="825" t="s">
        <v>181</v>
      </c>
      <c r="D7" s="826" t="s">
        <v>14</v>
      </c>
      <c r="E7" s="818"/>
      <c r="F7" s="818">
        <v>50000</v>
      </c>
      <c r="G7" s="858">
        <f>G6-E7+F7</f>
        <v>322650</v>
      </c>
      <c r="H7" s="824" t="s">
        <v>41</v>
      </c>
      <c r="I7" s="698" t="s">
        <v>18</v>
      </c>
      <c r="J7" s="859" t="s">
        <v>354</v>
      </c>
      <c r="K7" s="825"/>
      <c r="L7" s="698" t="s">
        <v>44</v>
      </c>
      <c r="M7" s="818"/>
      <c r="N7" s="822"/>
    </row>
    <row r="8" spans="1:14" x14ac:dyDescent="0.3">
      <c r="A8" s="138">
        <v>45603</v>
      </c>
      <c r="B8" s="292" t="s">
        <v>689</v>
      </c>
      <c r="C8" s="292" t="s">
        <v>691</v>
      </c>
      <c r="D8" s="418" t="s">
        <v>14</v>
      </c>
      <c r="E8" s="124">
        <v>5000</v>
      </c>
      <c r="F8" s="124"/>
      <c r="G8" s="263">
        <f t="shared" ref="G8:G9" si="1">G7-E8+F8</f>
        <v>317650</v>
      </c>
      <c r="H8" s="250" t="s">
        <v>41</v>
      </c>
      <c r="I8" s="126" t="s">
        <v>18</v>
      </c>
      <c r="J8" s="685" t="s">
        <v>354</v>
      </c>
      <c r="K8" s="292"/>
      <c r="L8" s="126" t="s">
        <v>44</v>
      </c>
      <c r="M8" s="124"/>
      <c r="N8" s="354"/>
    </row>
    <row r="9" spans="1:14" ht="16.5" customHeight="1" x14ac:dyDescent="0.3">
      <c r="A9" s="138">
        <v>45603</v>
      </c>
      <c r="B9" s="292" t="s">
        <v>690</v>
      </c>
      <c r="C9" s="292" t="s">
        <v>691</v>
      </c>
      <c r="D9" s="418" t="s">
        <v>14</v>
      </c>
      <c r="E9" s="124">
        <v>5000</v>
      </c>
      <c r="F9" s="124"/>
      <c r="G9" s="263">
        <f t="shared" si="1"/>
        <v>312650</v>
      </c>
      <c r="H9" s="250" t="s">
        <v>41</v>
      </c>
      <c r="I9" s="126" t="s">
        <v>18</v>
      </c>
      <c r="J9" s="685" t="s">
        <v>354</v>
      </c>
      <c r="K9" s="292"/>
      <c r="L9" s="126" t="s">
        <v>44</v>
      </c>
      <c r="M9" s="135"/>
      <c r="N9" s="354"/>
    </row>
    <row r="10" spans="1:14" x14ac:dyDescent="0.3">
      <c r="A10" s="138">
        <v>45603</v>
      </c>
      <c r="B10" s="292" t="s">
        <v>692</v>
      </c>
      <c r="C10" s="292" t="s">
        <v>691</v>
      </c>
      <c r="D10" s="418" t="s">
        <v>14</v>
      </c>
      <c r="E10" s="135">
        <v>15000</v>
      </c>
      <c r="F10" s="124"/>
      <c r="G10" s="263">
        <f t="shared" ref="G10:G52" si="2">G9-E10+F10</f>
        <v>297650</v>
      </c>
      <c r="H10" s="250" t="s">
        <v>41</v>
      </c>
      <c r="I10" s="126" t="s">
        <v>18</v>
      </c>
      <c r="J10" s="685" t="s">
        <v>354</v>
      </c>
      <c r="K10" s="292"/>
      <c r="L10" s="126" t="s">
        <v>44</v>
      </c>
      <c r="M10" s="135"/>
      <c r="N10" s="354"/>
    </row>
    <row r="11" spans="1:14" s="823" customFormat="1" x14ac:dyDescent="0.3">
      <c r="A11" s="690">
        <v>45607</v>
      </c>
      <c r="B11" s="825" t="s">
        <v>160</v>
      </c>
      <c r="C11" s="825" t="s">
        <v>48</v>
      </c>
      <c r="D11" s="826" t="s">
        <v>14</v>
      </c>
      <c r="E11" s="693"/>
      <c r="F11" s="818">
        <v>77000</v>
      </c>
      <c r="G11" s="858">
        <f>G10-E11+F11</f>
        <v>374650</v>
      </c>
      <c r="H11" s="824" t="s">
        <v>41</v>
      </c>
      <c r="I11" s="698" t="s">
        <v>18</v>
      </c>
      <c r="J11" s="859" t="s">
        <v>358</v>
      </c>
      <c r="K11" s="825"/>
      <c r="L11" s="698" t="s">
        <v>44</v>
      </c>
      <c r="M11" s="818"/>
      <c r="N11" s="822"/>
    </row>
    <row r="12" spans="1:14" x14ac:dyDescent="0.3">
      <c r="A12" s="138">
        <v>45607</v>
      </c>
      <c r="B12" s="292" t="s">
        <v>165</v>
      </c>
      <c r="C12" s="292" t="s">
        <v>181</v>
      </c>
      <c r="D12" s="418" t="s">
        <v>14</v>
      </c>
      <c r="E12" s="135">
        <v>14000</v>
      </c>
      <c r="F12" s="124"/>
      <c r="G12" s="263">
        <f t="shared" si="2"/>
        <v>360650</v>
      </c>
      <c r="H12" s="250" t="s">
        <v>41</v>
      </c>
      <c r="I12" s="126" t="s">
        <v>18</v>
      </c>
      <c r="J12" s="685" t="s">
        <v>358</v>
      </c>
      <c r="K12" s="292"/>
      <c r="L12" s="126" t="s">
        <v>44</v>
      </c>
      <c r="M12" s="124"/>
      <c r="N12" s="354"/>
    </row>
    <row r="13" spans="1:14" s="80" customFormat="1" ht="17.25" customHeight="1" x14ac:dyDescent="0.3">
      <c r="A13" s="138">
        <v>45607</v>
      </c>
      <c r="B13" s="292" t="s">
        <v>693</v>
      </c>
      <c r="C13" s="292" t="s">
        <v>691</v>
      </c>
      <c r="D13" s="418" t="s">
        <v>14</v>
      </c>
      <c r="E13" s="135">
        <v>20000</v>
      </c>
      <c r="F13" s="124"/>
      <c r="G13" s="263">
        <f t="shared" si="2"/>
        <v>340650</v>
      </c>
      <c r="H13" s="250" t="s">
        <v>41</v>
      </c>
      <c r="I13" s="126" t="s">
        <v>18</v>
      </c>
      <c r="J13" s="685" t="s">
        <v>697</v>
      </c>
      <c r="K13" s="292"/>
      <c r="L13" s="126" t="s">
        <v>44</v>
      </c>
      <c r="M13" s="124"/>
      <c r="N13" s="354"/>
    </row>
    <row r="14" spans="1:14" x14ac:dyDescent="0.3">
      <c r="A14" s="138">
        <v>45607</v>
      </c>
      <c r="B14" s="292" t="s">
        <v>694</v>
      </c>
      <c r="C14" s="292" t="s">
        <v>691</v>
      </c>
      <c r="D14" s="418" t="s">
        <v>14</v>
      </c>
      <c r="E14" s="124">
        <v>7000</v>
      </c>
      <c r="F14" s="124"/>
      <c r="G14" s="263">
        <f t="shared" si="2"/>
        <v>333650</v>
      </c>
      <c r="H14" s="250" t="s">
        <v>41</v>
      </c>
      <c r="I14" s="126" t="s">
        <v>18</v>
      </c>
      <c r="J14" s="685" t="s">
        <v>697</v>
      </c>
      <c r="K14" s="292"/>
      <c r="L14" s="126" t="s">
        <v>44</v>
      </c>
      <c r="M14" s="135"/>
      <c r="N14" s="787"/>
    </row>
    <row r="15" spans="1:14" s="823" customFormat="1" x14ac:dyDescent="0.3">
      <c r="A15" s="690">
        <v>45610</v>
      </c>
      <c r="B15" s="825" t="s">
        <v>160</v>
      </c>
      <c r="C15" s="825" t="s">
        <v>48</v>
      </c>
      <c r="D15" s="826" t="s">
        <v>14</v>
      </c>
      <c r="E15" s="818"/>
      <c r="F15" s="818">
        <v>60000</v>
      </c>
      <c r="G15" s="858">
        <f t="shared" si="2"/>
        <v>393650</v>
      </c>
      <c r="H15" s="824" t="s">
        <v>41</v>
      </c>
      <c r="I15" s="698" t="s">
        <v>18</v>
      </c>
      <c r="J15" s="859" t="s">
        <v>409</v>
      </c>
      <c r="K15" s="825"/>
      <c r="L15" s="698" t="s">
        <v>44</v>
      </c>
      <c r="M15" s="818"/>
      <c r="N15" s="822"/>
    </row>
    <row r="16" spans="1:14" s="813" customFormat="1" x14ac:dyDescent="0.3">
      <c r="A16" s="138">
        <v>45610</v>
      </c>
      <c r="B16" s="292" t="s">
        <v>696</v>
      </c>
      <c r="C16" s="292" t="s">
        <v>691</v>
      </c>
      <c r="D16" s="418" t="s">
        <v>14</v>
      </c>
      <c r="E16" s="124">
        <v>15000</v>
      </c>
      <c r="F16" s="785"/>
      <c r="G16" s="263">
        <f t="shared" si="2"/>
        <v>378650</v>
      </c>
      <c r="H16" s="865" t="s">
        <v>41</v>
      </c>
      <c r="I16" s="786" t="s">
        <v>18</v>
      </c>
      <c r="J16" s="685" t="s">
        <v>409</v>
      </c>
      <c r="K16" s="782"/>
      <c r="L16" s="786" t="s">
        <v>44</v>
      </c>
      <c r="M16" s="785"/>
      <c r="N16" s="787"/>
    </row>
    <row r="17" spans="1:14" ht="15" customHeight="1" x14ac:dyDescent="0.3">
      <c r="A17" s="138">
        <v>45610</v>
      </c>
      <c r="B17" s="292" t="s">
        <v>693</v>
      </c>
      <c r="C17" s="292" t="s">
        <v>691</v>
      </c>
      <c r="D17" s="418" t="s">
        <v>14</v>
      </c>
      <c r="E17" s="124">
        <v>52000</v>
      </c>
      <c r="F17" s="350"/>
      <c r="G17" s="263">
        <f t="shared" si="2"/>
        <v>326650</v>
      </c>
      <c r="H17" s="410" t="s">
        <v>41</v>
      </c>
      <c r="I17" s="411" t="s">
        <v>18</v>
      </c>
      <c r="J17" s="685" t="s">
        <v>445</v>
      </c>
      <c r="K17" s="292"/>
      <c r="L17" s="411" t="s">
        <v>44</v>
      </c>
      <c r="M17" s="350"/>
      <c r="N17" s="354"/>
    </row>
    <row r="18" spans="1:14" s="823" customFormat="1" ht="15" customHeight="1" x14ac:dyDescent="0.3">
      <c r="A18" s="690">
        <v>45614</v>
      </c>
      <c r="B18" s="825" t="s">
        <v>160</v>
      </c>
      <c r="C18" s="825" t="s">
        <v>48</v>
      </c>
      <c r="D18" s="826" t="s">
        <v>14</v>
      </c>
      <c r="E18" s="818"/>
      <c r="F18" s="827">
        <v>16000</v>
      </c>
      <c r="G18" s="858">
        <f t="shared" si="2"/>
        <v>342650</v>
      </c>
      <c r="H18" s="828" t="s">
        <v>41</v>
      </c>
      <c r="I18" s="868" t="s">
        <v>18</v>
      </c>
      <c r="J18" s="859" t="s">
        <v>416</v>
      </c>
      <c r="K18" s="825"/>
      <c r="L18" s="868" t="s">
        <v>44</v>
      </c>
      <c r="M18" s="827"/>
      <c r="N18" s="822"/>
    </row>
    <row r="19" spans="1:14" ht="15" customHeight="1" x14ac:dyDescent="0.3">
      <c r="A19" s="138">
        <v>45614</v>
      </c>
      <c r="B19" s="292" t="s">
        <v>165</v>
      </c>
      <c r="C19" s="292" t="s">
        <v>112</v>
      </c>
      <c r="D19" s="418" t="s">
        <v>14</v>
      </c>
      <c r="E19" s="124">
        <v>5000</v>
      </c>
      <c r="F19" s="350"/>
      <c r="G19" s="869">
        <f t="shared" si="2"/>
        <v>337650</v>
      </c>
      <c r="H19" s="410" t="s">
        <v>41</v>
      </c>
      <c r="I19" s="411" t="s">
        <v>18</v>
      </c>
      <c r="J19" s="685" t="s">
        <v>416</v>
      </c>
      <c r="K19" s="292"/>
      <c r="L19" s="411" t="s">
        <v>44</v>
      </c>
      <c r="M19" s="350"/>
      <c r="N19" s="354" t="s">
        <v>817</v>
      </c>
    </row>
    <row r="20" spans="1:14" ht="15" customHeight="1" x14ac:dyDescent="0.3">
      <c r="A20" s="138">
        <v>45614</v>
      </c>
      <c r="B20" s="292" t="s">
        <v>165</v>
      </c>
      <c r="C20" s="292" t="s">
        <v>112</v>
      </c>
      <c r="D20" s="418" t="s">
        <v>14</v>
      </c>
      <c r="E20" s="124">
        <v>4000</v>
      </c>
      <c r="F20" s="350"/>
      <c r="G20" s="263">
        <f t="shared" si="2"/>
        <v>333650</v>
      </c>
      <c r="H20" s="410" t="s">
        <v>41</v>
      </c>
      <c r="I20" s="411" t="s">
        <v>18</v>
      </c>
      <c r="J20" s="685" t="s">
        <v>416</v>
      </c>
      <c r="K20" s="292"/>
      <c r="L20" s="411" t="s">
        <v>44</v>
      </c>
      <c r="M20" s="350"/>
      <c r="N20" s="354" t="s">
        <v>818</v>
      </c>
    </row>
    <row r="21" spans="1:14" ht="15" customHeight="1" x14ac:dyDescent="0.3">
      <c r="A21" s="138">
        <v>45614</v>
      </c>
      <c r="B21" s="292" t="s">
        <v>165</v>
      </c>
      <c r="C21" s="292" t="s">
        <v>112</v>
      </c>
      <c r="D21" s="418" t="s">
        <v>14</v>
      </c>
      <c r="E21" s="124">
        <v>7000</v>
      </c>
      <c r="F21" s="350"/>
      <c r="G21" s="263">
        <f t="shared" si="2"/>
        <v>326650</v>
      </c>
      <c r="H21" s="410" t="s">
        <v>41</v>
      </c>
      <c r="I21" s="411" t="s">
        <v>18</v>
      </c>
      <c r="J21" s="685" t="s">
        <v>416</v>
      </c>
      <c r="K21" s="292"/>
      <c r="L21" s="411" t="s">
        <v>44</v>
      </c>
      <c r="M21" s="350"/>
      <c r="N21" s="354" t="s">
        <v>819</v>
      </c>
    </row>
    <row r="22" spans="1:14" ht="15" customHeight="1" x14ac:dyDescent="0.3">
      <c r="A22" s="138">
        <v>45614</v>
      </c>
      <c r="B22" s="292" t="s">
        <v>165</v>
      </c>
      <c r="C22" s="292" t="s">
        <v>112</v>
      </c>
      <c r="D22" s="418" t="s">
        <v>14</v>
      </c>
      <c r="E22" s="124">
        <v>8000</v>
      </c>
      <c r="F22" s="350"/>
      <c r="G22" s="263">
        <f t="shared" si="2"/>
        <v>318650</v>
      </c>
      <c r="H22" s="410" t="s">
        <v>41</v>
      </c>
      <c r="I22" s="411" t="s">
        <v>18</v>
      </c>
      <c r="J22" s="685" t="s">
        <v>416</v>
      </c>
      <c r="K22" s="292"/>
      <c r="L22" s="411" t="s">
        <v>44</v>
      </c>
      <c r="M22" s="350"/>
      <c r="N22" s="354" t="s">
        <v>175</v>
      </c>
    </row>
    <row r="23" spans="1:14" s="823" customFormat="1" ht="15" customHeight="1" x14ac:dyDescent="0.3">
      <c r="A23" s="690">
        <v>45310</v>
      </c>
      <c r="B23" s="825" t="s">
        <v>160</v>
      </c>
      <c r="C23" s="825" t="s">
        <v>48</v>
      </c>
      <c r="D23" s="826" t="s">
        <v>14</v>
      </c>
      <c r="E23" s="693"/>
      <c r="F23" s="818">
        <v>400000</v>
      </c>
      <c r="G23" s="867">
        <f t="shared" si="2"/>
        <v>718650</v>
      </c>
      <c r="H23" s="824" t="s">
        <v>41</v>
      </c>
      <c r="I23" s="698" t="s">
        <v>18</v>
      </c>
      <c r="J23" s="859" t="s">
        <v>484</v>
      </c>
      <c r="K23" s="825"/>
      <c r="L23" s="698" t="s">
        <v>44</v>
      </c>
      <c r="M23" s="818"/>
      <c r="N23" s="822"/>
    </row>
    <row r="24" spans="1:14" ht="15" customHeight="1" x14ac:dyDescent="0.3">
      <c r="A24" s="138">
        <v>45615</v>
      </c>
      <c r="B24" s="292" t="s">
        <v>699</v>
      </c>
      <c r="C24" s="292" t="s">
        <v>700</v>
      </c>
      <c r="D24" s="418" t="s">
        <v>701</v>
      </c>
      <c r="E24" s="135">
        <v>400000</v>
      </c>
      <c r="F24" s="124"/>
      <c r="G24" s="263">
        <f t="shared" si="2"/>
        <v>318650</v>
      </c>
      <c r="H24" s="250" t="s">
        <v>41</v>
      </c>
      <c r="I24" s="126" t="s">
        <v>18</v>
      </c>
      <c r="J24" s="685" t="s">
        <v>561</v>
      </c>
      <c r="K24" s="292"/>
      <c r="L24" s="126" t="s">
        <v>44</v>
      </c>
      <c r="M24" s="124"/>
      <c r="N24" s="354"/>
    </row>
    <row r="25" spans="1:14" s="823" customFormat="1" ht="15" customHeight="1" x14ac:dyDescent="0.3">
      <c r="A25" s="690">
        <v>45615</v>
      </c>
      <c r="B25" s="825" t="s">
        <v>160</v>
      </c>
      <c r="C25" s="825" t="s">
        <v>48</v>
      </c>
      <c r="D25" s="826" t="s">
        <v>14</v>
      </c>
      <c r="E25" s="818"/>
      <c r="F25" s="818">
        <v>12000</v>
      </c>
      <c r="G25" s="867">
        <f t="shared" si="2"/>
        <v>330650</v>
      </c>
      <c r="H25" s="824" t="s">
        <v>41</v>
      </c>
      <c r="I25" s="698" t="s">
        <v>18</v>
      </c>
      <c r="J25" s="859" t="s">
        <v>530</v>
      </c>
      <c r="K25" s="825"/>
      <c r="L25" s="698" t="s">
        <v>44</v>
      </c>
      <c r="M25" s="818"/>
      <c r="N25" s="822"/>
    </row>
    <row r="26" spans="1:14" s="80" customFormat="1" ht="15" customHeight="1" x14ac:dyDescent="0.3">
      <c r="A26" s="138">
        <v>45615</v>
      </c>
      <c r="B26" s="292" t="s">
        <v>165</v>
      </c>
      <c r="C26" s="292" t="s">
        <v>112</v>
      </c>
      <c r="D26" s="418" t="s">
        <v>14</v>
      </c>
      <c r="E26" s="124">
        <v>6000</v>
      </c>
      <c r="F26" s="124"/>
      <c r="G26" s="263">
        <f t="shared" si="2"/>
        <v>324650</v>
      </c>
      <c r="H26" s="250" t="s">
        <v>41</v>
      </c>
      <c r="I26" s="126" t="s">
        <v>18</v>
      </c>
      <c r="J26" s="685" t="s">
        <v>561</v>
      </c>
      <c r="K26" s="292"/>
      <c r="L26" s="126" t="s">
        <v>44</v>
      </c>
      <c r="M26" s="124"/>
      <c r="N26" s="354"/>
    </row>
    <row r="27" spans="1:14" ht="15" customHeight="1" x14ac:dyDescent="0.3">
      <c r="A27" s="138">
        <v>45615</v>
      </c>
      <c r="B27" s="292" t="s">
        <v>165</v>
      </c>
      <c r="C27" s="292" t="s">
        <v>112</v>
      </c>
      <c r="D27" s="418" t="s">
        <v>14</v>
      </c>
      <c r="E27" s="124">
        <v>6000</v>
      </c>
      <c r="F27" s="124"/>
      <c r="G27" s="263">
        <f t="shared" si="2"/>
        <v>318650</v>
      </c>
      <c r="H27" s="250" t="s">
        <v>41</v>
      </c>
      <c r="I27" s="126" t="s">
        <v>18</v>
      </c>
      <c r="J27" s="685" t="s">
        <v>530</v>
      </c>
      <c r="K27" s="292"/>
      <c r="L27" s="126" t="s">
        <v>44</v>
      </c>
      <c r="M27" s="124"/>
      <c r="N27" s="354"/>
    </row>
    <row r="28" spans="1:14" s="823" customFormat="1" ht="15.75" customHeight="1" x14ac:dyDescent="0.3">
      <c r="A28" s="690">
        <v>45615</v>
      </c>
      <c r="B28" s="825" t="s">
        <v>160</v>
      </c>
      <c r="C28" s="825" t="s">
        <v>48</v>
      </c>
      <c r="D28" s="826" t="s">
        <v>14</v>
      </c>
      <c r="E28" s="845"/>
      <c r="F28" s="818">
        <v>155000</v>
      </c>
      <c r="G28" s="867">
        <f t="shared" si="2"/>
        <v>473650</v>
      </c>
      <c r="H28" s="824" t="s">
        <v>41</v>
      </c>
      <c r="I28" s="698" t="s">
        <v>18</v>
      </c>
      <c r="J28" s="859" t="s">
        <v>551</v>
      </c>
      <c r="K28" s="825"/>
      <c r="L28" s="698" t="s">
        <v>44</v>
      </c>
      <c r="M28" s="818"/>
      <c r="N28" s="822"/>
    </row>
    <row r="29" spans="1:14" ht="14.25" customHeight="1" x14ac:dyDescent="0.3">
      <c r="A29" s="138">
        <v>45615</v>
      </c>
      <c r="B29" s="292" t="s">
        <v>702</v>
      </c>
      <c r="C29" s="292" t="s">
        <v>424</v>
      </c>
      <c r="D29" s="418" t="s">
        <v>203</v>
      </c>
      <c r="E29" s="124">
        <v>154000</v>
      </c>
      <c r="F29" s="130"/>
      <c r="G29" s="263">
        <f t="shared" si="2"/>
        <v>319650</v>
      </c>
      <c r="H29" s="250" t="s">
        <v>41</v>
      </c>
      <c r="I29" s="126" t="s">
        <v>18</v>
      </c>
      <c r="J29" s="685" t="s">
        <v>551</v>
      </c>
      <c r="K29" s="292"/>
      <c r="L29" s="146" t="s">
        <v>44</v>
      </c>
      <c r="M29" s="124"/>
      <c r="N29" s="81"/>
    </row>
    <row r="30" spans="1:14" ht="14.25" customHeight="1" x14ac:dyDescent="0.3">
      <c r="A30" s="138">
        <v>45615</v>
      </c>
      <c r="B30" s="292" t="s">
        <v>704</v>
      </c>
      <c r="C30" s="292" t="s">
        <v>703</v>
      </c>
      <c r="D30" s="418" t="s">
        <v>203</v>
      </c>
      <c r="E30" s="124">
        <v>1000</v>
      </c>
      <c r="F30" s="130"/>
      <c r="G30" s="263">
        <f t="shared" si="2"/>
        <v>318650</v>
      </c>
      <c r="H30" s="250" t="s">
        <v>41</v>
      </c>
      <c r="I30" s="126" t="s">
        <v>18</v>
      </c>
      <c r="J30" s="685" t="s">
        <v>551</v>
      </c>
      <c r="K30" s="292"/>
      <c r="L30" s="146" t="s">
        <v>44</v>
      </c>
      <c r="M30" s="124"/>
      <c r="N30" s="81"/>
    </row>
    <row r="31" spans="1:14" s="823" customFormat="1" ht="14.25" customHeight="1" x14ac:dyDescent="0.3">
      <c r="A31" s="690">
        <v>45616</v>
      </c>
      <c r="B31" s="825" t="s">
        <v>160</v>
      </c>
      <c r="C31" s="825" t="s">
        <v>48</v>
      </c>
      <c r="D31" s="826" t="s">
        <v>14</v>
      </c>
      <c r="E31" s="818"/>
      <c r="F31" s="817">
        <v>60000</v>
      </c>
      <c r="G31" s="867">
        <f t="shared" si="2"/>
        <v>378650</v>
      </c>
      <c r="H31" s="824" t="s">
        <v>41</v>
      </c>
      <c r="I31" s="698" t="s">
        <v>18</v>
      </c>
      <c r="J31" s="859" t="s">
        <v>552</v>
      </c>
      <c r="K31" s="825"/>
      <c r="L31" s="861" t="s">
        <v>44</v>
      </c>
      <c r="M31" s="818"/>
      <c r="N31" s="691"/>
    </row>
    <row r="32" spans="1:14" ht="14.25" customHeight="1" x14ac:dyDescent="0.3">
      <c r="A32" s="138">
        <v>45616</v>
      </c>
      <c r="B32" s="292" t="s">
        <v>705</v>
      </c>
      <c r="C32" s="292" t="s">
        <v>691</v>
      </c>
      <c r="D32" s="418" t="s">
        <v>14</v>
      </c>
      <c r="E32" s="124">
        <v>50000</v>
      </c>
      <c r="F32" s="130"/>
      <c r="G32" s="263">
        <f t="shared" si="2"/>
        <v>328650</v>
      </c>
      <c r="H32" s="250" t="s">
        <v>41</v>
      </c>
      <c r="I32" s="126" t="s">
        <v>18</v>
      </c>
      <c r="J32" s="685" t="s">
        <v>707</v>
      </c>
      <c r="K32" s="292"/>
      <c r="L32" s="146" t="s">
        <v>44</v>
      </c>
      <c r="M32" s="124"/>
      <c r="N32" s="81"/>
    </row>
    <row r="33" spans="1:14" s="80" customFormat="1" ht="14.25" customHeight="1" x14ac:dyDescent="0.3">
      <c r="A33" s="138">
        <v>45616</v>
      </c>
      <c r="B33" s="292" t="s">
        <v>706</v>
      </c>
      <c r="C33" s="292" t="s">
        <v>691</v>
      </c>
      <c r="D33" s="418" t="s">
        <v>14</v>
      </c>
      <c r="E33" s="124">
        <v>20000</v>
      </c>
      <c r="F33" s="130"/>
      <c r="G33" s="263">
        <f t="shared" si="2"/>
        <v>308650</v>
      </c>
      <c r="H33" s="250" t="s">
        <v>41</v>
      </c>
      <c r="I33" s="126" t="s">
        <v>18</v>
      </c>
      <c r="J33" s="685" t="s">
        <v>707</v>
      </c>
      <c r="K33" s="292"/>
      <c r="L33" s="146" t="s">
        <v>44</v>
      </c>
      <c r="M33" s="124"/>
      <c r="N33" s="81"/>
    </row>
    <row r="34" spans="1:14" s="823" customFormat="1" ht="14.25" customHeight="1" x14ac:dyDescent="0.3">
      <c r="A34" s="690">
        <v>45621</v>
      </c>
      <c r="B34" s="825" t="s">
        <v>160</v>
      </c>
      <c r="C34" s="825" t="s">
        <v>48</v>
      </c>
      <c r="D34" s="826" t="s">
        <v>14</v>
      </c>
      <c r="E34" s="818"/>
      <c r="F34" s="817">
        <v>2280000</v>
      </c>
      <c r="G34" s="867">
        <f t="shared" si="2"/>
        <v>2588650</v>
      </c>
      <c r="H34" s="824" t="s">
        <v>41</v>
      </c>
      <c r="I34" s="698" t="s">
        <v>18</v>
      </c>
      <c r="J34" s="859" t="s">
        <v>718</v>
      </c>
      <c r="K34" s="825"/>
      <c r="L34" s="861" t="s">
        <v>44</v>
      </c>
      <c r="M34" s="818"/>
      <c r="N34" s="691"/>
    </row>
    <row r="35" spans="1:14" s="80" customFormat="1" ht="14.25" customHeight="1" x14ac:dyDescent="0.3">
      <c r="A35" s="138">
        <v>45621</v>
      </c>
      <c r="B35" s="292" t="s">
        <v>717</v>
      </c>
      <c r="C35" s="292" t="s">
        <v>153</v>
      </c>
      <c r="D35" s="418" t="s">
        <v>203</v>
      </c>
      <c r="E35" s="124">
        <v>2280000</v>
      </c>
      <c r="F35" s="130"/>
      <c r="G35" s="263">
        <f t="shared" si="2"/>
        <v>308650</v>
      </c>
      <c r="H35" s="250" t="s">
        <v>41</v>
      </c>
      <c r="I35" s="126" t="s">
        <v>18</v>
      </c>
      <c r="J35" s="685" t="s">
        <v>719</v>
      </c>
      <c r="K35" s="292"/>
      <c r="L35" s="146" t="s">
        <v>44</v>
      </c>
      <c r="M35" s="124"/>
      <c r="N35" s="81"/>
    </row>
    <row r="36" spans="1:14" s="80" customFormat="1" ht="14.25" customHeight="1" x14ac:dyDescent="0.3">
      <c r="A36" s="138">
        <v>45621</v>
      </c>
      <c r="B36" s="292" t="s">
        <v>720</v>
      </c>
      <c r="C36" s="292" t="s">
        <v>424</v>
      </c>
      <c r="D36" s="418" t="s">
        <v>203</v>
      </c>
      <c r="E36" s="124">
        <v>80000</v>
      </c>
      <c r="F36" s="130"/>
      <c r="G36" s="263">
        <f t="shared" si="2"/>
        <v>228650</v>
      </c>
      <c r="H36" s="250" t="s">
        <v>41</v>
      </c>
      <c r="I36" s="126" t="s">
        <v>18</v>
      </c>
      <c r="J36" s="685" t="s">
        <v>721</v>
      </c>
      <c r="K36" s="292"/>
      <c r="L36" s="146" t="s">
        <v>44</v>
      </c>
      <c r="M36" s="124"/>
      <c r="N36" s="81"/>
    </row>
    <row r="37" spans="1:14" s="80" customFormat="1" ht="14.25" customHeight="1" x14ac:dyDescent="0.3">
      <c r="A37" s="138">
        <v>45621</v>
      </c>
      <c r="B37" s="292" t="s">
        <v>713</v>
      </c>
      <c r="C37" s="292" t="s">
        <v>48</v>
      </c>
      <c r="D37" s="418" t="s">
        <v>14</v>
      </c>
      <c r="E37" s="124"/>
      <c r="F37" s="130">
        <v>80000</v>
      </c>
      <c r="G37" s="263">
        <f t="shared" si="2"/>
        <v>308650</v>
      </c>
      <c r="H37" s="250" t="s">
        <v>41</v>
      </c>
      <c r="I37" s="126" t="s">
        <v>18</v>
      </c>
      <c r="J37" s="685" t="s">
        <v>721</v>
      </c>
      <c r="K37" s="292"/>
      <c r="L37" s="146" t="s">
        <v>44</v>
      </c>
      <c r="M37" s="124"/>
      <c r="N37" s="81"/>
    </row>
    <row r="38" spans="1:14" s="823" customFormat="1" ht="14.25" customHeight="1" x14ac:dyDescent="0.3">
      <c r="A38" s="690">
        <v>45621</v>
      </c>
      <c r="B38" s="825" t="s">
        <v>160</v>
      </c>
      <c r="C38" s="825" t="s">
        <v>48</v>
      </c>
      <c r="D38" s="826" t="s">
        <v>14</v>
      </c>
      <c r="E38" s="818"/>
      <c r="F38" s="817">
        <v>75500</v>
      </c>
      <c r="G38" s="867">
        <f t="shared" si="2"/>
        <v>384150</v>
      </c>
      <c r="H38" s="824" t="s">
        <v>41</v>
      </c>
      <c r="I38" s="698" t="s">
        <v>18</v>
      </c>
      <c r="J38" s="859" t="s">
        <v>774</v>
      </c>
      <c r="K38" s="825"/>
      <c r="L38" s="861" t="s">
        <v>44</v>
      </c>
      <c r="M38" s="818"/>
      <c r="N38" s="691"/>
    </row>
    <row r="39" spans="1:14" s="80" customFormat="1" ht="14.25" customHeight="1" x14ac:dyDescent="0.3">
      <c r="A39" s="138">
        <v>45621</v>
      </c>
      <c r="B39" s="292" t="s">
        <v>759</v>
      </c>
      <c r="C39" s="292" t="s">
        <v>123</v>
      </c>
      <c r="D39" s="418" t="s">
        <v>203</v>
      </c>
      <c r="E39" s="124">
        <v>75000</v>
      </c>
      <c r="F39" s="130"/>
      <c r="G39" s="263">
        <f t="shared" si="2"/>
        <v>309150</v>
      </c>
      <c r="H39" s="389" t="s">
        <v>41</v>
      </c>
      <c r="I39" s="146" t="s">
        <v>18</v>
      </c>
      <c r="J39" s="685" t="s">
        <v>760</v>
      </c>
      <c r="K39" s="292"/>
      <c r="L39" s="146" t="s">
        <v>44</v>
      </c>
      <c r="M39" s="124"/>
      <c r="N39" s="81"/>
    </row>
    <row r="40" spans="1:14" x14ac:dyDescent="0.3">
      <c r="A40" s="138">
        <v>45621</v>
      </c>
      <c r="B40" s="292" t="s">
        <v>176</v>
      </c>
      <c r="C40" s="292" t="s">
        <v>48</v>
      </c>
      <c r="D40" s="418" t="s">
        <v>14</v>
      </c>
      <c r="E40" s="124"/>
      <c r="F40" s="124">
        <v>-500</v>
      </c>
      <c r="G40" s="263">
        <f t="shared" si="2"/>
        <v>308650</v>
      </c>
      <c r="H40" s="250" t="s">
        <v>41</v>
      </c>
      <c r="I40" s="126" t="s">
        <v>18</v>
      </c>
      <c r="J40" s="685" t="s">
        <v>553</v>
      </c>
      <c r="K40" s="292"/>
      <c r="L40" s="126" t="s">
        <v>44</v>
      </c>
      <c r="M40" s="124"/>
      <c r="N40" s="81"/>
    </row>
    <row r="41" spans="1:14" s="823" customFormat="1" ht="16.5" customHeight="1" x14ac:dyDescent="0.3">
      <c r="A41" s="690">
        <v>45623</v>
      </c>
      <c r="B41" s="825" t="s">
        <v>160</v>
      </c>
      <c r="C41" s="825" t="s">
        <v>48</v>
      </c>
      <c r="D41" s="826" t="s">
        <v>14</v>
      </c>
      <c r="E41" s="818"/>
      <c r="F41" s="827">
        <v>74000</v>
      </c>
      <c r="G41" s="867">
        <f t="shared" si="2"/>
        <v>382650</v>
      </c>
      <c r="H41" s="824" t="s">
        <v>41</v>
      </c>
      <c r="I41" s="698" t="s">
        <v>18</v>
      </c>
      <c r="J41" s="859" t="s">
        <v>634</v>
      </c>
      <c r="K41" s="825"/>
      <c r="L41" s="698" t="s">
        <v>44</v>
      </c>
      <c r="M41" s="693"/>
      <c r="N41" s="691"/>
    </row>
    <row r="42" spans="1:14" ht="16.2" customHeight="1" x14ac:dyDescent="0.3">
      <c r="A42" s="138">
        <v>45623</v>
      </c>
      <c r="B42" s="292" t="s">
        <v>165</v>
      </c>
      <c r="C42" s="292" t="s">
        <v>181</v>
      </c>
      <c r="D42" s="418" t="s">
        <v>14</v>
      </c>
      <c r="E42" s="135">
        <v>5000</v>
      </c>
      <c r="F42" s="130"/>
      <c r="G42" s="263">
        <f t="shared" si="2"/>
        <v>377650</v>
      </c>
      <c r="H42" s="250" t="s">
        <v>41</v>
      </c>
      <c r="I42" s="126" t="s">
        <v>18</v>
      </c>
      <c r="J42" s="685" t="s">
        <v>764</v>
      </c>
      <c r="K42" s="292"/>
      <c r="L42" s="126" t="s">
        <v>44</v>
      </c>
      <c r="M42" s="135"/>
      <c r="N42" s="81" t="s">
        <v>766</v>
      </c>
    </row>
    <row r="43" spans="1:14" ht="13.5" customHeight="1" x14ac:dyDescent="0.3">
      <c r="A43" s="138">
        <v>45623</v>
      </c>
      <c r="B43" s="292" t="s">
        <v>165</v>
      </c>
      <c r="C43" s="292" t="s">
        <v>181</v>
      </c>
      <c r="D43" s="418" t="s">
        <v>14</v>
      </c>
      <c r="E43" s="135">
        <v>5000</v>
      </c>
      <c r="F43" s="130"/>
      <c r="G43" s="263">
        <f t="shared" si="2"/>
        <v>372650</v>
      </c>
      <c r="H43" s="250" t="s">
        <v>41</v>
      </c>
      <c r="I43" s="126" t="s">
        <v>18</v>
      </c>
      <c r="J43" s="685" t="s">
        <v>764</v>
      </c>
      <c r="K43" s="292"/>
      <c r="L43" s="126" t="s">
        <v>44</v>
      </c>
      <c r="M43" s="130"/>
      <c r="N43" s="81" t="s">
        <v>767</v>
      </c>
    </row>
    <row r="44" spans="1:14" ht="13.5" customHeight="1" x14ac:dyDescent="0.3">
      <c r="A44" s="138">
        <v>45623</v>
      </c>
      <c r="B44" s="292" t="s">
        <v>165</v>
      </c>
      <c r="C44" s="292" t="s">
        <v>181</v>
      </c>
      <c r="D44" s="418" t="s">
        <v>14</v>
      </c>
      <c r="E44" s="135">
        <v>7000</v>
      </c>
      <c r="F44" s="130"/>
      <c r="G44" s="263">
        <f t="shared" si="2"/>
        <v>365650</v>
      </c>
      <c r="H44" s="250" t="s">
        <v>41</v>
      </c>
      <c r="I44" s="126" t="s">
        <v>18</v>
      </c>
      <c r="J44" s="685" t="s">
        <v>764</v>
      </c>
      <c r="K44" s="292"/>
      <c r="L44" s="126" t="s">
        <v>44</v>
      </c>
      <c r="M44" s="130"/>
      <c r="N44" s="81" t="s">
        <v>768</v>
      </c>
    </row>
    <row r="45" spans="1:14" ht="13.5" customHeight="1" x14ac:dyDescent="0.3">
      <c r="A45" s="138">
        <v>45623</v>
      </c>
      <c r="B45" s="292" t="s">
        <v>165</v>
      </c>
      <c r="C45" s="292" t="s">
        <v>181</v>
      </c>
      <c r="D45" s="418" t="s">
        <v>14</v>
      </c>
      <c r="E45" s="135">
        <v>15000</v>
      </c>
      <c r="F45" s="130"/>
      <c r="G45" s="263">
        <f t="shared" si="2"/>
        <v>350650</v>
      </c>
      <c r="H45" s="250" t="s">
        <v>41</v>
      </c>
      <c r="I45" s="126" t="s">
        <v>18</v>
      </c>
      <c r="J45" s="685" t="s">
        <v>764</v>
      </c>
      <c r="K45" s="292"/>
      <c r="L45" s="126" t="s">
        <v>44</v>
      </c>
      <c r="M45" s="130"/>
      <c r="N45" s="81" t="s">
        <v>618</v>
      </c>
    </row>
    <row r="46" spans="1:14" ht="13.5" customHeight="1" x14ac:dyDescent="0.3">
      <c r="A46" s="138">
        <v>45623</v>
      </c>
      <c r="B46" s="292" t="s">
        <v>761</v>
      </c>
      <c r="C46" s="292" t="s">
        <v>691</v>
      </c>
      <c r="D46" s="418" t="s">
        <v>14</v>
      </c>
      <c r="E46" s="135">
        <v>7000</v>
      </c>
      <c r="F46" s="130"/>
      <c r="G46" s="263">
        <f t="shared" si="2"/>
        <v>343650</v>
      </c>
      <c r="H46" s="250" t="s">
        <v>41</v>
      </c>
      <c r="I46" s="126" t="s">
        <v>18</v>
      </c>
      <c r="J46" s="685" t="s">
        <v>765</v>
      </c>
      <c r="K46" s="292"/>
      <c r="L46" s="126" t="s">
        <v>44</v>
      </c>
      <c r="M46" s="130"/>
      <c r="N46" s="81"/>
    </row>
    <row r="47" spans="1:14" ht="13.5" customHeight="1" x14ac:dyDescent="0.3">
      <c r="A47" s="138">
        <v>45623</v>
      </c>
      <c r="B47" s="292" t="s">
        <v>762</v>
      </c>
      <c r="C47" s="292" t="s">
        <v>691</v>
      </c>
      <c r="D47" s="418" t="s">
        <v>14</v>
      </c>
      <c r="E47" s="135">
        <v>20000</v>
      </c>
      <c r="F47" s="130"/>
      <c r="G47" s="263">
        <f t="shared" si="2"/>
        <v>323650</v>
      </c>
      <c r="H47" s="250" t="s">
        <v>41</v>
      </c>
      <c r="I47" s="126" t="s">
        <v>18</v>
      </c>
      <c r="J47" s="685" t="s">
        <v>765</v>
      </c>
      <c r="K47" s="292"/>
      <c r="L47" s="126" t="s">
        <v>44</v>
      </c>
      <c r="M47" s="130"/>
      <c r="N47" s="81"/>
    </row>
    <row r="48" spans="1:14" ht="13.5" customHeight="1" x14ac:dyDescent="0.3">
      <c r="A48" s="138">
        <v>45623</v>
      </c>
      <c r="B48" s="292" t="s">
        <v>763</v>
      </c>
      <c r="C48" s="292" t="s">
        <v>691</v>
      </c>
      <c r="D48" s="418" t="s">
        <v>14</v>
      </c>
      <c r="E48" s="135">
        <v>20000</v>
      </c>
      <c r="F48" s="130"/>
      <c r="G48" s="263">
        <f t="shared" si="2"/>
        <v>303650</v>
      </c>
      <c r="H48" s="250" t="s">
        <v>41</v>
      </c>
      <c r="I48" s="126" t="s">
        <v>18</v>
      </c>
      <c r="J48" s="685" t="s">
        <v>764</v>
      </c>
      <c r="K48" s="292"/>
      <c r="L48" s="126" t="s">
        <v>44</v>
      </c>
      <c r="M48" s="130"/>
      <c r="N48" s="81"/>
    </row>
    <row r="49" spans="1:14" s="823" customFormat="1" ht="13.5" customHeight="1" x14ac:dyDescent="0.3">
      <c r="A49" s="690">
        <v>45624</v>
      </c>
      <c r="B49" s="825" t="s">
        <v>160</v>
      </c>
      <c r="C49" s="825" t="s">
        <v>48</v>
      </c>
      <c r="D49" s="826" t="s">
        <v>14</v>
      </c>
      <c r="E49" s="693"/>
      <c r="F49" s="817">
        <v>33000</v>
      </c>
      <c r="G49" s="867">
        <f t="shared" si="2"/>
        <v>336650</v>
      </c>
      <c r="H49" s="824" t="s">
        <v>41</v>
      </c>
      <c r="I49" s="698" t="s">
        <v>18</v>
      </c>
      <c r="J49" s="859" t="s">
        <v>820</v>
      </c>
      <c r="K49" s="825"/>
      <c r="L49" s="698" t="s">
        <v>44</v>
      </c>
      <c r="M49" s="817"/>
      <c r="N49" s="691"/>
    </row>
    <row r="50" spans="1:14" s="80" customFormat="1" ht="13.5" customHeight="1" x14ac:dyDescent="0.3">
      <c r="A50" s="138">
        <v>45624</v>
      </c>
      <c r="B50" s="292" t="s">
        <v>180</v>
      </c>
      <c r="C50" s="292" t="s">
        <v>181</v>
      </c>
      <c r="D50" s="418" t="s">
        <v>14</v>
      </c>
      <c r="E50" s="135">
        <v>15000</v>
      </c>
      <c r="F50" s="130"/>
      <c r="G50" s="263">
        <f t="shared" si="2"/>
        <v>321650</v>
      </c>
      <c r="H50" s="250" t="s">
        <v>41</v>
      </c>
      <c r="I50" s="126" t="s">
        <v>18</v>
      </c>
      <c r="J50" s="685" t="s">
        <v>774</v>
      </c>
      <c r="K50" s="292"/>
      <c r="L50" s="126" t="s">
        <v>44</v>
      </c>
      <c r="M50" s="130"/>
      <c r="N50" s="81"/>
    </row>
    <row r="51" spans="1:14" ht="13.5" customHeight="1" x14ac:dyDescent="0.3">
      <c r="A51" s="138">
        <v>45624</v>
      </c>
      <c r="B51" s="292" t="s">
        <v>180</v>
      </c>
      <c r="C51" s="292" t="s">
        <v>181</v>
      </c>
      <c r="D51" s="418" t="s">
        <v>14</v>
      </c>
      <c r="E51" s="124">
        <v>15000</v>
      </c>
      <c r="F51" s="130"/>
      <c r="G51" s="263">
        <f t="shared" si="2"/>
        <v>306650</v>
      </c>
      <c r="H51" s="250" t="s">
        <v>41</v>
      </c>
      <c r="I51" s="126" t="s">
        <v>18</v>
      </c>
      <c r="J51" s="685" t="s">
        <v>774</v>
      </c>
      <c r="K51" s="292"/>
      <c r="L51" s="126" t="s">
        <v>44</v>
      </c>
      <c r="M51" s="130"/>
      <c r="N51" s="81"/>
    </row>
    <row r="52" spans="1:14" s="80" customFormat="1" ht="13.5" customHeight="1" thickBot="1" x14ac:dyDescent="0.35">
      <c r="A52" s="138">
        <v>45624</v>
      </c>
      <c r="B52" s="292" t="s">
        <v>180</v>
      </c>
      <c r="C52" s="292" t="s">
        <v>181</v>
      </c>
      <c r="D52" s="418" t="s">
        <v>14</v>
      </c>
      <c r="E52" s="124">
        <v>3000</v>
      </c>
      <c r="F52" s="130"/>
      <c r="G52" s="263">
        <f t="shared" si="2"/>
        <v>303650</v>
      </c>
      <c r="H52" s="250" t="s">
        <v>41</v>
      </c>
      <c r="I52" s="126" t="s">
        <v>18</v>
      </c>
      <c r="J52" s="685" t="s">
        <v>774</v>
      </c>
      <c r="K52" s="292"/>
      <c r="L52" s="126" t="s">
        <v>44</v>
      </c>
      <c r="M52" s="130"/>
      <c r="N52" s="81"/>
    </row>
    <row r="53" spans="1:14" ht="15" thickBot="1" x14ac:dyDescent="0.35">
      <c r="A53" s="32"/>
      <c r="B53" s="14"/>
      <c r="C53" s="14"/>
      <c r="D53" s="638"/>
      <c r="E53" s="641">
        <f>SUM(E4:E52)</f>
        <v>3541000</v>
      </c>
      <c r="F53" s="642">
        <f>SUM(F4:F52)+G4</f>
        <v>3844650</v>
      </c>
      <c r="G53" s="643">
        <f>F53-E53</f>
        <v>303650</v>
      </c>
      <c r="H53" s="397"/>
      <c r="I53" s="126"/>
      <c r="J53" s="638"/>
      <c r="K53" s="687"/>
      <c r="L53" s="126" t="s">
        <v>44</v>
      </c>
      <c r="M53" s="14"/>
      <c r="N53" s="13"/>
    </row>
    <row r="54" spans="1:14" x14ac:dyDescent="0.3">
      <c r="A54" s="32"/>
      <c r="B54" s="14"/>
      <c r="C54" s="14"/>
      <c r="D54" s="14"/>
      <c r="E54" s="639"/>
      <c r="F54" s="640"/>
      <c r="G54" s="640"/>
      <c r="H54" s="14"/>
      <c r="I54" s="14"/>
      <c r="J54" s="14"/>
      <c r="K54" s="14"/>
      <c r="L54" s="14"/>
      <c r="M54" s="14"/>
      <c r="N54" s="13"/>
    </row>
    <row r="55" spans="1:14" x14ac:dyDescent="0.3">
      <c r="A55" s="32"/>
      <c r="B55" s="14"/>
      <c r="C55" s="14"/>
      <c r="D55" s="14"/>
      <c r="E55" s="625"/>
      <c r="F55" s="624"/>
      <c r="G55" s="624"/>
      <c r="H55" s="14"/>
      <c r="I55" s="14"/>
      <c r="J55" s="14"/>
      <c r="K55" s="14"/>
      <c r="L55" s="14"/>
      <c r="M55" s="14"/>
      <c r="N55" s="13"/>
    </row>
    <row r="56" spans="1:14" x14ac:dyDescent="0.3">
      <c r="A56" s="32"/>
      <c r="B56" s="14"/>
      <c r="C56" s="14"/>
      <c r="D56" s="14"/>
      <c r="E56" s="625"/>
      <c r="F56" s="624"/>
      <c r="G56" s="624"/>
      <c r="H56" s="14"/>
      <c r="I56" s="14"/>
      <c r="J56" s="14"/>
      <c r="K56" s="14"/>
      <c r="L56" s="14"/>
      <c r="M56" s="14"/>
      <c r="N56" s="13"/>
    </row>
    <row r="57" spans="1:14" x14ac:dyDescent="0.3">
      <c r="A57" s="14"/>
      <c r="B57" s="14"/>
      <c r="C57" s="14"/>
      <c r="D57" s="14"/>
      <c r="E57" s="625"/>
      <c r="F57" s="624"/>
      <c r="G57" s="624"/>
      <c r="H57" s="14"/>
      <c r="I57" s="14"/>
      <c r="J57" s="14"/>
      <c r="K57" s="14"/>
      <c r="L57" s="14"/>
      <c r="M57" s="14"/>
      <c r="N57" s="13"/>
    </row>
    <row r="58" spans="1:14" x14ac:dyDescent="0.3">
      <c r="A58" s="14"/>
      <c r="B58" s="14"/>
      <c r="C58" s="14"/>
      <c r="D58" s="14"/>
      <c r="E58" s="625"/>
      <c r="F58" s="624"/>
      <c r="G58" s="624"/>
      <c r="H58" s="14"/>
      <c r="I58" s="14"/>
      <c r="J58" s="14"/>
      <c r="K58" s="14"/>
      <c r="L58" s="14"/>
      <c r="M58" s="14"/>
      <c r="N58" s="13"/>
    </row>
    <row r="59" spans="1:14" x14ac:dyDescent="0.3">
      <c r="A59" s="14"/>
      <c r="B59" s="14"/>
      <c r="C59" s="14"/>
      <c r="D59" s="14"/>
      <c r="E59" s="625"/>
      <c r="F59" s="624"/>
      <c r="G59" s="624"/>
      <c r="H59" s="14"/>
      <c r="I59" s="14"/>
      <c r="J59" s="14"/>
      <c r="K59" s="14"/>
      <c r="L59" s="14"/>
      <c r="M59" s="14"/>
      <c r="N59" s="13"/>
    </row>
    <row r="60" spans="1:14" x14ac:dyDescent="0.3">
      <c r="A60" s="14"/>
      <c r="B60" s="14"/>
      <c r="C60" s="14"/>
      <c r="D60" s="14"/>
      <c r="E60" s="625"/>
      <c r="F60" s="624"/>
      <c r="G60" s="624"/>
      <c r="H60" s="14"/>
      <c r="I60" s="14"/>
      <c r="J60" s="14"/>
      <c r="K60" s="14"/>
      <c r="L60" s="14"/>
      <c r="M60" s="14"/>
      <c r="N60" s="13"/>
    </row>
    <row r="61" spans="1:14" x14ac:dyDescent="0.3">
      <c r="A61" s="14"/>
      <c r="B61" s="14"/>
      <c r="C61" s="14"/>
      <c r="D61" s="14"/>
      <c r="E61" s="625"/>
      <c r="F61" s="624"/>
      <c r="G61" s="624"/>
      <c r="H61" s="14"/>
      <c r="I61" s="14"/>
      <c r="J61" s="14"/>
      <c r="K61" s="14"/>
      <c r="L61" s="14"/>
      <c r="M61" s="14"/>
      <c r="N61" s="13"/>
    </row>
    <row r="62" spans="1:14" x14ac:dyDescent="0.3">
      <c r="A62" s="14"/>
      <c r="B62" s="14"/>
      <c r="C62" s="14"/>
      <c r="D62" s="14"/>
      <c r="E62" s="625"/>
      <c r="F62" s="624"/>
      <c r="G62" s="624"/>
      <c r="H62" s="14"/>
      <c r="I62" s="14"/>
      <c r="J62" s="14"/>
      <c r="K62" s="14"/>
      <c r="L62" s="14"/>
      <c r="M62" s="14"/>
      <c r="N62" s="13"/>
    </row>
    <row r="63" spans="1:14" x14ac:dyDescent="0.3">
      <c r="A63" s="14"/>
      <c r="B63" s="14"/>
      <c r="C63" s="14"/>
      <c r="D63" s="14"/>
      <c r="E63" s="625"/>
      <c r="F63" s="624"/>
      <c r="G63" s="624"/>
      <c r="H63" s="14"/>
      <c r="I63" s="14"/>
      <c r="J63" s="14"/>
      <c r="K63" s="14"/>
      <c r="L63" s="14"/>
      <c r="M63" s="14"/>
      <c r="N63" s="13"/>
    </row>
    <row r="64" spans="1:14" x14ac:dyDescent="0.3">
      <c r="A64" s="14"/>
      <c r="B64" s="14"/>
      <c r="C64" s="14"/>
      <c r="D64" s="14"/>
      <c r="E64" s="625"/>
      <c r="F64" s="624"/>
      <c r="G64" s="624"/>
      <c r="H64" s="14"/>
      <c r="I64" s="14"/>
      <c r="J64" s="14"/>
      <c r="K64" s="14"/>
      <c r="L64" s="14"/>
      <c r="M64" s="14"/>
      <c r="N64" s="13"/>
    </row>
    <row r="65" spans="1:14" x14ac:dyDescent="0.3">
      <c r="A65" s="14"/>
      <c r="B65" s="14"/>
      <c r="C65" s="14"/>
      <c r="D65" s="14"/>
      <c r="E65" s="625"/>
      <c r="F65" s="624"/>
      <c r="G65" s="624"/>
      <c r="H65" s="14"/>
      <c r="I65" s="14"/>
      <c r="J65" s="14"/>
      <c r="K65" s="14"/>
      <c r="L65" s="14"/>
      <c r="M65" s="14"/>
      <c r="N65" s="13"/>
    </row>
    <row r="66" spans="1:14" x14ac:dyDescent="0.3">
      <c r="A66" s="14"/>
      <c r="B66" s="14"/>
      <c r="C66" s="14"/>
      <c r="D66" s="14"/>
      <c r="E66" s="625"/>
      <c r="F66" s="624"/>
      <c r="G66" s="624"/>
      <c r="H66" s="14"/>
      <c r="I66" s="14"/>
      <c r="J66" s="14"/>
      <c r="K66" s="14"/>
      <c r="L66" s="14"/>
      <c r="M66" s="14"/>
      <c r="N66" s="13"/>
    </row>
    <row r="67" spans="1:14" x14ac:dyDescent="0.3">
      <c r="A67" s="14"/>
      <c r="B67" s="14"/>
      <c r="C67" s="14"/>
      <c r="D67" s="14"/>
      <c r="E67" s="625"/>
      <c r="F67" s="624"/>
      <c r="G67" s="624"/>
      <c r="H67" s="14"/>
      <c r="I67" s="14"/>
      <c r="J67" s="14"/>
      <c r="K67" s="14"/>
      <c r="L67" s="14"/>
      <c r="M67" s="14"/>
      <c r="N67" s="13"/>
    </row>
    <row r="68" spans="1:14" x14ac:dyDescent="0.3">
      <c r="A68" s="14"/>
      <c r="B68" s="14"/>
      <c r="C68" s="14"/>
      <c r="D68" s="14"/>
      <c r="E68" s="625"/>
      <c r="F68" s="624"/>
      <c r="G68" s="624"/>
      <c r="H68" s="14"/>
      <c r="I68" s="14"/>
      <c r="J68" s="14"/>
      <c r="K68" s="14"/>
      <c r="L68" s="14"/>
      <c r="M68" s="14"/>
      <c r="N68" s="13"/>
    </row>
    <row r="69" spans="1:14" x14ac:dyDescent="0.3">
      <c r="A69" s="14"/>
      <c r="B69" s="14"/>
      <c r="C69" s="14"/>
      <c r="D69" s="14"/>
      <c r="E69" s="625"/>
      <c r="F69" s="624"/>
      <c r="G69" s="624"/>
      <c r="H69" s="14"/>
      <c r="I69" s="14"/>
      <c r="J69" s="14"/>
      <c r="K69" s="14"/>
      <c r="L69" s="14"/>
      <c r="M69" s="14"/>
      <c r="N69" s="13"/>
    </row>
    <row r="70" spans="1:14" x14ac:dyDescent="0.3">
      <c r="A70" s="14"/>
      <c r="B70" s="14"/>
      <c r="C70" s="14"/>
      <c r="D70" s="14"/>
      <c r="E70" s="624"/>
      <c r="F70" s="624"/>
      <c r="G70" s="624"/>
      <c r="H70" s="14"/>
      <c r="I70" s="14"/>
      <c r="J70" s="14"/>
      <c r="K70" s="14"/>
      <c r="L70" s="14"/>
      <c r="M70" s="14"/>
      <c r="N70" s="13"/>
    </row>
    <row r="71" spans="1:14" x14ac:dyDescent="0.3">
      <c r="A71" s="14"/>
      <c r="B71" s="14"/>
      <c r="C71" s="14"/>
      <c r="D71" s="14"/>
      <c r="E71" s="624"/>
      <c r="F71" s="624"/>
      <c r="G71" s="624"/>
      <c r="H71" s="14"/>
      <c r="I71" s="14"/>
      <c r="J71" s="14"/>
      <c r="K71" s="14"/>
      <c r="L71" s="14"/>
      <c r="M71" s="14"/>
      <c r="N71" s="13"/>
    </row>
    <row r="72" spans="1:14" x14ac:dyDescent="0.3">
      <c r="A72" s="14"/>
      <c r="B72" s="14"/>
      <c r="C72" s="14"/>
      <c r="D72" s="14"/>
      <c r="E72" s="624"/>
      <c r="F72" s="624"/>
      <c r="G72" s="624"/>
      <c r="H72" s="14"/>
      <c r="I72" s="14"/>
      <c r="J72" s="14"/>
      <c r="K72" s="14"/>
      <c r="L72" s="14"/>
      <c r="M72" s="14"/>
      <c r="N72" s="13"/>
    </row>
    <row r="73" spans="1:14" x14ac:dyDescent="0.3">
      <c r="A73" s="14"/>
      <c r="B73" s="14"/>
      <c r="C73" s="14"/>
      <c r="D73" s="14"/>
      <c r="E73" s="624"/>
      <c r="F73" s="624"/>
      <c r="G73" s="624"/>
      <c r="H73" s="14"/>
      <c r="I73" s="14"/>
      <c r="J73" s="14"/>
      <c r="K73" s="14"/>
      <c r="L73" s="14"/>
      <c r="M73" s="14"/>
      <c r="N73" s="13"/>
    </row>
    <row r="74" spans="1:14" x14ac:dyDescent="0.3">
      <c r="A74" s="14"/>
      <c r="B74" s="14"/>
      <c r="C74" s="14"/>
      <c r="D74" s="14"/>
      <c r="E74" s="624"/>
      <c r="F74" s="624"/>
      <c r="G74" s="624"/>
      <c r="H74" s="14"/>
      <c r="I74" s="14"/>
      <c r="J74" s="14"/>
      <c r="K74" s="14"/>
      <c r="L74" s="14"/>
      <c r="M74" s="14"/>
      <c r="N74" s="13"/>
    </row>
    <row r="75" spans="1:14" x14ac:dyDescent="0.3">
      <c r="A75" s="14"/>
      <c r="B75" s="14"/>
      <c r="C75" s="14"/>
      <c r="D75" s="14"/>
      <c r="E75" s="624"/>
      <c r="F75" s="624"/>
      <c r="G75" s="624"/>
      <c r="H75" s="14"/>
      <c r="I75" s="14"/>
      <c r="J75" s="14"/>
      <c r="K75" s="14"/>
      <c r="L75" s="14"/>
      <c r="M75" s="14"/>
      <c r="N75" s="13"/>
    </row>
    <row r="76" spans="1:14" x14ac:dyDescent="0.3">
      <c r="A76" s="14"/>
      <c r="B76" s="14"/>
      <c r="C76" s="14"/>
      <c r="D76" s="14"/>
      <c r="E76" s="624"/>
      <c r="F76" s="624"/>
      <c r="G76" s="624"/>
      <c r="H76" s="14"/>
      <c r="I76" s="14"/>
      <c r="J76" s="14"/>
      <c r="K76" s="14"/>
      <c r="L76" s="14"/>
      <c r="M76" s="14"/>
      <c r="N76" s="13"/>
    </row>
    <row r="77" spans="1:14" x14ac:dyDescent="0.3">
      <c r="A77" s="14"/>
      <c r="B77" s="14"/>
      <c r="C77" s="14"/>
      <c r="D77" s="14"/>
      <c r="E77" s="624"/>
      <c r="F77" s="624"/>
      <c r="G77" s="624"/>
      <c r="H77" s="14"/>
      <c r="I77" s="14"/>
      <c r="J77" s="14"/>
      <c r="K77" s="14"/>
      <c r="L77" s="14"/>
      <c r="M77" s="14"/>
      <c r="N77" s="13"/>
    </row>
    <row r="78" spans="1:14" x14ac:dyDescent="0.3">
      <c r="A78" s="14"/>
      <c r="B78" s="14"/>
      <c r="C78" s="14"/>
      <c r="D78" s="14"/>
      <c r="E78" s="624"/>
      <c r="F78" s="624"/>
      <c r="G78" s="624"/>
      <c r="H78" s="14"/>
      <c r="I78" s="14"/>
      <c r="J78" s="14"/>
      <c r="K78" s="14"/>
      <c r="L78" s="14"/>
      <c r="M78" s="14"/>
      <c r="N78" s="13"/>
    </row>
    <row r="79" spans="1:14" x14ac:dyDescent="0.3">
      <c r="A79" s="14"/>
      <c r="B79" s="14"/>
      <c r="C79" s="14"/>
      <c r="D79" s="14"/>
      <c r="E79" s="624"/>
      <c r="F79" s="624"/>
      <c r="G79" s="624"/>
      <c r="H79" s="14"/>
      <c r="I79" s="14"/>
      <c r="J79" s="14"/>
      <c r="K79" s="14"/>
      <c r="L79" s="14"/>
      <c r="M79" s="14"/>
      <c r="N79" s="13"/>
    </row>
    <row r="198" spans="8:8" x14ac:dyDescent="0.3">
      <c r="H198" s="15" t="s">
        <v>121</v>
      </c>
    </row>
    <row r="199" spans="8:8" x14ac:dyDescent="0.3">
      <c r="H199" s="15" t="s">
        <v>121</v>
      </c>
    </row>
    <row r="200" spans="8:8" x14ac:dyDescent="0.3">
      <c r="H200" s="15" t="s">
        <v>121</v>
      </c>
    </row>
    <row r="201" spans="8:8" x14ac:dyDescent="0.3">
      <c r="H201" s="15" t="s">
        <v>121</v>
      </c>
    </row>
    <row r="202" spans="8:8" x14ac:dyDescent="0.3">
      <c r="H202" s="15" t="s">
        <v>121</v>
      </c>
    </row>
  </sheetData>
  <autoFilter ref="A1:N52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59"/>
  <sheetViews>
    <sheetView topLeftCell="A19" zoomScaleNormal="100" workbookViewId="0">
      <selection activeCell="E19" sqref="E19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239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10">
        <v>45505</v>
      </c>
      <c r="B4" s="311" t="s">
        <v>240</v>
      </c>
      <c r="C4" s="311"/>
      <c r="D4" s="338"/>
      <c r="E4" s="402"/>
      <c r="F4" s="402"/>
      <c r="G4" s="402">
        <v>0</v>
      </c>
      <c r="H4" s="341"/>
      <c r="I4" s="342"/>
      <c r="J4" s="343"/>
      <c r="K4" s="344"/>
      <c r="L4" s="151"/>
      <c r="M4" s="345"/>
      <c r="N4" s="346"/>
    </row>
    <row r="5" spans="1:14" s="831" customFormat="1" ht="13.5" customHeight="1" x14ac:dyDescent="0.3">
      <c r="A5" s="814">
        <v>45597</v>
      </c>
      <c r="B5" s="815" t="s">
        <v>109</v>
      </c>
      <c r="C5" s="815" t="s">
        <v>48</v>
      </c>
      <c r="D5" s="816" t="s">
        <v>14</v>
      </c>
      <c r="E5" s="827"/>
      <c r="F5" s="827">
        <v>20000</v>
      </c>
      <c r="G5" s="827">
        <f>G4-E5+F5</f>
        <v>20000</v>
      </c>
      <c r="H5" s="828" t="s">
        <v>167</v>
      </c>
      <c r="I5" s="828" t="s">
        <v>18</v>
      </c>
      <c r="J5" s="821" t="s">
        <v>217</v>
      </c>
      <c r="K5" s="815"/>
      <c r="L5" s="815" t="s">
        <v>44</v>
      </c>
      <c r="M5" s="829"/>
      <c r="N5" s="830"/>
    </row>
    <row r="6" spans="1:14" s="11" customFormat="1" ht="13.5" customHeight="1" x14ac:dyDescent="0.3">
      <c r="A6" s="651">
        <v>45597</v>
      </c>
      <c r="B6" s="409" t="s">
        <v>111</v>
      </c>
      <c r="C6" s="409" t="s">
        <v>112</v>
      </c>
      <c r="D6" s="652" t="s">
        <v>14</v>
      </c>
      <c r="E6" s="124">
        <v>10000</v>
      </c>
      <c r="F6" s="124"/>
      <c r="G6" s="124">
        <f t="shared" ref="G6" si="0">G5-E6+F6</f>
        <v>10000</v>
      </c>
      <c r="H6" s="250" t="s">
        <v>167</v>
      </c>
      <c r="I6" s="250" t="s">
        <v>18</v>
      </c>
      <c r="J6" s="304" t="s">
        <v>217</v>
      </c>
      <c r="K6" s="409"/>
      <c r="L6" s="292" t="s">
        <v>44</v>
      </c>
      <c r="M6" s="353"/>
      <c r="N6" s="354" t="s">
        <v>147</v>
      </c>
    </row>
    <row r="7" spans="1:14" x14ac:dyDescent="0.3">
      <c r="A7" s="651">
        <v>45597</v>
      </c>
      <c r="B7" s="409" t="s">
        <v>111</v>
      </c>
      <c r="C7" s="409" t="s">
        <v>112</v>
      </c>
      <c r="D7" s="652" t="s">
        <v>14</v>
      </c>
      <c r="E7" s="124">
        <v>10000</v>
      </c>
      <c r="F7" s="124"/>
      <c r="G7" s="124">
        <f>G6-E7+F7</f>
        <v>0</v>
      </c>
      <c r="H7" s="250" t="s">
        <v>167</v>
      </c>
      <c r="I7" s="126" t="s">
        <v>18</v>
      </c>
      <c r="J7" s="304" t="s">
        <v>217</v>
      </c>
      <c r="K7" s="409"/>
      <c r="L7" s="126" t="s">
        <v>44</v>
      </c>
      <c r="M7" s="126"/>
      <c r="N7" s="354" t="s">
        <v>146</v>
      </c>
    </row>
    <row r="8" spans="1:14" s="823" customFormat="1" x14ac:dyDescent="0.3">
      <c r="A8" s="814">
        <v>45598</v>
      </c>
      <c r="B8" s="825" t="s">
        <v>109</v>
      </c>
      <c r="C8" s="825" t="s">
        <v>48</v>
      </c>
      <c r="D8" s="826" t="s">
        <v>14</v>
      </c>
      <c r="E8" s="818"/>
      <c r="F8" s="818">
        <v>90000</v>
      </c>
      <c r="G8" s="818">
        <f t="shared" ref="G8:G44" si="1">G7-E8+F8</f>
        <v>90000</v>
      </c>
      <c r="H8" s="824" t="s">
        <v>167</v>
      </c>
      <c r="I8" s="698" t="s">
        <v>18</v>
      </c>
      <c r="J8" s="821" t="s">
        <v>219</v>
      </c>
      <c r="K8" s="815"/>
      <c r="L8" s="698" t="s">
        <v>44</v>
      </c>
      <c r="M8" s="698"/>
      <c r="N8" s="822"/>
    </row>
    <row r="9" spans="1:14" x14ac:dyDescent="0.3">
      <c r="A9" s="651">
        <v>45598</v>
      </c>
      <c r="B9" s="409" t="s">
        <v>243</v>
      </c>
      <c r="C9" s="409" t="s">
        <v>179</v>
      </c>
      <c r="D9" s="652" t="s">
        <v>79</v>
      </c>
      <c r="E9" s="124">
        <v>90000</v>
      </c>
      <c r="F9" s="124"/>
      <c r="G9" s="124">
        <f t="shared" si="1"/>
        <v>0</v>
      </c>
      <c r="H9" s="250" t="s">
        <v>167</v>
      </c>
      <c r="I9" s="126" t="s">
        <v>18</v>
      </c>
      <c r="J9" s="304" t="s">
        <v>244</v>
      </c>
      <c r="K9" s="409"/>
      <c r="L9" s="126" t="s">
        <v>44</v>
      </c>
      <c r="M9" s="126"/>
      <c r="N9" s="354"/>
    </row>
    <row r="10" spans="1:14" s="823" customFormat="1" x14ac:dyDescent="0.3">
      <c r="A10" s="814">
        <v>45598</v>
      </c>
      <c r="B10" s="815" t="s">
        <v>109</v>
      </c>
      <c r="C10" s="815" t="s">
        <v>48</v>
      </c>
      <c r="D10" s="816" t="s">
        <v>14</v>
      </c>
      <c r="E10" s="818"/>
      <c r="F10" s="818">
        <v>20000</v>
      </c>
      <c r="G10" s="818">
        <f t="shared" si="1"/>
        <v>20000</v>
      </c>
      <c r="H10" s="824" t="s">
        <v>167</v>
      </c>
      <c r="I10" s="698" t="s">
        <v>18</v>
      </c>
      <c r="J10" s="821" t="s">
        <v>224</v>
      </c>
      <c r="K10" s="815"/>
      <c r="L10" s="698" t="s">
        <v>44</v>
      </c>
      <c r="M10" s="698"/>
      <c r="N10" s="822"/>
    </row>
    <row r="11" spans="1:14" x14ac:dyDescent="0.3">
      <c r="A11" s="651">
        <v>45598</v>
      </c>
      <c r="B11" s="409" t="s">
        <v>111</v>
      </c>
      <c r="C11" s="409" t="s">
        <v>112</v>
      </c>
      <c r="D11" s="652" t="s">
        <v>14</v>
      </c>
      <c r="E11" s="124">
        <v>10000</v>
      </c>
      <c r="F11" s="124"/>
      <c r="G11" s="124">
        <f t="shared" si="1"/>
        <v>10000</v>
      </c>
      <c r="H11" s="250" t="s">
        <v>167</v>
      </c>
      <c r="I11" s="126" t="s">
        <v>18</v>
      </c>
      <c r="J11" s="304" t="s">
        <v>224</v>
      </c>
      <c r="K11" s="409"/>
      <c r="L11" s="126" t="s">
        <v>44</v>
      </c>
      <c r="M11" s="126"/>
      <c r="N11" s="354" t="s">
        <v>147</v>
      </c>
    </row>
    <row r="12" spans="1:14" x14ac:dyDescent="0.3">
      <c r="A12" s="651">
        <v>45598</v>
      </c>
      <c r="B12" s="292" t="s">
        <v>111</v>
      </c>
      <c r="C12" s="292" t="s">
        <v>112</v>
      </c>
      <c r="D12" s="418" t="s">
        <v>14</v>
      </c>
      <c r="E12" s="132">
        <v>10000</v>
      </c>
      <c r="F12" s="132"/>
      <c r="G12" s="132">
        <f t="shared" si="1"/>
        <v>0</v>
      </c>
      <c r="H12" s="397" t="s">
        <v>167</v>
      </c>
      <c r="I12" s="126" t="s">
        <v>18</v>
      </c>
      <c r="J12" s="304" t="s">
        <v>224</v>
      </c>
      <c r="K12" s="409"/>
      <c r="L12" s="126" t="s">
        <v>44</v>
      </c>
      <c r="M12" s="126"/>
      <c r="N12" s="354" t="s">
        <v>146</v>
      </c>
    </row>
    <row r="13" spans="1:14" s="823" customFormat="1" x14ac:dyDescent="0.3">
      <c r="A13" s="814">
        <v>45600</v>
      </c>
      <c r="B13" s="815" t="s">
        <v>109</v>
      </c>
      <c r="C13" s="815" t="s">
        <v>112</v>
      </c>
      <c r="D13" s="816" t="s">
        <v>14</v>
      </c>
      <c r="E13" s="817"/>
      <c r="F13" s="818">
        <v>100000</v>
      </c>
      <c r="G13" s="819">
        <f t="shared" si="1"/>
        <v>100000</v>
      </c>
      <c r="H13" s="820" t="s">
        <v>167</v>
      </c>
      <c r="I13" s="698" t="s">
        <v>18</v>
      </c>
      <c r="J13" s="821" t="s">
        <v>245</v>
      </c>
      <c r="K13" s="815"/>
      <c r="L13" s="698" t="s">
        <v>44</v>
      </c>
      <c r="M13" s="698"/>
      <c r="N13" s="822"/>
    </row>
    <row r="14" spans="1:14" x14ac:dyDescent="0.3">
      <c r="A14" s="651">
        <v>45600</v>
      </c>
      <c r="B14" s="409" t="s">
        <v>288</v>
      </c>
      <c r="C14" s="409" t="s">
        <v>178</v>
      </c>
      <c r="D14" s="652" t="s">
        <v>79</v>
      </c>
      <c r="E14" s="349">
        <v>105000</v>
      </c>
      <c r="F14" s="392"/>
      <c r="G14" s="132">
        <f t="shared" si="1"/>
        <v>-5000</v>
      </c>
      <c r="H14" s="126" t="s">
        <v>167</v>
      </c>
      <c r="I14" s="126" t="s">
        <v>18</v>
      </c>
      <c r="J14" s="304" t="s">
        <v>289</v>
      </c>
      <c r="K14" s="409"/>
      <c r="L14" s="126" t="s">
        <v>44</v>
      </c>
      <c r="M14" s="126"/>
      <c r="N14" s="81"/>
    </row>
    <row r="15" spans="1:14" x14ac:dyDescent="0.3">
      <c r="A15" s="651">
        <v>45600</v>
      </c>
      <c r="B15" s="292" t="s">
        <v>193</v>
      </c>
      <c r="C15" s="292" t="s">
        <v>48</v>
      </c>
      <c r="D15" s="418" t="s">
        <v>14</v>
      </c>
      <c r="E15" s="124"/>
      <c r="F15" s="392">
        <v>5000</v>
      </c>
      <c r="G15" s="132">
        <f t="shared" si="1"/>
        <v>0</v>
      </c>
      <c r="H15" s="126" t="s">
        <v>167</v>
      </c>
      <c r="I15" s="126" t="s">
        <v>18</v>
      </c>
      <c r="J15" s="304" t="s">
        <v>245</v>
      </c>
      <c r="K15" s="409"/>
      <c r="L15" s="126" t="s">
        <v>44</v>
      </c>
      <c r="M15" s="126"/>
      <c r="N15" s="81"/>
    </row>
    <row r="16" spans="1:14" s="823" customFormat="1" x14ac:dyDescent="0.3">
      <c r="A16" s="690">
        <v>45600</v>
      </c>
      <c r="B16" s="825" t="s">
        <v>109</v>
      </c>
      <c r="C16" s="825" t="s">
        <v>48</v>
      </c>
      <c r="D16" s="826" t="s">
        <v>14</v>
      </c>
      <c r="E16" s="818"/>
      <c r="F16" s="832">
        <v>86000</v>
      </c>
      <c r="G16" s="819">
        <f t="shared" si="1"/>
        <v>86000</v>
      </c>
      <c r="H16" s="698" t="s">
        <v>167</v>
      </c>
      <c r="I16" s="698" t="s">
        <v>18</v>
      </c>
      <c r="J16" s="821" t="s">
        <v>282</v>
      </c>
      <c r="K16" s="815"/>
      <c r="L16" s="698" t="s">
        <v>44</v>
      </c>
      <c r="M16" s="698"/>
      <c r="N16" s="691"/>
    </row>
    <row r="17" spans="1:14" x14ac:dyDescent="0.3">
      <c r="A17" s="138">
        <v>45600</v>
      </c>
      <c r="B17" s="409" t="s">
        <v>290</v>
      </c>
      <c r="C17" s="409" t="s">
        <v>178</v>
      </c>
      <c r="D17" s="652" t="s">
        <v>79</v>
      </c>
      <c r="E17" s="565">
        <v>37000</v>
      </c>
      <c r="F17" s="392"/>
      <c r="G17" s="132">
        <f t="shared" si="1"/>
        <v>49000</v>
      </c>
      <c r="H17" s="126" t="s">
        <v>167</v>
      </c>
      <c r="I17" s="126" t="s">
        <v>18</v>
      </c>
      <c r="J17" s="304" t="s">
        <v>298</v>
      </c>
      <c r="K17" s="409"/>
      <c r="L17" s="126" t="s">
        <v>44</v>
      </c>
      <c r="M17" s="126"/>
      <c r="N17" s="81"/>
    </row>
    <row r="18" spans="1:14" x14ac:dyDescent="0.3">
      <c r="A18" s="138">
        <v>45600</v>
      </c>
      <c r="B18" s="409" t="s">
        <v>291</v>
      </c>
      <c r="C18" s="409" t="s">
        <v>178</v>
      </c>
      <c r="D18" s="652" t="s">
        <v>79</v>
      </c>
      <c r="E18" s="565">
        <v>3000</v>
      </c>
      <c r="F18" s="392"/>
      <c r="G18" s="132">
        <f t="shared" si="1"/>
        <v>46000</v>
      </c>
      <c r="H18" s="126" t="s">
        <v>167</v>
      </c>
      <c r="I18" s="126" t="s">
        <v>18</v>
      </c>
      <c r="J18" s="304" t="s">
        <v>299</v>
      </c>
      <c r="K18" s="409"/>
      <c r="L18" s="126" t="s">
        <v>44</v>
      </c>
      <c r="M18" s="126"/>
      <c r="N18" s="81"/>
    </row>
    <row r="19" spans="1:14" x14ac:dyDescent="0.3">
      <c r="A19" s="138">
        <v>45600</v>
      </c>
      <c r="B19" s="292" t="s">
        <v>292</v>
      </c>
      <c r="C19" s="409" t="s">
        <v>178</v>
      </c>
      <c r="D19" s="652" t="s">
        <v>79</v>
      </c>
      <c r="E19" s="565">
        <v>4000</v>
      </c>
      <c r="F19" s="392"/>
      <c r="G19" s="132">
        <f t="shared" si="1"/>
        <v>42000</v>
      </c>
      <c r="H19" s="126" t="s">
        <v>167</v>
      </c>
      <c r="I19" s="126" t="s">
        <v>18</v>
      </c>
      <c r="J19" s="304" t="s">
        <v>299</v>
      </c>
      <c r="K19" s="409"/>
      <c r="L19" s="126" t="s">
        <v>44</v>
      </c>
      <c r="M19" s="126"/>
      <c r="N19" s="81"/>
    </row>
    <row r="20" spans="1:14" s="80" customFormat="1" x14ac:dyDescent="0.3">
      <c r="A20" s="138">
        <v>45600</v>
      </c>
      <c r="B20" s="409" t="s">
        <v>293</v>
      </c>
      <c r="C20" s="409" t="s">
        <v>178</v>
      </c>
      <c r="D20" s="652" t="s">
        <v>79</v>
      </c>
      <c r="E20" s="565">
        <v>2500</v>
      </c>
      <c r="F20" s="392"/>
      <c r="G20" s="132">
        <f t="shared" si="1"/>
        <v>39500</v>
      </c>
      <c r="H20" s="126" t="s">
        <v>167</v>
      </c>
      <c r="I20" s="126" t="s">
        <v>18</v>
      </c>
      <c r="J20" s="304" t="s">
        <v>299</v>
      </c>
      <c r="K20" s="409"/>
      <c r="L20" s="126" t="s">
        <v>44</v>
      </c>
      <c r="M20" s="126"/>
      <c r="N20" s="81"/>
    </row>
    <row r="21" spans="1:14" x14ac:dyDescent="0.3">
      <c r="A21" s="400">
        <v>45600</v>
      </c>
      <c r="B21" s="126" t="s">
        <v>176</v>
      </c>
      <c r="C21" s="126" t="s">
        <v>48</v>
      </c>
      <c r="D21" s="126" t="s">
        <v>14</v>
      </c>
      <c r="E21" s="565"/>
      <c r="F21" s="392">
        <v>-39500</v>
      </c>
      <c r="G21" s="132">
        <f t="shared" si="1"/>
        <v>0</v>
      </c>
      <c r="H21" s="126" t="s">
        <v>167</v>
      </c>
      <c r="I21" s="126" t="s">
        <v>18</v>
      </c>
      <c r="J21" s="304" t="s">
        <v>282</v>
      </c>
      <c r="K21" s="409"/>
      <c r="L21" s="126" t="s">
        <v>44</v>
      </c>
      <c r="M21" s="126"/>
      <c r="N21" s="81"/>
    </row>
    <row r="22" spans="1:14" s="823" customFormat="1" x14ac:dyDescent="0.3">
      <c r="A22" s="837">
        <v>45600</v>
      </c>
      <c r="B22" s="815" t="s">
        <v>109</v>
      </c>
      <c r="C22" s="815" t="s">
        <v>48</v>
      </c>
      <c r="D22" s="816" t="s">
        <v>14</v>
      </c>
      <c r="E22" s="838"/>
      <c r="F22" s="832">
        <v>35000</v>
      </c>
      <c r="G22" s="819">
        <f>G21-E22+F22</f>
        <v>35000</v>
      </c>
      <c r="H22" s="698" t="s">
        <v>167</v>
      </c>
      <c r="I22" s="698" t="s">
        <v>18</v>
      </c>
      <c r="J22" s="821" t="s">
        <v>246</v>
      </c>
      <c r="K22" s="815"/>
      <c r="L22" s="698" t="s">
        <v>44</v>
      </c>
      <c r="M22" s="698"/>
      <c r="N22" s="691"/>
    </row>
    <row r="23" spans="1:14" s="80" customFormat="1" x14ac:dyDescent="0.3">
      <c r="A23" s="400">
        <v>45600</v>
      </c>
      <c r="B23" s="292" t="s">
        <v>294</v>
      </c>
      <c r="C23" s="292" t="s">
        <v>178</v>
      </c>
      <c r="D23" s="418" t="s">
        <v>79</v>
      </c>
      <c r="E23" s="392">
        <v>24000</v>
      </c>
      <c r="F23" s="392"/>
      <c r="G23" s="132">
        <f t="shared" ref="G23:G39" si="2">G22-E23+F23</f>
        <v>11000</v>
      </c>
      <c r="H23" s="126" t="s">
        <v>167</v>
      </c>
      <c r="I23" s="126" t="s">
        <v>18</v>
      </c>
      <c r="J23" s="304" t="s">
        <v>300</v>
      </c>
      <c r="K23" s="409"/>
      <c r="L23" s="126" t="s">
        <v>44</v>
      </c>
      <c r="M23" s="126"/>
      <c r="N23" s="81"/>
    </row>
    <row r="24" spans="1:14" x14ac:dyDescent="0.3">
      <c r="A24" s="400">
        <v>45600</v>
      </c>
      <c r="B24" s="409" t="s">
        <v>295</v>
      </c>
      <c r="C24" s="292" t="s">
        <v>178</v>
      </c>
      <c r="D24" s="652" t="s">
        <v>79</v>
      </c>
      <c r="E24" s="392">
        <v>16000</v>
      </c>
      <c r="F24" s="392"/>
      <c r="G24" s="132">
        <f t="shared" si="2"/>
        <v>-5000</v>
      </c>
      <c r="H24" s="126" t="s">
        <v>167</v>
      </c>
      <c r="I24" s="126" t="s">
        <v>18</v>
      </c>
      <c r="J24" s="304" t="s">
        <v>300</v>
      </c>
      <c r="K24" s="409"/>
      <c r="L24" s="126" t="s">
        <v>44</v>
      </c>
      <c r="M24" s="126"/>
      <c r="N24" s="81"/>
    </row>
    <row r="25" spans="1:14" x14ac:dyDescent="0.3">
      <c r="A25" s="400">
        <v>45600</v>
      </c>
      <c r="B25" s="292" t="s">
        <v>296</v>
      </c>
      <c r="C25" s="292" t="s">
        <v>178</v>
      </c>
      <c r="D25" s="418" t="s">
        <v>79</v>
      </c>
      <c r="E25" s="392">
        <v>9800</v>
      </c>
      <c r="F25" s="392"/>
      <c r="G25" s="132">
        <f t="shared" si="2"/>
        <v>-14800</v>
      </c>
      <c r="H25" s="126" t="s">
        <v>167</v>
      </c>
      <c r="I25" s="126" t="s">
        <v>18</v>
      </c>
      <c r="J25" s="304" t="s">
        <v>300</v>
      </c>
      <c r="K25" s="409"/>
      <c r="L25" s="126" t="s">
        <v>44</v>
      </c>
      <c r="M25" s="126"/>
      <c r="N25" s="81"/>
    </row>
    <row r="26" spans="1:14" s="80" customFormat="1" x14ac:dyDescent="0.3">
      <c r="A26" s="400">
        <v>45600</v>
      </c>
      <c r="B26" s="126" t="s">
        <v>297</v>
      </c>
      <c r="C26" s="292" t="s">
        <v>178</v>
      </c>
      <c r="D26" s="126" t="s">
        <v>79</v>
      </c>
      <c r="E26" s="392">
        <v>1000</v>
      </c>
      <c r="F26" s="392"/>
      <c r="G26" s="132">
        <f t="shared" si="2"/>
        <v>-15800</v>
      </c>
      <c r="H26" s="126" t="s">
        <v>167</v>
      </c>
      <c r="I26" s="126" t="s">
        <v>18</v>
      </c>
      <c r="J26" s="304" t="s">
        <v>300</v>
      </c>
      <c r="K26" s="409"/>
      <c r="L26" s="126" t="s">
        <v>44</v>
      </c>
      <c r="M26" s="126"/>
      <c r="N26" s="81"/>
    </row>
    <row r="27" spans="1:14" s="80" customFormat="1" x14ac:dyDescent="0.3">
      <c r="A27" s="400">
        <v>45600</v>
      </c>
      <c r="B27" s="126" t="s">
        <v>193</v>
      </c>
      <c r="C27" s="292" t="s">
        <v>48</v>
      </c>
      <c r="D27" s="126" t="s">
        <v>14</v>
      </c>
      <c r="E27" s="392"/>
      <c r="F27" s="392">
        <v>15800</v>
      </c>
      <c r="G27" s="132">
        <f t="shared" si="2"/>
        <v>0</v>
      </c>
      <c r="H27" s="126" t="s">
        <v>167</v>
      </c>
      <c r="I27" s="126" t="s">
        <v>18</v>
      </c>
      <c r="J27" s="304" t="s">
        <v>246</v>
      </c>
      <c r="K27" s="409"/>
      <c r="L27" s="126" t="s">
        <v>44</v>
      </c>
      <c r="M27" s="126"/>
      <c r="N27" s="81"/>
    </row>
    <row r="28" spans="1:14" s="836" customFormat="1" x14ac:dyDescent="0.3">
      <c r="A28" s="837">
        <v>45600</v>
      </c>
      <c r="B28" s="815" t="s">
        <v>109</v>
      </c>
      <c r="C28" s="815" t="s">
        <v>48</v>
      </c>
      <c r="D28" s="816" t="s">
        <v>14</v>
      </c>
      <c r="E28" s="832"/>
      <c r="F28" s="832">
        <v>39000</v>
      </c>
      <c r="G28" s="833">
        <f t="shared" si="2"/>
        <v>39000</v>
      </c>
      <c r="H28" s="835" t="s">
        <v>167</v>
      </c>
      <c r="I28" s="835" t="s">
        <v>18</v>
      </c>
      <c r="J28" s="834" t="s">
        <v>353</v>
      </c>
      <c r="K28" s="815"/>
      <c r="L28" s="835" t="s">
        <v>44</v>
      </c>
      <c r="M28" s="698"/>
      <c r="N28" s="691"/>
    </row>
    <row r="29" spans="1:14" s="80" customFormat="1" x14ac:dyDescent="0.3">
      <c r="A29" s="400">
        <v>45600</v>
      </c>
      <c r="B29" s="126" t="s">
        <v>111</v>
      </c>
      <c r="C29" s="126" t="s">
        <v>112</v>
      </c>
      <c r="D29" s="126" t="s">
        <v>14</v>
      </c>
      <c r="E29" s="392">
        <v>10000</v>
      </c>
      <c r="F29" s="392"/>
      <c r="G29" s="132">
        <f t="shared" si="2"/>
        <v>29000</v>
      </c>
      <c r="H29" s="126" t="s">
        <v>167</v>
      </c>
      <c r="I29" s="126" t="s">
        <v>18</v>
      </c>
      <c r="J29" s="304" t="s">
        <v>353</v>
      </c>
      <c r="K29" s="409"/>
      <c r="L29" s="126" t="s">
        <v>44</v>
      </c>
      <c r="M29" s="126"/>
      <c r="N29" s="81" t="s">
        <v>147</v>
      </c>
    </row>
    <row r="30" spans="1:14" s="80" customFormat="1" x14ac:dyDescent="0.3">
      <c r="A30" s="400">
        <v>45600</v>
      </c>
      <c r="B30" s="126" t="s">
        <v>111</v>
      </c>
      <c r="C30" s="126" t="s">
        <v>112</v>
      </c>
      <c r="D30" s="126" t="s">
        <v>14</v>
      </c>
      <c r="E30" s="392">
        <v>8000</v>
      </c>
      <c r="F30" s="392"/>
      <c r="G30" s="132">
        <f t="shared" si="2"/>
        <v>21000</v>
      </c>
      <c r="H30" s="126" t="s">
        <v>167</v>
      </c>
      <c r="I30" s="126" t="s">
        <v>18</v>
      </c>
      <c r="J30" s="304" t="s">
        <v>353</v>
      </c>
      <c r="K30" s="409"/>
      <c r="L30" s="126" t="s">
        <v>44</v>
      </c>
      <c r="M30" s="126"/>
      <c r="N30" s="81" t="s">
        <v>194</v>
      </c>
    </row>
    <row r="31" spans="1:14" x14ac:dyDescent="0.3">
      <c r="A31" s="400">
        <v>45600</v>
      </c>
      <c r="B31" s="126" t="s">
        <v>111</v>
      </c>
      <c r="C31" s="126" t="s">
        <v>112</v>
      </c>
      <c r="D31" s="126" t="s">
        <v>14</v>
      </c>
      <c r="E31" s="392">
        <v>6000</v>
      </c>
      <c r="F31" s="788"/>
      <c r="G31" s="132">
        <f t="shared" si="2"/>
        <v>15000</v>
      </c>
      <c r="H31" s="786" t="s">
        <v>167</v>
      </c>
      <c r="I31" s="126" t="s">
        <v>18</v>
      </c>
      <c r="J31" s="304" t="s">
        <v>353</v>
      </c>
      <c r="K31" s="789"/>
      <c r="L31" s="126" t="s">
        <v>44</v>
      </c>
      <c r="M31" s="786"/>
      <c r="N31" s="790" t="s">
        <v>367</v>
      </c>
    </row>
    <row r="32" spans="1:14" x14ac:dyDescent="0.3">
      <c r="A32" s="400">
        <v>45600</v>
      </c>
      <c r="B32" s="126" t="s">
        <v>111</v>
      </c>
      <c r="C32" s="126" t="s">
        <v>112</v>
      </c>
      <c r="D32" s="126" t="s">
        <v>14</v>
      </c>
      <c r="E32" s="392">
        <v>4000</v>
      </c>
      <c r="F32" s="392"/>
      <c r="G32" s="132">
        <f t="shared" si="2"/>
        <v>11000</v>
      </c>
      <c r="H32" s="126" t="s">
        <v>167</v>
      </c>
      <c r="I32" s="126" t="s">
        <v>18</v>
      </c>
      <c r="J32" s="304" t="s">
        <v>353</v>
      </c>
      <c r="K32" s="409"/>
      <c r="L32" s="126" t="s">
        <v>44</v>
      </c>
      <c r="M32" s="126"/>
      <c r="N32" s="81" t="s">
        <v>368</v>
      </c>
    </row>
    <row r="33" spans="1:14" x14ac:dyDescent="0.3">
      <c r="A33" s="400">
        <v>45600</v>
      </c>
      <c r="B33" s="126" t="s">
        <v>111</v>
      </c>
      <c r="C33" s="126" t="s">
        <v>112</v>
      </c>
      <c r="D33" s="126" t="s">
        <v>14</v>
      </c>
      <c r="E33" s="392">
        <v>2000</v>
      </c>
      <c r="F33" s="392"/>
      <c r="G33" s="132">
        <f t="shared" si="2"/>
        <v>9000</v>
      </c>
      <c r="H33" s="126" t="s">
        <v>167</v>
      </c>
      <c r="I33" s="126" t="s">
        <v>18</v>
      </c>
      <c r="J33" s="304" t="s">
        <v>353</v>
      </c>
      <c r="K33" s="409"/>
      <c r="L33" s="126" t="s">
        <v>44</v>
      </c>
      <c r="M33" s="126"/>
      <c r="N33" s="81" t="s">
        <v>369</v>
      </c>
    </row>
    <row r="34" spans="1:14" x14ac:dyDescent="0.3">
      <c r="A34" s="400">
        <v>45600</v>
      </c>
      <c r="B34" s="126" t="s">
        <v>111</v>
      </c>
      <c r="C34" s="126" t="s">
        <v>112</v>
      </c>
      <c r="D34" s="126" t="s">
        <v>14</v>
      </c>
      <c r="E34" s="392">
        <v>10000</v>
      </c>
      <c r="F34" s="392"/>
      <c r="G34" s="132">
        <f t="shared" si="2"/>
        <v>-1000</v>
      </c>
      <c r="H34" s="126" t="s">
        <v>167</v>
      </c>
      <c r="I34" s="126" t="s">
        <v>18</v>
      </c>
      <c r="J34" s="304" t="s">
        <v>353</v>
      </c>
      <c r="K34" s="409"/>
      <c r="L34" s="126" t="s">
        <v>44</v>
      </c>
      <c r="M34" s="126"/>
      <c r="N34" s="81" t="s">
        <v>146</v>
      </c>
    </row>
    <row r="35" spans="1:14" x14ac:dyDescent="0.3">
      <c r="A35" s="400">
        <v>45600</v>
      </c>
      <c r="B35" s="126" t="s">
        <v>193</v>
      </c>
      <c r="C35" s="126" t="s">
        <v>48</v>
      </c>
      <c r="D35" s="126" t="s">
        <v>14</v>
      </c>
      <c r="E35" s="392"/>
      <c r="F35" s="392">
        <v>1000</v>
      </c>
      <c r="G35" s="132">
        <f t="shared" si="2"/>
        <v>0</v>
      </c>
      <c r="H35" s="126" t="s">
        <v>167</v>
      </c>
      <c r="I35" s="126" t="s">
        <v>18</v>
      </c>
      <c r="J35" s="304" t="s">
        <v>353</v>
      </c>
      <c r="K35" s="409"/>
      <c r="L35" s="126" t="s">
        <v>44</v>
      </c>
      <c r="M35" s="126"/>
      <c r="N35" s="81"/>
    </row>
    <row r="36" spans="1:14" s="823" customFormat="1" x14ac:dyDescent="0.3">
      <c r="A36" s="837">
        <v>45601</v>
      </c>
      <c r="B36" s="698" t="s">
        <v>109</v>
      </c>
      <c r="C36" s="698" t="s">
        <v>48</v>
      </c>
      <c r="D36" s="698" t="s">
        <v>14</v>
      </c>
      <c r="E36" s="832"/>
      <c r="F36" s="832">
        <v>20000</v>
      </c>
      <c r="G36" s="819">
        <f t="shared" si="2"/>
        <v>20000</v>
      </c>
      <c r="H36" s="698" t="s">
        <v>167</v>
      </c>
      <c r="I36" s="698" t="s">
        <v>18</v>
      </c>
      <c r="J36" s="821" t="s">
        <v>375</v>
      </c>
      <c r="K36" s="815"/>
      <c r="L36" s="698" t="s">
        <v>44</v>
      </c>
      <c r="M36" s="698"/>
      <c r="N36" s="691"/>
    </row>
    <row r="37" spans="1:14" x14ac:dyDescent="0.3">
      <c r="A37" s="400">
        <v>45601</v>
      </c>
      <c r="B37" s="126" t="s">
        <v>111</v>
      </c>
      <c r="C37" s="126" t="s">
        <v>112</v>
      </c>
      <c r="D37" s="126" t="s">
        <v>14</v>
      </c>
      <c r="E37" s="392">
        <v>10000</v>
      </c>
      <c r="F37" s="392"/>
      <c r="G37" s="132">
        <f t="shared" si="2"/>
        <v>10000</v>
      </c>
      <c r="H37" s="126" t="s">
        <v>167</v>
      </c>
      <c r="I37" s="126" t="s">
        <v>18</v>
      </c>
      <c r="J37" s="304" t="s">
        <v>375</v>
      </c>
      <c r="K37" s="409"/>
      <c r="L37" s="126" t="s">
        <v>44</v>
      </c>
      <c r="M37" s="126"/>
      <c r="N37" s="81" t="s">
        <v>174</v>
      </c>
    </row>
    <row r="38" spans="1:14" x14ac:dyDescent="0.3">
      <c r="A38" s="400">
        <v>45601</v>
      </c>
      <c r="B38" s="126" t="s">
        <v>111</v>
      </c>
      <c r="C38" s="126" t="s">
        <v>112</v>
      </c>
      <c r="D38" s="126" t="s">
        <v>14</v>
      </c>
      <c r="E38" s="392">
        <v>10000</v>
      </c>
      <c r="F38" s="392"/>
      <c r="G38" s="132">
        <f t="shared" si="2"/>
        <v>0</v>
      </c>
      <c r="H38" s="126" t="s">
        <v>167</v>
      </c>
      <c r="I38" s="126" t="s">
        <v>18</v>
      </c>
      <c r="J38" s="304" t="s">
        <v>375</v>
      </c>
      <c r="K38" s="409"/>
      <c r="L38" s="126" t="s">
        <v>44</v>
      </c>
      <c r="M38" s="126"/>
      <c r="N38" s="81" t="s">
        <v>175</v>
      </c>
    </row>
    <row r="39" spans="1:14" s="823" customFormat="1" x14ac:dyDescent="0.3">
      <c r="A39" s="837">
        <v>45601</v>
      </c>
      <c r="B39" s="698" t="s">
        <v>109</v>
      </c>
      <c r="C39" s="698" t="s">
        <v>48</v>
      </c>
      <c r="D39" s="698" t="s">
        <v>14</v>
      </c>
      <c r="E39" s="832"/>
      <c r="F39" s="832">
        <v>100000</v>
      </c>
      <c r="G39" s="819">
        <f t="shared" si="2"/>
        <v>100000</v>
      </c>
      <c r="H39" s="698" t="s">
        <v>167</v>
      </c>
      <c r="I39" s="698" t="s">
        <v>18</v>
      </c>
      <c r="J39" s="821" t="s">
        <v>403</v>
      </c>
      <c r="K39" s="815"/>
      <c r="L39" s="698" t="s">
        <v>44</v>
      </c>
      <c r="M39" s="698"/>
      <c r="N39" s="691"/>
    </row>
    <row r="40" spans="1:14" s="80" customFormat="1" x14ac:dyDescent="0.3">
      <c r="A40" s="400">
        <v>45601</v>
      </c>
      <c r="B40" s="126" t="s">
        <v>329</v>
      </c>
      <c r="C40" s="126" t="s">
        <v>178</v>
      </c>
      <c r="D40" s="126" t="s">
        <v>79</v>
      </c>
      <c r="E40" s="392">
        <v>100000</v>
      </c>
      <c r="F40" s="392"/>
      <c r="G40" s="132">
        <f t="shared" si="1"/>
        <v>0</v>
      </c>
      <c r="H40" s="126" t="s">
        <v>167</v>
      </c>
      <c r="I40" s="126" t="s">
        <v>18</v>
      </c>
      <c r="J40" s="304" t="s">
        <v>301</v>
      </c>
      <c r="K40" s="409"/>
      <c r="L40" s="126" t="s">
        <v>44</v>
      </c>
      <c r="M40" s="126"/>
      <c r="N40" s="81"/>
    </row>
    <row r="41" spans="1:14" s="823" customFormat="1" x14ac:dyDescent="0.3">
      <c r="A41" s="837">
        <v>45601</v>
      </c>
      <c r="B41" s="698" t="s">
        <v>109</v>
      </c>
      <c r="C41" s="698" t="s">
        <v>48</v>
      </c>
      <c r="D41" s="698" t="s">
        <v>14</v>
      </c>
      <c r="E41" s="832"/>
      <c r="F41" s="832">
        <v>16000</v>
      </c>
      <c r="G41" s="819">
        <f t="shared" si="1"/>
        <v>16000</v>
      </c>
      <c r="H41" s="698" t="s">
        <v>167</v>
      </c>
      <c r="I41" s="698" t="s">
        <v>18</v>
      </c>
      <c r="J41" s="821" t="s">
        <v>404</v>
      </c>
      <c r="K41" s="815"/>
      <c r="L41" s="698" t="s">
        <v>44</v>
      </c>
      <c r="M41" s="698"/>
      <c r="N41" s="691"/>
    </row>
    <row r="42" spans="1:14" x14ac:dyDescent="0.3">
      <c r="A42" s="400">
        <v>45601</v>
      </c>
      <c r="B42" s="126" t="s">
        <v>111</v>
      </c>
      <c r="C42" s="126" t="s">
        <v>112</v>
      </c>
      <c r="D42" s="126" t="s">
        <v>14</v>
      </c>
      <c r="E42" s="392">
        <v>10000</v>
      </c>
      <c r="F42" s="392"/>
      <c r="G42" s="132">
        <f t="shared" si="1"/>
        <v>6000</v>
      </c>
      <c r="H42" s="126" t="s">
        <v>167</v>
      </c>
      <c r="I42" s="126" t="s">
        <v>18</v>
      </c>
      <c r="J42" s="304" t="s">
        <v>404</v>
      </c>
      <c r="K42" s="409"/>
      <c r="L42" s="126" t="s">
        <v>44</v>
      </c>
      <c r="M42" s="126"/>
      <c r="N42" s="81" t="s">
        <v>202</v>
      </c>
    </row>
    <row r="43" spans="1:14" s="80" customFormat="1" x14ac:dyDescent="0.3">
      <c r="A43" s="400">
        <v>45601</v>
      </c>
      <c r="B43" s="126" t="s">
        <v>111</v>
      </c>
      <c r="C43" s="126" t="s">
        <v>112</v>
      </c>
      <c r="D43" s="126" t="s">
        <v>14</v>
      </c>
      <c r="E43" s="392">
        <v>10000</v>
      </c>
      <c r="F43" s="392"/>
      <c r="G43" s="132">
        <f t="shared" si="1"/>
        <v>-4000</v>
      </c>
      <c r="H43" s="126" t="s">
        <v>167</v>
      </c>
      <c r="I43" s="126" t="s">
        <v>18</v>
      </c>
      <c r="J43" s="304" t="s">
        <v>404</v>
      </c>
      <c r="K43" s="409"/>
      <c r="L43" s="126" t="s">
        <v>44</v>
      </c>
      <c r="M43" s="126"/>
      <c r="N43" s="81" t="s">
        <v>370</v>
      </c>
    </row>
    <row r="44" spans="1:14" x14ac:dyDescent="0.3">
      <c r="A44" s="400">
        <v>45601</v>
      </c>
      <c r="B44" s="126" t="s">
        <v>193</v>
      </c>
      <c r="C44" s="126" t="s">
        <v>48</v>
      </c>
      <c r="D44" s="126" t="s">
        <v>14</v>
      </c>
      <c r="E44" s="392"/>
      <c r="F44" s="392">
        <v>4000</v>
      </c>
      <c r="G44" s="132">
        <f t="shared" si="1"/>
        <v>0</v>
      </c>
      <c r="H44" s="126" t="s">
        <v>167</v>
      </c>
      <c r="I44" s="126" t="s">
        <v>18</v>
      </c>
      <c r="J44" s="304" t="s">
        <v>404</v>
      </c>
      <c r="K44" s="409"/>
      <c r="L44" s="126" t="s">
        <v>44</v>
      </c>
      <c r="M44" s="126"/>
      <c r="N44" s="81"/>
    </row>
    <row r="45" spans="1:14" s="823" customFormat="1" x14ac:dyDescent="0.3">
      <c r="A45" s="837">
        <v>45602</v>
      </c>
      <c r="B45" s="698" t="s">
        <v>109</v>
      </c>
      <c r="C45" s="698" t="s">
        <v>48</v>
      </c>
      <c r="D45" s="698" t="s">
        <v>14</v>
      </c>
      <c r="E45" s="832"/>
      <c r="F45" s="832">
        <v>20000</v>
      </c>
      <c r="G45" s="819">
        <f>G44-E45+F45</f>
        <v>20000</v>
      </c>
      <c r="H45" s="698" t="s">
        <v>167</v>
      </c>
      <c r="I45" s="698" t="s">
        <v>18</v>
      </c>
      <c r="J45" s="821" t="s">
        <v>405</v>
      </c>
      <c r="K45" s="815"/>
      <c r="L45" s="698" t="s">
        <v>44</v>
      </c>
      <c r="M45" s="698"/>
      <c r="N45" s="691"/>
    </row>
    <row r="46" spans="1:14" s="80" customFormat="1" x14ac:dyDescent="0.3">
      <c r="A46" s="400">
        <v>45602</v>
      </c>
      <c r="B46" s="126" t="s">
        <v>111</v>
      </c>
      <c r="C46" s="126" t="s">
        <v>112</v>
      </c>
      <c r="D46" s="126" t="s">
        <v>14</v>
      </c>
      <c r="E46" s="784">
        <v>10000</v>
      </c>
      <c r="F46" s="784"/>
      <c r="G46" s="132">
        <f t="shared" ref="G46:G50" si="3">G45-E46+F46</f>
        <v>10000</v>
      </c>
      <c r="H46" s="126" t="s">
        <v>167</v>
      </c>
      <c r="I46" s="126" t="s">
        <v>18</v>
      </c>
      <c r="J46" s="304" t="s">
        <v>405</v>
      </c>
      <c r="K46" s="409"/>
      <c r="L46" s="126" t="s">
        <v>44</v>
      </c>
      <c r="M46" s="126"/>
      <c r="N46" s="81" t="s">
        <v>174</v>
      </c>
    </row>
    <row r="47" spans="1:14" x14ac:dyDescent="0.3">
      <c r="A47" s="400">
        <v>45602</v>
      </c>
      <c r="B47" s="126" t="s">
        <v>111</v>
      </c>
      <c r="C47" s="126" t="s">
        <v>112</v>
      </c>
      <c r="D47" s="126" t="s">
        <v>14</v>
      </c>
      <c r="E47" s="784">
        <v>10000</v>
      </c>
      <c r="F47" s="784"/>
      <c r="G47" s="132">
        <f t="shared" si="3"/>
        <v>0</v>
      </c>
      <c r="H47" s="126" t="s">
        <v>167</v>
      </c>
      <c r="I47" s="126" t="s">
        <v>18</v>
      </c>
      <c r="J47" s="304" t="s">
        <v>405</v>
      </c>
      <c r="K47" s="409"/>
      <c r="L47" s="126" t="s">
        <v>44</v>
      </c>
      <c r="M47" s="126"/>
      <c r="N47" s="81" t="s">
        <v>175</v>
      </c>
    </row>
    <row r="48" spans="1:14" s="823" customFormat="1" x14ac:dyDescent="0.3">
      <c r="A48" s="837">
        <v>45602</v>
      </c>
      <c r="B48" s="698" t="s">
        <v>109</v>
      </c>
      <c r="C48" s="698" t="s">
        <v>48</v>
      </c>
      <c r="D48" s="698" t="s">
        <v>14</v>
      </c>
      <c r="E48" s="843"/>
      <c r="F48" s="843">
        <v>60000</v>
      </c>
      <c r="G48" s="819">
        <f t="shared" si="3"/>
        <v>60000</v>
      </c>
      <c r="H48" s="698" t="s">
        <v>167</v>
      </c>
      <c r="I48" s="698" t="s">
        <v>18</v>
      </c>
      <c r="J48" s="821" t="s">
        <v>406</v>
      </c>
      <c r="K48" s="815"/>
      <c r="L48" s="698" t="s">
        <v>44</v>
      </c>
      <c r="M48" s="698"/>
      <c r="N48" s="691"/>
    </row>
    <row r="49" spans="1:14" s="80" customFormat="1" x14ac:dyDescent="0.3">
      <c r="A49" s="400">
        <v>45602</v>
      </c>
      <c r="B49" s="126" t="s">
        <v>344</v>
      </c>
      <c r="C49" s="126" t="s">
        <v>195</v>
      </c>
      <c r="D49" s="126" t="s">
        <v>79</v>
      </c>
      <c r="E49" s="784">
        <v>60000</v>
      </c>
      <c r="F49" s="784"/>
      <c r="G49" s="132">
        <f t="shared" si="3"/>
        <v>0</v>
      </c>
      <c r="H49" s="126" t="s">
        <v>167</v>
      </c>
      <c r="I49" s="126" t="s">
        <v>18</v>
      </c>
      <c r="J49" s="304" t="s">
        <v>302</v>
      </c>
      <c r="K49" s="409"/>
      <c r="L49" s="126" t="s">
        <v>44</v>
      </c>
      <c r="M49" s="126"/>
      <c r="N49" s="81"/>
    </row>
    <row r="50" spans="1:14" s="823" customFormat="1" x14ac:dyDescent="0.3">
      <c r="A50" s="837">
        <v>45603</v>
      </c>
      <c r="B50" s="698" t="s">
        <v>109</v>
      </c>
      <c r="C50" s="698" t="s">
        <v>48</v>
      </c>
      <c r="D50" s="698" t="s">
        <v>14</v>
      </c>
      <c r="E50" s="843"/>
      <c r="F50" s="843">
        <v>20000</v>
      </c>
      <c r="G50" s="819">
        <f t="shared" si="3"/>
        <v>20000</v>
      </c>
      <c r="H50" s="698" t="s">
        <v>167</v>
      </c>
      <c r="I50" s="698" t="s">
        <v>18</v>
      </c>
      <c r="J50" s="821" t="s">
        <v>407</v>
      </c>
      <c r="K50" s="815"/>
      <c r="L50" s="698" t="s">
        <v>44</v>
      </c>
      <c r="M50" s="698"/>
      <c r="N50" s="691"/>
    </row>
    <row r="51" spans="1:14" x14ac:dyDescent="0.3">
      <c r="A51" s="400">
        <v>45603</v>
      </c>
      <c r="B51" s="126" t="s">
        <v>111</v>
      </c>
      <c r="C51" s="126" t="s">
        <v>112</v>
      </c>
      <c r="D51" s="126" t="s">
        <v>14</v>
      </c>
      <c r="E51" s="784">
        <v>10000</v>
      </c>
      <c r="F51" s="784"/>
      <c r="G51" s="132">
        <f t="shared" ref="G51:G65" si="4">G50-E51+F51</f>
        <v>10000</v>
      </c>
      <c r="H51" s="126" t="s">
        <v>167</v>
      </c>
      <c r="I51" s="126" t="s">
        <v>18</v>
      </c>
      <c r="J51" s="304" t="s">
        <v>407</v>
      </c>
      <c r="K51" s="409"/>
      <c r="L51" s="126" t="s">
        <v>44</v>
      </c>
      <c r="M51" s="126"/>
      <c r="N51" s="81" t="s">
        <v>174</v>
      </c>
    </row>
    <row r="52" spans="1:14" x14ac:dyDescent="0.3">
      <c r="A52" s="400">
        <v>45603</v>
      </c>
      <c r="B52" s="126" t="s">
        <v>111</v>
      </c>
      <c r="C52" s="126" t="s">
        <v>112</v>
      </c>
      <c r="D52" s="126" t="s">
        <v>14</v>
      </c>
      <c r="E52" s="784">
        <v>10000</v>
      </c>
      <c r="F52" s="784"/>
      <c r="G52" s="132">
        <f t="shared" si="4"/>
        <v>0</v>
      </c>
      <c r="H52" s="126" t="s">
        <v>167</v>
      </c>
      <c r="I52" s="126" t="s">
        <v>18</v>
      </c>
      <c r="J52" s="304" t="s">
        <v>407</v>
      </c>
      <c r="K52" s="409"/>
      <c r="L52" s="126" t="s">
        <v>44</v>
      </c>
      <c r="M52" s="126"/>
      <c r="N52" s="81" t="s">
        <v>175</v>
      </c>
    </row>
    <row r="53" spans="1:14" s="823" customFormat="1" x14ac:dyDescent="0.3">
      <c r="A53" s="837">
        <v>45604</v>
      </c>
      <c r="B53" s="698" t="s">
        <v>109</v>
      </c>
      <c r="C53" s="698" t="s">
        <v>48</v>
      </c>
      <c r="D53" s="698" t="s">
        <v>14</v>
      </c>
      <c r="E53" s="843"/>
      <c r="F53" s="843">
        <v>20000</v>
      </c>
      <c r="G53" s="819">
        <f t="shared" si="4"/>
        <v>20000</v>
      </c>
      <c r="H53" s="698" t="s">
        <v>167</v>
      </c>
      <c r="I53" s="698" t="s">
        <v>18</v>
      </c>
      <c r="J53" s="821" t="s">
        <v>408</v>
      </c>
      <c r="K53" s="815"/>
      <c r="L53" s="698" t="s">
        <v>44</v>
      </c>
      <c r="M53" s="698"/>
      <c r="N53" s="691"/>
    </row>
    <row r="54" spans="1:14" s="80" customFormat="1" x14ac:dyDescent="0.3">
      <c r="A54" s="400">
        <v>45604</v>
      </c>
      <c r="B54" s="126" t="s">
        <v>111</v>
      </c>
      <c r="C54" s="126" t="s">
        <v>112</v>
      </c>
      <c r="D54" s="126" t="s">
        <v>14</v>
      </c>
      <c r="E54" s="784">
        <v>10000</v>
      </c>
      <c r="F54" s="784"/>
      <c r="G54" s="132">
        <f t="shared" si="4"/>
        <v>10000</v>
      </c>
      <c r="H54" s="126" t="s">
        <v>167</v>
      </c>
      <c r="I54" s="126" t="s">
        <v>18</v>
      </c>
      <c r="J54" s="304" t="s">
        <v>408</v>
      </c>
      <c r="K54" s="409"/>
      <c r="L54" s="126" t="s">
        <v>44</v>
      </c>
      <c r="M54" s="126"/>
      <c r="N54" s="81" t="s">
        <v>174</v>
      </c>
    </row>
    <row r="55" spans="1:14" x14ac:dyDescent="0.3">
      <c r="A55" s="400">
        <v>45604</v>
      </c>
      <c r="B55" s="126" t="s">
        <v>111</v>
      </c>
      <c r="C55" s="126" t="s">
        <v>112</v>
      </c>
      <c r="D55" s="126" t="s">
        <v>14</v>
      </c>
      <c r="E55" s="784">
        <v>10000</v>
      </c>
      <c r="F55" s="784"/>
      <c r="G55" s="132">
        <f t="shared" si="4"/>
        <v>0</v>
      </c>
      <c r="H55" s="126" t="s">
        <v>167</v>
      </c>
      <c r="I55" s="126" t="s">
        <v>18</v>
      </c>
      <c r="J55" s="304" t="s">
        <v>408</v>
      </c>
      <c r="K55" s="409"/>
      <c r="L55" s="126" t="s">
        <v>44</v>
      </c>
      <c r="M55" s="126"/>
      <c r="N55" s="81" t="s">
        <v>175</v>
      </c>
    </row>
    <row r="56" spans="1:14" s="823" customFormat="1" x14ac:dyDescent="0.3">
      <c r="A56" s="837">
        <v>45607</v>
      </c>
      <c r="B56" s="698" t="s">
        <v>109</v>
      </c>
      <c r="C56" s="698" t="s">
        <v>48</v>
      </c>
      <c r="D56" s="698" t="s">
        <v>14</v>
      </c>
      <c r="E56" s="843"/>
      <c r="F56" s="843">
        <v>20000</v>
      </c>
      <c r="G56" s="819">
        <f t="shared" si="4"/>
        <v>20000</v>
      </c>
      <c r="H56" s="698" t="s">
        <v>167</v>
      </c>
      <c r="I56" s="698" t="s">
        <v>18</v>
      </c>
      <c r="J56" s="821" t="s">
        <v>415</v>
      </c>
      <c r="K56" s="815"/>
      <c r="L56" s="698" t="s">
        <v>44</v>
      </c>
      <c r="M56" s="698"/>
      <c r="N56" s="691"/>
    </row>
    <row r="57" spans="1:14" s="813" customFormat="1" x14ac:dyDescent="0.3">
      <c r="A57" s="400">
        <v>45607</v>
      </c>
      <c r="B57" s="126" t="s">
        <v>111</v>
      </c>
      <c r="C57" s="126" t="s">
        <v>112</v>
      </c>
      <c r="D57" s="126" t="s">
        <v>14</v>
      </c>
      <c r="E57" s="784">
        <v>10000</v>
      </c>
      <c r="F57" s="846"/>
      <c r="G57" s="132">
        <f t="shared" si="4"/>
        <v>10000</v>
      </c>
      <c r="H57" s="786" t="s">
        <v>167</v>
      </c>
      <c r="I57" s="786" t="s">
        <v>18</v>
      </c>
      <c r="J57" s="304" t="s">
        <v>415</v>
      </c>
      <c r="K57" s="789"/>
      <c r="L57" s="786" t="s">
        <v>44</v>
      </c>
      <c r="M57" s="786"/>
      <c r="N57" s="81" t="s">
        <v>147</v>
      </c>
    </row>
    <row r="58" spans="1:14" x14ac:dyDescent="0.3">
      <c r="A58" s="400">
        <v>45607</v>
      </c>
      <c r="B58" s="126" t="s">
        <v>111</v>
      </c>
      <c r="C58" s="126" t="s">
        <v>112</v>
      </c>
      <c r="D58" s="126" t="s">
        <v>14</v>
      </c>
      <c r="E58" s="784">
        <v>10000</v>
      </c>
      <c r="F58" s="784"/>
      <c r="G58" s="132">
        <f t="shared" si="4"/>
        <v>0</v>
      </c>
      <c r="H58" s="126" t="s">
        <v>167</v>
      </c>
      <c r="I58" s="126" t="s">
        <v>18</v>
      </c>
      <c r="J58" s="304" t="s">
        <v>415</v>
      </c>
      <c r="K58" s="409"/>
      <c r="L58" s="126" t="s">
        <v>44</v>
      </c>
      <c r="M58" s="126"/>
      <c r="N58" s="81" t="s">
        <v>146</v>
      </c>
    </row>
    <row r="59" spans="1:14" s="823" customFormat="1" x14ac:dyDescent="0.3">
      <c r="A59" s="837">
        <v>45608</v>
      </c>
      <c r="B59" s="698" t="s">
        <v>109</v>
      </c>
      <c r="C59" s="698" t="s">
        <v>48</v>
      </c>
      <c r="D59" s="698" t="s">
        <v>14</v>
      </c>
      <c r="E59" s="843"/>
      <c r="F59" s="843">
        <v>20000</v>
      </c>
      <c r="G59" s="819">
        <f t="shared" si="4"/>
        <v>20000</v>
      </c>
      <c r="H59" s="698" t="s">
        <v>167</v>
      </c>
      <c r="I59" s="698" t="s">
        <v>18</v>
      </c>
      <c r="J59" s="821" t="s">
        <v>434</v>
      </c>
      <c r="K59" s="815"/>
      <c r="L59" s="698" t="s">
        <v>44</v>
      </c>
      <c r="M59" s="698"/>
      <c r="N59" s="691"/>
    </row>
    <row r="60" spans="1:14" s="813" customFormat="1" x14ac:dyDescent="0.3">
      <c r="A60" s="400">
        <v>45608</v>
      </c>
      <c r="B60" s="126" t="s">
        <v>111</v>
      </c>
      <c r="C60" s="126" t="s">
        <v>112</v>
      </c>
      <c r="D60" s="126" t="s">
        <v>14</v>
      </c>
      <c r="E60" s="784">
        <v>10000</v>
      </c>
      <c r="F60" s="846"/>
      <c r="G60" s="132">
        <f t="shared" si="4"/>
        <v>10000</v>
      </c>
      <c r="H60" s="786" t="s">
        <v>167</v>
      </c>
      <c r="I60" s="786" t="s">
        <v>18</v>
      </c>
      <c r="J60" s="304" t="s">
        <v>434</v>
      </c>
      <c r="K60" s="789"/>
      <c r="L60" s="786" t="s">
        <v>44</v>
      </c>
      <c r="M60" s="786"/>
      <c r="N60" s="81" t="s">
        <v>147</v>
      </c>
    </row>
    <row r="61" spans="1:14" x14ac:dyDescent="0.3">
      <c r="A61" s="400">
        <v>45608</v>
      </c>
      <c r="B61" s="126" t="s">
        <v>111</v>
      </c>
      <c r="C61" s="126" t="s">
        <v>112</v>
      </c>
      <c r="D61" s="126" t="s">
        <v>14</v>
      </c>
      <c r="E61" s="784">
        <v>10000</v>
      </c>
      <c r="F61" s="784"/>
      <c r="G61" s="132">
        <f t="shared" si="4"/>
        <v>0</v>
      </c>
      <c r="H61" s="126" t="s">
        <v>167</v>
      </c>
      <c r="I61" s="126" t="s">
        <v>18</v>
      </c>
      <c r="J61" s="304" t="s">
        <v>434</v>
      </c>
      <c r="K61" s="409"/>
      <c r="L61" s="126" t="s">
        <v>44</v>
      </c>
      <c r="M61" s="126"/>
      <c r="N61" s="81" t="s">
        <v>146</v>
      </c>
    </row>
    <row r="62" spans="1:14" s="823" customFormat="1" x14ac:dyDescent="0.3">
      <c r="A62" s="837">
        <v>45609</v>
      </c>
      <c r="B62" s="698" t="s">
        <v>109</v>
      </c>
      <c r="C62" s="698" t="s">
        <v>48</v>
      </c>
      <c r="D62" s="698" t="s">
        <v>14</v>
      </c>
      <c r="E62" s="843"/>
      <c r="F62" s="843">
        <v>162000</v>
      </c>
      <c r="G62" s="819">
        <f t="shared" si="4"/>
        <v>162000</v>
      </c>
      <c r="H62" s="698" t="s">
        <v>167</v>
      </c>
      <c r="I62" s="698" t="s">
        <v>18</v>
      </c>
      <c r="J62" s="821" t="s">
        <v>435</v>
      </c>
      <c r="K62" s="815"/>
      <c r="L62" s="698" t="s">
        <v>44</v>
      </c>
      <c r="M62" s="698"/>
      <c r="N62" s="691"/>
    </row>
    <row r="63" spans="1:14" s="80" customFormat="1" x14ac:dyDescent="0.3">
      <c r="A63" s="400">
        <v>45609</v>
      </c>
      <c r="B63" s="126" t="s">
        <v>462</v>
      </c>
      <c r="C63" s="126" t="s">
        <v>424</v>
      </c>
      <c r="D63" s="126" t="s">
        <v>79</v>
      </c>
      <c r="E63" s="784">
        <v>28800</v>
      </c>
      <c r="F63" s="784"/>
      <c r="G63" s="132">
        <f t="shared" si="4"/>
        <v>133200</v>
      </c>
      <c r="H63" s="126" t="s">
        <v>167</v>
      </c>
      <c r="I63" s="126" t="s">
        <v>18</v>
      </c>
      <c r="J63" s="304" t="s">
        <v>499</v>
      </c>
      <c r="K63" s="409"/>
      <c r="L63" s="126" t="s">
        <v>44</v>
      </c>
      <c r="M63" s="126"/>
      <c r="N63" s="81"/>
    </row>
    <row r="64" spans="1:14" x14ac:dyDescent="0.3">
      <c r="A64" s="400">
        <v>45609</v>
      </c>
      <c r="B64" s="126" t="s">
        <v>463</v>
      </c>
      <c r="C64" s="126" t="s">
        <v>424</v>
      </c>
      <c r="D64" s="126" t="s">
        <v>79</v>
      </c>
      <c r="E64" s="784">
        <v>19000</v>
      </c>
      <c r="F64" s="784"/>
      <c r="G64" s="132">
        <f t="shared" si="4"/>
        <v>114200</v>
      </c>
      <c r="H64" s="126" t="s">
        <v>167</v>
      </c>
      <c r="I64" s="126" t="s">
        <v>18</v>
      </c>
      <c r="J64" s="304" t="s">
        <v>499</v>
      </c>
      <c r="K64" s="409"/>
      <c r="L64" s="126" t="s">
        <v>44</v>
      </c>
      <c r="M64" s="126"/>
      <c r="N64" s="81" t="s">
        <v>147</v>
      </c>
    </row>
    <row r="65" spans="1:14" x14ac:dyDescent="0.3">
      <c r="A65" s="400">
        <v>45609</v>
      </c>
      <c r="B65" s="126" t="s">
        <v>464</v>
      </c>
      <c r="C65" s="126" t="s">
        <v>424</v>
      </c>
      <c r="D65" s="126" t="s">
        <v>79</v>
      </c>
      <c r="E65" s="784">
        <v>72000</v>
      </c>
      <c r="F65" s="784"/>
      <c r="G65" s="132">
        <f t="shared" si="4"/>
        <v>42200</v>
      </c>
      <c r="H65" s="126" t="s">
        <v>167</v>
      </c>
      <c r="I65" s="126" t="s">
        <v>18</v>
      </c>
      <c r="J65" s="304" t="s">
        <v>499</v>
      </c>
      <c r="K65" s="409"/>
      <c r="L65" s="126" t="s">
        <v>44</v>
      </c>
      <c r="M65" s="126"/>
      <c r="N65" s="81" t="s">
        <v>146</v>
      </c>
    </row>
    <row r="66" spans="1:14" s="80" customFormat="1" x14ac:dyDescent="0.3">
      <c r="A66" s="400">
        <v>45609</v>
      </c>
      <c r="B66" s="126" t="s">
        <v>196</v>
      </c>
      <c r="C66" s="126" t="s">
        <v>424</v>
      </c>
      <c r="D66" s="126" t="s">
        <v>79</v>
      </c>
      <c r="E66" s="784">
        <v>16000</v>
      </c>
      <c r="F66" s="784"/>
      <c r="G66" s="132">
        <f>G65-E66+F66</f>
        <v>26200</v>
      </c>
      <c r="H66" s="126" t="s">
        <v>167</v>
      </c>
      <c r="I66" s="126" t="s">
        <v>18</v>
      </c>
      <c r="J66" s="304" t="s">
        <v>499</v>
      </c>
      <c r="K66" s="409"/>
      <c r="L66" s="126" t="s">
        <v>44</v>
      </c>
      <c r="M66" s="126"/>
      <c r="N66" s="81"/>
    </row>
    <row r="67" spans="1:14" x14ac:dyDescent="0.3">
      <c r="A67" s="400">
        <v>45609</v>
      </c>
      <c r="B67" s="126" t="s">
        <v>465</v>
      </c>
      <c r="C67" s="126" t="s">
        <v>424</v>
      </c>
      <c r="D67" s="126" t="s">
        <v>79</v>
      </c>
      <c r="E67" s="784">
        <v>1000</v>
      </c>
      <c r="F67" s="784"/>
      <c r="G67" s="132">
        <f>G66-E67+F67</f>
        <v>25200</v>
      </c>
      <c r="H67" s="126" t="s">
        <v>167</v>
      </c>
      <c r="I67" s="126" t="s">
        <v>18</v>
      </c>
      <c r="J67" s="304" t="s">
        <v>499</v>
      </c>
      <c r="K67" s="409"/>
      <c r="L67" s="126" t="s">
        <v>44</v>
      </c>
      <c r="M67" s="126"/>
      <c r="N67" s="81"/>
    </row>
    <row r="68" spans="1:14" x14ac:dyDescent="0.3">
      <c r="A68" s="400">
        <v>45609</v>
      </c>
      <c r="B68" s="126" t="s">
        <v>466</v>
      </c>
      <c r="C68" s="126" t="s">
        <v>424</v>
      </c>
      <c r="D68" s="126" t="s">
        <v>79</v>
      </c>
      <c r="E68" s="784">
        <v>12000</v>
      </c>
      <c r="F68" s="784"/>
      <c r="G68" s="132">
        <f t="shared" ref="G68:G127" si="5">G67-E68+F68</f>
        <v>13200</v>
      </c>
      <c r="H68" s="126" t="s">
        <v>167</v>
      </c>
      <c r="I68" s="126" t="s">
        <v>18</v>
      </c>
      <c r="J68" s="304" t="s">
        <v>499</v>
      </c>
      <c r="K68" s="409"/>
      <c r="L68" s="126" t="s">
        <v>44</v>
      </c>
      <c r="M68" s="126"/>
      <c r="N68" s="81"/>
    </row>
    <row r="69" spans="1:14" x14ac:dyDescent="0.3">
      <c r="A69" s="400">
        <v>45609</v>
      </c>
      <c r="B69" s="126" t="s">
        <v>467</v>
      </c>
      <c r="C69" s="126" t="s">
        <v>48</v>
      </c>
      <c r="D69" s="126" t="s">
        <v>14</v>
      </c>
      <c r="E69" s="784"/>
      <c r="F69" s="784">
        <v>-13200</v>
      </c>
      <c r="G69" s="132">
        <f t="shared" si="5"/>
        <v>0</v>
      </c>
      <c r="H69" s="126" t="s">
        <v>167</v>
      </c>
      <c r="I69" s="126" t="s">
        <v>18</v>
      </c>
      <c r="J69" s="304" t="s">
        <v>499</v>
      </c>
      <c r="K69" s="409"/>
      <c r="L69" s="126" t="s">
        <v>44</v>
      </c>
      <c r="M69" s="126"/>
      <c r="N69" s="81"/>
    </row>
    <row r="70" spans="1:14" s="823" customFormat="1" x14ac:dyDescent="0.3">
      <c r="A70" s="837">
        <v>45609</v>
      </c>
      <c r="B70" s="698" t="s">
        <v>109</v>
      </c>
      <c r="C70" s="698" t="s">
        <v>48</v>
      </c>
      <c r="D70" s="698" t="s">
        <v>14</v>
      </c>
      <c r="E70" s="843"/>
      <c r="F70" s="843">
        <v>29000</v>
      </c>
      <c r="G70" s="819">
        <f t="shared" si="5"/>
        <v>29000</v>
      </c>
      <c r="H70" s="698" t="s">
        <v>167</v>
      </c>
      <c r="I70" s="698" t="s">
        <v>18</v>
      </c>
      <c r="J70" s="821" t="s">
        <v>283</v>
      </c>
      <c r="K70" s="815"/>
      <c r="L70" s="698" t="s">
        <v>44</v>
      </c>
      <c r="M70" s="698"/>
      <c r="N70" s="691"/>
    </row>
    <row r="71" spans="1:14" x14ac:dyDescent="0.3">
      <c r="A71" s="400">
        <v>45609</v>
      </c>
      <c r="B71" s="126" t="s">
        <v>111</v>
      </c>
      <c r="C71" s="126" t="s">
        <v>112</v>
      </c>
      <c r="D71" s="126" t="s">
        <v>14</v>
      </c>
      <c r="E71" s="784">
        <v>10000</v>
      </c>
      <c r="F71" s="784"/>
      <c r="G71" s="132">
        <f t="shared" si="5"/>
        <v>19000</v>
      </c>
      <c r="H71" s="126" t="s">
        <v>167</v>
      </c>
      <c r="I71" s="126" t="s">
        <v>18</v>
      </c>
      <c r="J71" s="304" t="s">
        <v>283</v>
      </c>
      <c r="K71" s="409"/>
      <c r="L71" s="126" t="s">
        <v>44</v>
      </c>
      <c r="M71" s="126"/>
      <c r="N71" s="81" t="s">
        <v>147</v>
      </c>
    </row>
    <row r="72" spans="1:14" x14ac:dyDescent="0.3">
      <c r="A72" s="400">
        <v>45609</v>
      </c>
      <c r="B72" s="126" t="s">
        <v>111</v>
      </c>
      <c r="C72" s="126" t="s">
        <v>112</v>
      </c>
      <c r="D72" s="126" t="s">
        <v>14</v>
      </c>
      <c r="E72" s="784">
        <v>10000</v>
      </c>
      <c r="F72" s="784"/>
      <c r="G72" s="132">
        <f t="shared" si="5"/>
        <v>9000</v>
      </c>
      <c r="H72" s="126" t="s">
        <v>167</v>
      </c>
      <c r="I72" s="126" t="s">
        <v>18</v>
      </c>
      <c r="J72" s="304" t="s">
        <v>283</v>
      </c>
      <c r="K72" s="409"/>
      <c r="L72" s="126" t="s">
        <v>44</v>
      </c>
      <c r="M72" s="126"/>
      <c r="N72" s="81" t="s">
        <v>146</v>
      </c>
    </row>
    <row r="73" spans="1:14" x14ac:dyDescent="0.3">
      <c r="A73" s="400">
        <v>45609</v>
      </c>
      <c r="B73" s="126" t="s">
        <v>111</v>
      </c>
      <c r="C73" s="126" t="s">
        <v>112</v>
      </c>
      <c r="D73" s="126" t="s">
        <v>14</v>
      </c>
      <c r="E73" s="784">
        <v>5000</v>
      </c>
      <c r="F73" s="784"/>
      <c r="G73" s="132">
        <f t="shared" si="5"/>
        <v>4000</v>
      </c>
      <c r="H73" s="126" t="s">
        <v>167</v>
      </c>
      <c r="I73" s="126" t="s">
        <v>18</v>
      </c>
      <c r="J73" s="304" t="s">
        <v>283</v>
      </c>
      <c r="K73" s="409"/>
      <c r="L73" s="126" t="s">
        <v>44</v>
      </c>
      <c r="M73" s="126"/>
      <c r="N73" s="81" t="s">
        <v>473</v>
      </c>
    </row>
    <row r="74" spans="1:14" s="80" customFormat="1" x14ac:dyDescent="0.3">
      <c r="A74" s="400">
        <v>45609</v>
      </c>
      <c r="B74" s="126" t="s">
        <v>111</v>
      </c>
      <c r="C74" s="126" t="s">
        <v>112</v>
      </c>
      <c r="D74" s="126" t="s">
        <v>14</v>
      </c>
      <c r="E74" s="784">
        <v>5000</v>
      </c>
      <c r="F74" s="784"/>
      <c r="G74" s="132">
        <f t="shared" si="5"/>
        <v>-1000</v>
      </c>
      <c r="H74" s="126" t="s">
        <v>167</v>
      </c>
      <c r="I74" s="126" t="s">
        <v>18</v>
      </c>
      <c r="J74" s="304" t="s">
        <v>283</v>
      </c>
      <c r="K74" s="409"/>
      <c r="L74" s="126" t="s">
        <v>44</v>
      </c>
      <c r="M74" s="126"/>
      <c r="N74" s="81" t="s">
        <v>474</v>
      </c>
    </row>
    <row r="75" spans="1:14" s="823" customFormat="1" x14ac:dyDescent="0.3">
      <c r="A75" s="837">
        <v>45610</v>
      </c>
      <c r="B75" s="698" t="s">
        <v>109</v>
      </c>
      <c r="C75" s="698" t="s">
        <v>48</v>
      </c>
      <c r="D75" s="698" t="s">
        <v>14</v>
      </c>
      <c r="E75" s="843"/>
      <c r="F75" s="843">
        <v>70000</v>
      </c>
      <c r="G75" s="819">
        <f t="shared" si="5"/>
        <v>69000</v>
      </c>
      <c r="H75" s="698" t="s">
        <v>167</v>
      </c>
      <c r="I75" s="698" t="s">
        <v>18</v>
      </c>
      <c r="J75" s="821" t="s">
        <v>284</v>
      </c>
      <c r="K75" s="815"/>
      <c r="L75" s="698" t="s">
        <v>44</v>
      </c>
      <c r="M75" s="698"/>
      <c r="N75" s="691"/>
    </row>
    <row r="76" spans="1:14" x14ac:dyDescent="0.3">
      <c r="A76" s="400">
        <v>45610</v>
      </c>
      <c r="B76" s="126" t="s">
        <v>487</v>
      </c>
      <c r="C76" s="126" t="s">
        <v>424</v>
      </c>
      <c r="D76" s="126" t="s">
        <v>79</v>
      </c>
      <c r="E76" s="784">
        <v>70000</v>
      </c>
      <c r="F76" s="784"/>
      <c r="G76" s="132">
        <f t="shared" si="5"/>
        <v>-1000</v>
      </c>
      <c r="H76" s="126" t="s">
        <v>167</v>
      </c>
      <c r="I76" s="126" t="s">
        <v>18</v>
      </c>
      <c r="J76" s="304" t="s">
        <v>499</v>
      </c>
      <c r="K76" s="409"/>
      <c r="L76" s="126" t="s">
        <v>44</v>
      </c>
      <c r="M76" s="126"/>
      <c r="N76" s="81"/>
    </row>
    <row r="77" spans="1:14" s="823" customFormat="1" x14ac:dyDescent="0.3">
      <c r="A77" s="837">
        <v>45610</v>
      </c>
      <c r="B77" s="698" t="s">
        <v>109</v>
      </c>
      <c r="C77" s="698" t="s">
        <v>48</v>
      </c>
      <c r="D77" s="698" t="s">
        <v>14</v>
      </c>
      <c r="E77" s="843"/>
      <c r="F77" s="843">
        <v>26000</v>
      </c>
      <c r="G77" s="819">
        <f t="shared" si="5"/>
        <v>25000</v>
      </c>
      <c r="H77" s="698" t="s">
        <v>167</v>
      </c>
      <c r="I77" s="698" t="s">
        <v>18</v>
      </c>
      <c r="J77" s="821" t="s">
        <v>285</v>
      </c>
      <c r="K77" s="815"/>
      <c r="L77" s="698" t="s">
        <v>44</v>
      </c>
      <c r="M77" s="698"/>
      <c r="N77" s="691"/>
    </row>
    <row r="78" spans="1:14" s="80" customFormat="1" x14ac:dyDescent="0.3">
      <c r="A78" s="400">
        <v>45610</v>
      </c>
      <c r="B78" s="126" t="s">
        <v>111</v>
      </c>
      <c r="C78" s="126" t="s">
        <v>112</v>
      </c>
      <c r="D78" s="126" t="s">
        <v>14</v>
      </c>
      <c r="E78" s="784">
        <v>10000</v>
      </c>
      <c r="F78" s="784"/>
      <c r="G78" s="132">
        <f t="shared" si="5"/>
        <v>15000</v>
      </c>
      <c r="H78" s="126" t="s">
        <v>167</v>
      </c>
      <c r="I78" s="126" t="s">
        <v>18</v>
      </c>
      <c r="J78" s="304" t="s">
        <v>285</v>
      </c>
      <c r="K78" s="409"/>
      <c r="L78" s="126" t="s">
        <v>44</v>
      </c>
      <c r="M78" s="126"/>
      <c r="N78" s="81" t="s">
        <v>174</v>
      </c>
    </row>
    <row r="79" spans="1:14" x14ac:dyDescent="0.3">
      <c r="A79" s="400">
        <v>45610</v>
      </c>
      <c r="B79" s="126" t="s">
        <v>111</v>
      </c>
      <c r="C79" s="126" t="s">
        <v>112</v>
      </c>
      <c r="D79" s="126" t="s">
        <v>14</v>
      </c>
      <c r="E79" s="784">
        <v>2000</v>
      </c>
      <c r="F79" s="784"/>
      <c r="G79" s="132">
        <f t="shared" si="5"/>
        <v>13000</v>
      </c>
      <c r="H79" s="126" t="s">
        <v>167</v>
      </c>
      <c r="I79" s="126" t="s">
        <v>18</v>
      </c>
      <c r="J79" s="304" t="s">
        <v>285</v>
      </c>
      <c r="K79" s="409"/>
      <c r="L79" s="126" t="s">
        <v>44</v>
      </c>
      <c r="M79" s="126"/>
      <c r="N79" s="81" t="s">
        <v>500</v>
      </c>
    </row>
    <row r="80" spans="1:14" x14ac:dyDescent="0.3">
      <c r="A80" s="400">
        <v>45610</v>
      </c>
      <c r="B80" s="126" t="s">
        <v>111</v>
      </c>
      <c r="C80" s="126" t="s">
        <v>112</v>
      </c>
      <c r="D80" s="126" t="s">
        <v>14</v>
      </c>
      <c r="E80" s="784">
        <v>4000</v>
      </c>
      <c r="F80" s="784"/>
      <c r="G80" s="132">
        <f t="shared" si="5"/>
        <v>9000</v>
      </c>
      <c r="H80" s="126" t="s">
        <v>167</v>
      </c>
      <c r="I80" s="126" t="s">
        <v>18</v>
      </c>
      <c r="J80" s="304" t="s">
        <v>285</v>
      </c>
      <c r="K80" s="409"/>
      <c r="L80" s="126" t="s">
        <v>44</v>
      </c>
      <c r="M80" s="126"/>
      <c r="N80" s="81" t="s">
        <v>501</v>
      </c>
    </row>
    <row r="81" spans="1:14" x14ac:dyDescent="0.3">
      <c r="A81" s="400">
        <v>45610</v>
      </c>
      <c r="B81" s="126" t="s">
        <v>111</v>
      </c>
      <c r="C81" s="126" t="s">
        <v>112</v>
      </c>
      <c r="D81" s="126" t="s">
        <v>14</v>
      </c>
      <c r="E81" s="784">
        <v>10000</v>
      </c>
      <c r="F81" s="784"/>
      <c r="G81" s="132">
        <f t="shared" si="5"/>
        <v>-1000</v>
      </c>
      <c r="H81" s="126" t="s">
        <v>167</v>
      </c>
      <c r="I81" s="126" t="s">
        <v>18</v>
      </c>
      <c r="J81" s="304" t="s">
        <v>285</v>
      </c>
      <c r="K81" s="409"/>
      <c r="L81" s="126" t="s">
        <v>44</v>
      </c>
      <c r="M81" s="126"/>
      <c r="N81" s="81" t="s">
        <v>175</v>
      </c>
    </row>
    <row r="82" spans="1:14" s="823" customFormat="1" x14ac:dyDescent="0.3">
      <c r="A82" s="837">
        <v>45611</v>
      </c>
      <c r="B82" s="698" t="s">
        <v>109</v>
      </c>
      <c r="C82" s="698" t="s">
        <v>48</v>
      </c>
      <c r="D82" s="698" t="s">
        <v>14</v>
      </c>
      <c r="E82" s="843"/>
      <c r="F82" s="843">
        <v>20000</v>
      </c>
      <c r="G82" s="819">
        <f t="shared" si="5"/>
        <v>19000</v>
      </c>
      <c r="H82" s="698" t="s">
        <v>167</v>
      </c>
      <c r="I82" s="698" t="s">
        <v>18</v>
      </c>
      <c r="J82" s="821" t="s">
        <v>286</v>
      </c>
      <c r="K82" s="815"/>
      <c r="L82" s="698" t="s">
        <v>44</v>
      </c>
      <c r="M82" s="698"/>
      <c r="N82" s="691"/>
    </row>
    <row r="83" spans="1:14" s="80" customFormat="1" x14ac:dyDescent="0.3">
      <c r="A83" s="400">
        <v>45611</v>
      </c>
      <c r="B83" s="126" t="s">
        <v>111</v>
      </c>
      <c r="C83" s="126" t="s">
        <v>112</v>
      </c>
      <c r="D83" s="126" t="s">
        <v>14</v>
      </c>
      <c r="E83" s="784">
        <v>10000</v>
      </c>
      <c r="F83" s="784"/>
      <c r="G83" s="132">
        <f t="shared" si="5"/>
        <v>9000</v>
      </c>
      <c r="H83" s="126" t="s">
        <v>167</v>
      </c>
      <c r="I83" s="126" t="s">
        <v>18</v>
      </c>
      <c r="J83" s="304" t="s">
        <v>286</v>
      </c>
      <c r="K83" s="409"/>
      <c r="L83" s="126" t="s">
        <v>44</v>
      </c>
      <c r="M83" s="126"/>
      <c r="N83" s="81" t="s">
        <v>147</v>
      </c>
    </row>
    <row r="84" spans="1:14" x14ac:dyDescent="0.3">
      <c r="A84" s="400">
        <v>45611</v>
      </c>
      <c r="B84" s="126" t="s">
        <v>111</v>
      </c>
      <c r="C84" s="126" t="s">
        <v>112</v>
      </c>
      <c r="D84" s="126" t="s">
        <v>14</v>
      </c>
      <c r="E84" s="784">
        <v>10000</v>
      </c>
      <c r="F84" s="784"/>
      <c r="G84" s="132">
        <f t="shared" si="5"/>
        <v>-1000</v>
      </c>
      <c r="H84" s="126" t="s">
        <v>167</v>
      </c>
      <c r="I84" s="126" t="s">
        <v>18</v>
      </c>
      <c r="J84" s="304" t="s">
        <v>286</v>
      </c>
      <c r="K84" s="409"/>
      <c r="L84" s="126" t="s">
        <v>44</v>
      </c>
      <c r="M84" s="126"/>
      <c r="N84" s="81" t="s">
        <v>146</v>
      </c>
    </row>
    <row r="85" spans="1:14" s="823" customFormat="1" x14ac:dyDescent="0.3">
      <c r="A85" s="837">
        <v>45612</v>
      </c>
      <c r="B85" s="698" t="s">
        <v>109</v>
      </c>
      <c r="C85" s="698" t="s">
        <v>48</v>
      </c>
      <c r="D85" s="698" t="s">
        <v>14</v>
      </c>
      <c r="E85" s="843"/>
      <c r="F85" s="843">
        <v>20000</v>
      </c>
      <c r="G85" s="819">
        <f t="shared" si="5"/>
        <v>19000</v>
      </c>
      <c r="H85" s="698" t="s">
        <v>167</v>
      </c>
      <c r="I85" s="698" t="s">
        <v>18</v>
      </c>
      <c r="J85" s="821" t="s">
        <v>287</v>
      </c>
      <c r="K85" s="815"/>
      <c r="L85" s="698" t="s">
        <v>44</v>
      </c>
      <c r="M85" s="698"/>
      <c r="N85" s="691"/>
    </row>
    <row r="86" spans="1:14" x14ac:dyDescent="0.3">
      <c r="A86" s="400">
        <v>45612</v>
      </c>
      <c r="B86" s="126" t="s">
        <v>111</v>
      </c>
      <c r="C86" s="126" t="s">
        <v>112</v>
      </c>
      <c r="D86" s="126" t="s">
        <v>14</v>
      </c>
      <c r="E86" s="784">
        <v>10000</v>
      </c>
      <c r="F86" s="784"/>
      <c r="G86" s="132">
        <f t="shared" si="5"/>
        <v>9000</v>
      </c>
      <c r="H86" s="126" t="s">
        <v>167</v>
      </c>
      <c r="I86" s="126" t="s">
        <v>18</v>
      </c>
      <c r="J86" s="304" t="s">
        <v>287</v>
      </c>
      <c r="K86" s="409"/>
      <c r="L86" s="126" t="s">
        <v>44</v>
      </c>
      <c r="M86" s="126"/>
      <c r="N86" s="81" t="s">
        <v>174</v>
      </c>
    </row>
    <row r="87" spans="1:14" x14ac:dyDescent="0.3">
      <c r="A87" s="400">
        <v>45612</v>
      </c>
      <c r="B87" s="126" t="s">
        <v>111</v>
      </c>
      <c r="C87" s="126" t="s">
        <v>112</v>
      </c>
      <c r="D87" s="126" t="s">
        <v>14</v>
      </c>
      <c r="E87" s="784">
        <v>10000</v>
      </c>
      <c r="F87" s="784"/>
      <c r="G87" s="132">
        <f t="shared" si="5"/>
        <v>-1000</v>
      </c>
      <c r="H87" s="126" t="s">
        <v>167</v>
      </c>
      <c r="I87" s="126" t="s">
        <v>18</v>
      </c>
      <c r="J87" s="304" t="s">
        <v>287</v>
      </c>
      <c r="K87" s="409"/>
      <c r="L87" s="126" t="s">
        <v>44</v>
      </c>
      <c r="M87" s="126"/>
      <c r="N87" s="81" t="s">
        <v>175</v>
      </c>
    </row>
    <row r="88" spans="1:14" s="823" customFormat="1" x14ac:dyDescent="0.3">
      <c r="A88" s="837">
        <v>45614</v>
      </c>
      <c r="B88" s="698" t="s">
        <v>109</v>
      </c>
      <c r="C88" s="698" t="s">
        <v>48</v>
      </c>
      <c r="D88" s="698" t="s">
        <v>14</v>
      </c>
      <c r="E88" s="843"/>
      <c r="F88" s="843">
        <v>20000</v>
      </c>
      <c r="G88" s="819">
        <f t="shared" si="5"/>
        <v>19000</v>
      </c>
      <c r="H88" s="698" t="s">
        <v>167</v>
      </c>
      <c r="I88" s="698" t="s">
        <v>18</v>
      </c>
      <c r="J88" s="821" t="s">
        <v>436</v>
      </c>
      <c r="K88" s="815"/>
      <c r="L88" s="698" t="s">
        <v>44</v>
      </c>
      <c r="M88" s="698"/>
      <c r="N88" s="691"/>
    </row>
    <row r="89" spans="1:14" s="80" customFormat="1" x14ac:dyDescent="0.3">
      <c r="A89" s="400">
        <v>45614</v>
      </c>
      <c r="B89" s="126" t="s">
        <v>111</v>
      </c>
      <c r="C89" s="126" t="s">
        <v>112</v>
      </c>
      <c r="D89" s="126" t="s">
        <v>14</v>
      </c>
      <c r="E89" s="784">
        <v>10000</v>
      </c>
      <c r="F89" s="784"/>
      <c r="G89" s="132">
        <f t="shared" si="5"/>
        <v>9000</v>
      </c>
      <c r="H89" s="126" t="s">
        <v>167</v>
      </c>
      <c r="I89" s="126" t="s">
        <v>18</v>
      </c>
      <c r="J89" s="304" t="s">
        <v>436</v>
      </c>
      <c r="K89" s="409"/>
      <c r="L89" s="126" t="s">
        <v>44</v>
      </c>
      <c r="M89" s="126"/>
      <c r="N89" s="81" t="s">
        <v>174</v>
      </c>
    </row>
    <row r="90" spans="1:14" x14ac:dyDescent="0.3">
      <c r="A90" s="400">
        <v>45614</v>
      </c>
      <c r="B90" s="126" t="s">
        <v>111</v>
      </c>
      <c r="C90" s="126" t="s">
        <v>112</v>
      </c>
      <c r="D90" s="126" t="s">
        <v>14</v>
      </c>
      <c r="E90" s="784">
        <v>10000</v>
      </c>
      <c r="F90" s="784"/>
      <c r="G90" s="132">
        <f t="shared" si="5"/>
        <v>-1000</v>
      </c>
      <c r="H90" s="126" t="s">
        <v>167</v>
      </c>
      <c r="I90" s="126" t="s">
        <v>18</v>
      </c>
      <c r="J90" s="304" t="s">
        <v>436</v>
      </c>
      <c r="K90" s="409"/>
      <c r="L90" s="126" t="s">
        <v>44</v>
      </c>
      <c r="M90" s="126"/>
      <c r="N90" s="81" t="s">
        <v>175</v>
      </c>
    </row>
    <row r="91" spans="1:14" s="823" customFormat="1" x14ac:dyDescent="0.3">
      <c r="A91" s="837">
        <v>45615</v>
      </c>
      <c r="B91" s="698" t="s">
        <v>109</v>
      </c>
      <c r="C91" s="698" t="s">
        <v>48</v>
      </c>
      <c r="D91" s="698" t="s">
        <v>14</v>
      </c>
      <c r="E91" s="843"/>
      <c r="F91" s="843">
        <v>20000</v>
      </c>
      <c r="G91" s="819">
        <f t="shared" si="5"/>
        <v>19000</v>
      </c>
      <c r="H91" s="698" t="s">
        <v>167</v>
      </c>
      <c r="I91" s="698" t="s">
        <v>18</v>
      </c>
      <c r="J91" s="821" t="s">
        <v>437</v>
      </c>
      <c r="K91" s="815"/>
      <c r="L91" s="698" t="s">
        <v>44</v>
      </c>
      <c r="M91" s="698"/>
      <c r="N91" s="691"/>
    </row>
    <row r="92" spans="1:14" s="80" customFormat="1" x14ac:dyDescent="0.3">
      <c r="A92" s="400">
        <v>45615</v>
      </c>
      <c r="B92" s="126" t="s">
        <v>111</v>
      </c>
      <c r="C92" s="126" t="s">
        <v>112</v>
      </c>
      <c r="D92" s="126" t="s">
        <v>14</v>
      </c>
      <c r="E92" s="784">
        <v>10000</v>
      </c>
      <c r="F92" s="784"/>
      <c r="G92" s="132">
        <f t="shared" si="5"/>
        <v>9000</v>
      </c>
      <c r="H92" s="126" t="s">
        <v>167</v>
      </c>
      <c r="I92" s="126" t="s">
        <v>18</v>
      </c>
      <c r="J92" s="304" t="s">
        <v>437</v>
      </c>
      <c r="K92" s="409"/>
      <c r="L92" s="126" t="s">
        <v>44</v>
      </c>
      <c r="M92" s="126"/>
      <c r="N92" s="81" t="s">
        <v>174</v>
      </c>
    </row>
    <row r="93" spans="1:14" x14ac:dyDescent="0.3">
      <c r="A93" s="400">
        <v>45615</v>
      </c>
      <c r="B93" s="126" t="s">
        <v>111</v>
      </c>
      <c r="C93" s="126" t="s">
        <v>112</v>
      </c>
      <c r="D93" s="126" t="s">
        <v>14</v>
      </c>
      <c r="E93" s="784">
        <v>10000</v>
      </c>
      <c r="F93" s="784"/>
      <c r="G93" s="132">
        <f t="shared" si="5"/>
        <v>-1000</v>
      </c>
      <c r="H93" s="126" t="s">
        <v>167</v>
      </c>
      <c r="I93" s="126" t="s">
        <v>18</v>
      </c>
      <c r="J93" s="304" t="s">
        <v>437</v>
      </c>
      <c r="K93" s="409"/>
      <c r="L93" s="126" t="s">
        <v>44</v>
      </c>
      <c r="M93" s="126"/>
      <c r="N93" s="81" t="s">
        <v>175</v>
      </c>
    </row>
    <row r="94" spans="1:14" s="823" customFormat="1" x14ac:dyDescent="0.3">
      <c r="A94" s="837">
        <v>45616</v>
      </c>
      <c r="B94" s="698" t="s">
        <v>109</v>
      </c>
      <c r="C94" s="698" t="s">
        <v>48</v>
      </c>
      <c r="D94" s="698" t="s">
        <v>14</v>
      </c>
      <c r="E94" s="843"/>
      <c r="F94" s="843">
        <v>20000</v>
      </c>
      <c r="G94" s="819">
        <f t="shared" si="5"/>
        <v>19000</v>
      </c>
      <c r="H94" s="698" t="s">
        <v>167</v>
      </c>
      <c r="I94" s="698" t="s">
        <v>18</v>
      </c>
      <c r="J94" s="821" t="s">
        <v>567</v>
      </c>
      <c r="K94" s="815"/>
      <c r="L94" s="698" t="s">
        <v>44</v>
      </c>
      <c r="M94" s="698"/>
      <c r="N94" s="691"/>
    </row>
    <row r="95" spans="1:14" s="80" customFormat="1" x14ac:dyDescent="0.3">
      <c r="A95" s="400">
        <v>45616</v>
      </c>
      <c r="B95" s="126" t="s">
        <v>111</v>
      </c>
      <c r="C95" s="126" t="s">
        <v>112</v>
      </c>
      <c r="D95" s="126" t="s">
        <v>14</v>
      </c>
      <c r="E95" s="784">
        <v>10000</v>
      </c>
      <c r="F95" s="784"/>
      <c r="G95" s="132">
        <f t="shared" si="5"/>
        <v>9000</v>
      </c>
      <c r="H95" s="126" t="s">
        <v>167</v>
      </c>
      <c r="I95" s="126" t="s">
        <v>18</v>
      </c>
      <c r="J95" s="304" t="s">
        <v>567</v>
      </c>
      <c r="K95" s="409"/>
      <c r="L95" s="126" t="s">
        <v>44</v>
      </c>
      <c r="M95" s="126"/>
      <c r="N95" s="81" t="s">
        <v>174</v>
      </c>
    </row>
    <row r="96" spans="1:14" x14ac:dyDescent="0.3">
      <c r="A96" s="400">
        <v>45616</v>
      </c>
      <c r="B96" s="126" t="s">
        <v>111</v>
      </c>
      <c r="C96" s="126" t="s">
        <v>112</v>
      </c>
      <c r="D96" s="126" t="s">
        <v>14</v>
      </c>
      <c r="E96" s="784">
        <v>10000</v>
      </c>
      <c r="F96" s="784"/>
      <c r="G96" s="132">
        <f t="shared" si="5"/>
        <v>-1000</v>
      </c>
      <c r="H96" s="126" t="s">
        <v>167</v>
      </c>
      <c r="I96" s="126" t="s">
        <v>18</v>
      </c>
      <c r="J96" s="304" t="s">
        <v>567</v>
      </c>
      <c r="K96" s="409"/>
      <c r="L96" s="126" t="s">
        <v>44</v>
      </c>
      <c r="M96" s="126"/>
      <c r="N96" s="81" t="s">
        <v>175</v>
      </c>
    </row>
    <row r="97" spans="1:14" s="823" customFormat="1" x14ac:dyDescent="0.3">
      <c r="A97" s="837">
        <v>45617</v>
      </c>
      <c r="B97" s="698" t="s">
        <v>109</v>
      </c>
      <c r="C97" s="698" t="s">
        <v>48</v>
      </c>
      <c r="D97" s="698" t="s">
        <v>14</v>
      </c>
      <c r="E97" s="843"/>
      <c r="F97" s="843">
        <v>20000</v>
      </c>
      <c r="G97" s="819">
        <f t="shared" si="5"/>
        <v>19000</v>
      </c>
      <c r="H97" s="698" t="s">
        <v>167</v>
      </c>
      <c r="I97" s="698" t="s">
        <v>18</v>
      </c>
      <c r="J97" s="821" t="s">
        <v>579</v>
      </c>
      <c r="K97" s="815"/>
      <c r="L97" s="698" t="s">
        <v>44</v>
      </c>
      <c r="M97" s="698"/>
      <c r="N97" s="691"/>
    </row>
    <row r="98" spans="1:14" s="80" customFormat="1" x14ac:dyDescent="0.3">
      <c r="A98" s="400">
        <v>45617</v>
      </c>
      <c r="B98" s="126" t="s">
        <v>111</v>
      </c>
      <c r="C98" s="126" t="s">
        <v>112</v>
      </c>
      <c r="D98" s="126" t="s">
        <v>14</v>
      </c>
      <c r="E98" s="784">
        <v>10000</v>
      </c>
      <c r="F98" s="784"/>
      <c r="G98" s="132">
        <f t="shared" si="5"/>
        <v>9000</v>
      </c>
      <c r="H98" s="126" t="s">
        <v>167</v>
      </c>
      <c r="I98" s="126" t="s">
        <v>18</v>
      </c>
      <c r="J98" s="304" t="s">
        <v>579</v>
      </c>
      <c r="K98" s="409"/>
      <c r="L98" s="126" t="s">
        <v>44</v>
      </c>
      <c r="M98" s="126"/>
      <c r="N98" s="81" t="s">
        <v>174</v>
      </c>
    </row>
    <row r="99" spans="1:14" x14ac:dyDescent="0.3">
      <c r="A99" s="400">
        <v>45617</v>
      </c>
      <c r="B99" s="126" t="s">
        <v>111</v>
      </c>
      <c r="C99" s="126" t="s">
        <v>112</v>
      </c>
      <c r="D99" s="126" t="s">
        <v>14</v>
      </c>
      <c r="E99" s="784">
        <v>10000</v>
      </c>
      <c r="F99" s="784"/>
      <c r="G99" s="132">
        <f t="shared" si="5"/>
        <v>-1000</v>
      </c>
      <c r="H99" s="126" t="s">
        <v>167</v>
      </c>
      <c r="I99" s="126" t="s">
        <v>18</v>
      </c>
      <c r="J99" s="304" t="s">
        <v>579</v>
      </c>
      <c r="K99" s="409"/>
      <c r="L99" s="126" t="s">
        <v>44</v>
      </c>
      <c r="M99" s="126"/>
      <c r="N99" s="81" t="s">
        <v>175</v>
      </c>
    </row>
    <row r="100" spans="1:14" s="823" customFormat="1" x14ac:dyDescent="0.3">
      <c r="A100" s="837">
        <v>45618</v>
      </c>
      <c r="B100" s="698" t="s">
        <v>109</v>
      </c>
      <c r="C100" s="698" t="s">
        <v>48</v>
      </c>
      <c r="D100" s="698" t="s">
        <v>14</v>
      </c>
      <c r="E100" s="843"/>
      <c r="F100" s="843">
        <v>20000</v>
      </c>
      <c r="G100" s="819">
        <f t="shared" si="5"/>
        <v>19000</v>
      </c>
      <c r="H100" s="698" t="s">
        <v>167</v>
      </c>
      <c r="I100" s="698" t="s">
        <v>18</v>
      </c>
      <c r="J100" s="821" t="s">
        <v>612</v>
      </c>
      <c r="K100" s="815"/>
      <c r="L100" s="698" t="s">
        <v>44</v>
      </c>
      <c r="M100" s="698"/>
      <c r="N100" s="691"/>
    </row>
    <row r="101" spans="1:14" s="80" customFormat="1" x14ac:dyDescent="0.3">
      <c r="A101" s="400">
        <v>45618</v>
      </c>
      <c r="B101" s="126" t="s">
        <v>111</v>
      </c>
      <c r="C101" s="126" t="s">
        <v>112</v>
      </c>
      <c r="D101" s="126" t="s">
        <v>14</v>
      </c>
      <c r="E101" s="784">
        <v>10000</v>
      </c>
      <c r="F101" s="784"/>
      <c r="G101" s="132">
        <f t="shared" si="5"/>
        <v>9000</v>
      </c>
      <c r="H101" s="126" t="s">
        <v>167</v>
      </c>
      <c r="I101" s="126" t="s">
        <v>18</v>
      </c>
      <c r="J101" s="304" t="s">
        <v>612</v>
      </c>
      <c r="K101" s="409"/>
      <c r="L101" s="126" t="s">
        <v>44</v>
      </c>
      <c r="M101" s="126"/>
      <c r="N101" s="81" t="s">
        <v>174</v>
      </c>
    </row>
    <row r="102" spans="1:14" x14ac:dyDescent="0.3">
      <c r="A102" s="400">
        <v>45618</v>
      </c>
      <c r="B102" s="126" t="s">
        <v>111</v>
      </c>
      <c r="C102" s="126" t="s">
        <v>112</v>
      </c>
      <c r="D102" s="126" t="s">
        <v>14</v>
      </c>
      <c r="E102" s="784">
        <v>10000</v>
      </c>
      <c r="F102" s="784"/>
      <c r="G102" s="132">
        <f t="shared" si="5"/>
        <v>-1000</v>
      </c>
      <c r="H102" s="126" t="s">
        <v>167</v>
      </c>
      <c r="I102" s="126" t="s">
        <v>18</v>
      </c>
      <c r="J102" s="304" t="s">
        <v>612</v>
      </c>
      <c r="K102" s="409"/>
      <c r="L102" s="126" t="s">
        <v>44</v>
      </c>
      <c r="M102" s="126"/>
      <c r="N102" s="81" t="s">
        <v>175</v>
      </c>
    </row>
    <row r="103" spans="1:14" s="823" customFormat="1" x14ac:dyDescent="0.3">
      <c r="A103" s="837">
        <v>45618</v>
      </c>
      <c r="B103" s="698" t="s">
        <v>109</v>
      </c>
      <c r="C103" s="698" t="s">
        <v>48</v>
      </c>
      <c r="D103" s="698" t="s">
        <v>14</v>
      </c>
      <c r="E103" s="843"/>
      <c r="F103" s="843">
        <v>319000</v>
      </c>
      <c r="G103" s="819">
        <f t="shared" si="5"/>
        <v>318000</v>
      </c>
      <c r="H103" s="698" t="s">
        <v>167</v>
      </c>
      <c r="I103" s="698" t="s">
        <v>18</v>
      </c>
      <c r="J103" s="821" t="s">
        <v>613</v>
      </c>
      <c r="K103" s="815"/>
      <c r="L103" s="698" t="s">
        <v>44</v>
      </c>
      <c r="M103" s="698"/>
      <c r="N103" s="691"/>
    </row>
    <row r="104" spans="1:14" x14ac:dyDescent="0.3">
      <c r="A104" s="400">
        <v>45618</v>
      </c>
      <c r="B104" s="126" t="s">
        <v>627</v>
      </c>
      <c r="C104" s="126" t="s">
        <v>123</v>
      </c>
      <c r="D104" s="126" t="s">
        <v>79</v>
      </c>
      <c r="E104" s="784">
        <v>319000</v>
      </c>
      <c r="F104" s="784"/>
      <c r="G104" s="132">
        <f t="shared" si="5"/>
        <v>-1000</v>
      </c>
      <c r="H104" s="126" t="s">
        <v>167</v>
      </c>
      <c r="I104" s="126" t="s">
        <v>18</v>
      </c>
      <c r="J104" s="304" t="s">
        <v>499</v>
      </c>
      <c r="K104" s="409"/>
      <c r="L104" s="126" t="s">
        <v>44</v>
      </c>
      <c r="M104" s="126"/>
      <c r="N104" s="81"/>
    </row>
    <row r="105" spans="1:14" s="823" customFormat="1" x14ac:dyDescent="0.3">
      <c r="A105" s="837">
        <v>45621</v>
      </c>
      <c r="B105" s="698" t="s">
        <v>109</v>
      </c>
      <c r="C105" s="698" t="s">
        <v>48</v>
      </c>
      <c r="D105" s="698" t="s">
        <v>14</v>
      </c>
      <c r="E105" s="843"/>
      <c r="F105" s="843">
        <v>20000</v>
      </c>
      <c r="G105" s="819">
        <f t="shared" si="5"/>
        <v>19000</v>
      </c>
      <c r="H105" s="698" t="s">
        <v>167</v>
      </c>
      <c r="I105" s="698" t="s">
        <v>18</v>
      </c>
      <c r="J105" s="821" t="s">
        <v>636</v>
      </c>
      <c r="K105" s="815"/>
      <c r="L105" s="698" t="s">
        <v>44</v>
      </c>
      <c r="M105" s="698"/>
      <c r="N105" s="691"/>
    </row>
    <row r="106" spans="1:14" s="80" customFormat="1" x14ac:dyDescent="0.3">
      <c r="A106" s="400" t="s">
        <v>662</v>
      </c>
      <c r="B106" s="126" t="s">
        <v>111</v>
      </c>
      <c r="C106" s="126" t="s">
        <v>112</v>
      </c>
      <c r="D106" s="126" t="s">
        <v>14</v>
      </c>
      <c r="E106" s="784">
        <v>10000</v>
      </c>
      <c r="F106" s="784"/>
      <c r="G106" s="132">
        <f t="shared" si="5"/>
        <v>9000</v>
      </c>
      <c r="H106" s="126" t="s">
        <v>167</v>
      </c>
      <c r="I106" s="126" t="s">
        <v>18</v>
      </c>
      <c r="J106" s="304" t="s">
        <v>636</v>
      </c>
      <c r="K106" s="409"/>
      <c r="L106" s="126" t="s">
        <v>44</v>
      </c>
      <c r="M106" s="126"/>
      <c r="N106" s="81" t="s">
        <v>174</v>
      </c>
    </row>
    <row r="107" spans="1:14" x14ac:dyDescent="0.3">
      <c r="A107" s="400">
        <v>45621</v>
      </c>
      <c r="B107" s="126" t="s">
        <v>111</v>
      </c>
      <c r="C107" s="126" t="s">
        <v>112</v>
      </c>
      <c r="D107" s="126" t="s">
        <v>14</v>
      </c>
      <c r="E107" s="784">
        <v>10000</v>
      </c>
      <c r="F107" s="784"/>
      <c r="G107" s="132">
        <f t="shared" si="5"/>
        <v>-1000</v>
      </c>
      <c r="H107" s="126" t="s">
        <v>167</v>
      </c>
      <c r="I107" s="126" t="s">
        <v>18</v>
      </c>
      <c r="J107" s="304" t="s">
        <v>636</v>
      </c>
      <c r="K107" s="409"/>
      <c r="L107" s="126" t="s">
        <v>44</v>
      </c>
      <c r="M107" s="126"/>
      <c r="N107" s="81" t="s">
        <v>175</v>
      </c>
    </row>
    <row r="108" spans="1:14" s="823" customFormat="1" x14ac:dyDescent="0.3">
      <c r="A108" s="837">
        <v>45622</v>
      </c>
      <c r="B108" s="698" t="s">
        <v>109</v>
      </c>
      <c r="C108" s="698" t="s">
        <v>48</v>
      </c>
      <c r="D108" s="698" t="s">
        <v>14</v>
      </c>
      <c r="E108" s="843"/>
      <c r="F108" s="843">
        <v>255000</v>
      </c>
      <c r="G108" s="819">
        <f t="shared" si="5"/>
        <v>254000</v>
      </c>
      <c r="H108" s="698" t="s">
        <v>167</v>
      </c>
      <c r="I108" s="698" t="s">
        <v>18</v>
      </c>
      <c r="J108" s="821" t="s">
        <v>665</v>
      </c>
      <c r="K108" s="815"/>
      <c r="L108" s="698" t="s">
        <v>44</v>
      </c>
      <c r="M108" s="698"/>
      <c r="N108" s="691"/>
    </row>
    <row r="109" spans="1:14" x14ac:dyDescent="0.3">
      <c r="A109" s="400">
        <v>45622</v>
      </c>
      <c r="B109" s="126" t="s">
        <v>722</v>
      </c>
      <c r="C109" s="126" t="s">
        <v>424</v>
      </c>
      <c r="D109" s="126" t="s">
        <v>79</v>
      </c>
      <c r="E109" s="784">
        <v>89000</v>
      </c>
      <c r="F109" s="784"/>
      <c r="G109" s="132">
        <f t="shared" si="5"/>
        <v>165000</v>
      </c>
      <c r="H109" s="126" t="s">
        <v>167</v>
      </c>
      <c r="I109" s="126" t="s">
        <v>18</v>
      </c>
      <c r="J109" s="304" t="s">
        <v>628</v>
      </c>
      <c r="K109" s="409"/>
      <c r="L109" s="126" t="s">
        <v>44</v>
      </c>
      <c r="M109" s="126"/>
      <c r="N109" s="81"/>
    </row>
    <row r="110" spans="1:14" x14ac:dyDescent="0.3">
      <c r="A110" s="400">
        <v>45622</v>
      </c>
      <c r="B110" s="126" t="s">
        <v>723</v>
      </c>
      <c r="C110" s="126" t="s">
        <v>424</v>
      </c>
      <c r="D110" s="126" t="s">
        <v>79</v>
      </c>
      <c r="E110" s="784">
        <v>23400</v>
      </c>
      <c r="F110" s="784"/>
      <c r="G110" s="132">
        <f t="shared" si="5"/>
        <v>141600</v>
      </c>
      <c r="H110" s="126" t="s">
        <v>167</v>
      </c>
      <c r="I110" s="126" t="s">
        <v>18</v>
      </c>
      <c r="J110" s="304" t="s">
        <v>628</v>
      </c>
      <c r="K110" s="409"/>
      <c r="L110" s="126" t="s">
        <v>44</v>
      </c>
      <c r="M110" s="126"/>
      <c r="N110" s="81"/>
    </row>
    <row r="111" spans="1:14" s="80" customFormat="1" x14ac:dyDescent="0.3">
      <c r="A111" s="400">
        <v>45622</v>
      </c>
      <c r="B111" s="126" t="s">
        <v>724</v>
      </c>
      <c r="C111" s="126" t="s">
        <v>424</v>
      </c>
      <c r="D111" s="126" t="s">
        <v>79</v>
      </c>
      <c r="E111" s="784">
        <v>9900</v>
      </c>
      <c r="F111" s="784"/>
      <c r="G111" s="132">
        <f t="shared" si="5"/>
        <v>131700</v>
      </c>
      <c r="H111" s="126" t="s">
        <v>167</v>
      </c>
      <c r="I111" s="126" t="s">
        <v>18</v>
      </c>
      <c r="J111" s="304" t="s">
        <v>628</v>
      </c>
      <c r="K111" s="409"/>
      <c r="L111" s="126" t="s">
        <v>44</v>
      </c>
      <c r="M111" s="126"/>
      <c r="N111" s="81"/>
    </row>
    <row r="112" spans="1:14" x14ac:dyDescent="0.3">
      <c r="A112" s="400">
        <v>45622</v>
      </c>
      <c r="B112" s="126" t="s">
        <v>725</v>
      </c>
      <c r="C112" s="126" t="s">
        <v>424</v>
      </c>
      <c r="D112" s="126" t="s">
        <v>79</v>
      </c>
      <c r="E112" s="784">
        <v>75900</v>
      </c>
      <c r="F112" s="784"/>
      <c r="G112" s="132">
        <f t="shared" si="5"/>
        <v>55800</v>
      </c>
      <c r="H112" s="126" t="s">
        <v>167</v>
      </c>
      <c r="I112" s="126" t="s">
        <v>18</v>
      </c>
      <c r="J112" s="304" t="s">
        <v>628</v>
      </c>
      <c r="K112" s="409"/>
      <c r="L112" s="126" t="s">
        <v>44</v>
      </c>
      <c r="M112" s="126"/>
      <c r="N112" s="81"/>
    </row>
    <row r="113" spans="1:14" x14ac:dyDescent="0.3">
      <c r="A113" s="400">
        <v>45622</v>
      </c>
      <c r="B113" s="126" t="s">
        <v>726</v>
      </c>
      <c r="C113" s="126" t="s">
        <v>424</v>
      </c>
      <c r="D113" s="126" t="s">
        <v>79</v>
      </c>
      <c r="E113" s="784">
        <v>11700</v>
      </c>
      <c r="F113" s="784"/>
      <c r="G113" s="132">
        <f t="shared" si="5"/>
        <v>44100</v>
      </c>
      <c r="H113" s="126" t="s">
        <v>167</v>
      </c>
      <c r="I113" s="126" t="s">
        <v>18</v>
      </c>
      <c r="J113" s="304" t="s">
        <v>628</v>
      </c>
      <c r="K113" s="409"/>
      <c r="L113" s="126" t="s">
        <v>44</v>
      </c>
      <c r="M113" s="126"/>
      <c r="N113" s="81"/>
    </row>
    <row r="114" spans="1:14" x14ac:dyDescent="0.3">
      <c r="A114" s="400">
        <v>45622</v>
      </c>
      <c r="B114" s="126" t="s">
        <v>727</v>
      </c>
      <c r="C114" s="126" t="s">
        <v>424</v>
      </c>
      <c r="D114" s="126" t="s">
        <v>79</v>
      </c>
      <c r="E114" s="784">
        <v>13500</v>
      </c>
      <c r="F114" s="784"/>
      <c r="G114" s="132">
        <f t="shared" si="5"/>
        <v>30600</v>
      </c>
      <c r="H114" s="126" t="s">
        <v>167</v>
      </c>
      <c r="I114" s="126" t="s">
        <v>18</v>
      </c>
      <c r="J114" s="304" t="s">
        <v>628</v>
      </c>
      <c r="K114" s="409"/>
      <c r="L114" s="126" t="s">
        <v>44</v>
      </c>
      <c r="M114" s="126"/>
      <c r="N114" s="81"/>
    </row>
    <row r="115" spans="1:14" x14ac:dyDescent="0.3">
      <c r="A115" s="400">
        <v>45622</v>
      </c>
      <c r="B115" s="126" t="s">
        <v>467</v>
      </c>
      <c r="C115" s="126" t="s">
        <v>48</v>
      </c>
      <c r="D115" s="126" t="s">
        <v>14</v>
      </c>
      <c r="E115" s="784"/>
      <c r="F115" s="784">
        <v>-30600</v>
      </c>
      <c r="G115" s="132">
        <f t="shared" si="5"/>
        <v>0</v>
      </c>
      <c r="H115" s="126" t="s">
        <v>167</v>
      </c>
      <c r="I115" s="126" t="s">
        <v>18</v>
      </c>
      <c r="J115" s="304" t="s">
        <v>665</v>
      </c>
      <c r="K115" s="409"/>
      <c r="L115" s="126" t="s">
        <v>44</v>
      </c>
      <c r="M115" s="126"/>
      <c r="N115" s="81"/>
    </row>
    <row r="116" spans="1:14" s="823" customFormat="1" x14ac:dyDescent="0.3">
      <c r="A116" s="837">
        <v>45622</v>
      </c>
      <c r="B116" s="698" t="s">
        <v>109</v>
      </c>
      <c r="C116" s="698" t="s">
        <v>48</v>
      </c>
      <c r="D116" s="698" t="s">
        <v>14</v>
      </c>
      <c r="E116" s="843"/>
      <c r="F116" s="843">
        <v>45000</v>
      </c>
      <c r="G116" s="819">
        <f t="shared" si="5"/>
        <v>45000</v>
      </c>
      <c r="H116" s="698" t="s">
        <v>167</v>
      </c>
      <c r="I116" s="698" t="s">
        <v>18</v>
      </c>
      <c r="J116" s="821" t="s">
        <v>666</v>
      </c>
      <c r="K116" s="815"/>
      <c r="L116" s="698" t="s">
        <v>44</v>
      </c>
      <c r="M116" s="698"/>
      <c r="N116" s="691"/>
    </row>
    <row r="117" spans="1:14" s="80" customFormat="1" x14ac:dyDescent="0.3">
      <c r="A117" s="400">
        <v>45622</v>
      </c>
      <c r="B117" s="126" t="s">
        <v>111</v>
      </c>
      <c r="C117" s="126" t="s">
        <v>112</v>
      </c>
      <c r="D117" s="126" t="s">
        <v>14</v>
      </c>
      <c r="E117" s="784">
        <v>10000</v>
      </c>
      <c r="F117" s="784"/>
      <c r="G117" s="132">
        <f t="shared" si="5"/>
        <v>35000</v>
      </c>
      <c r="H117" s="126" t="s">
        <v>167</v>
      </c>
      <c r="I117" s="126" t="s">
        <v>18</v>
      </c>
      <c r="J117" s="357" t="s">
        <v>666</v>
      </c>
      <c r="K117" s="409"/>
      <c r="L117" s="126" t="s">
        <v>44</v>
      </c>
      <c r="M117" s="126"/>
      <c r="N117" s="81" t="s">
        <v>174</v>
      </c>
    </row>
    <row r="118" spans="1:14" x14ac:dyDescent="0.3">
      <c r="A118" s="400">
        <v>45622</v>
      </c>
      <c r="B118" s="126" t="s">
        <v>111</v>
      </c>
      <c r="C118" s="126" t="s">
        <v>112</v>
      </c>
      <c r="D118" s="126" t="s">
        <v>14</v>
      </c>
      <c r="E118" s="784">
        <v>7000</v>
      </c>
      <c r="F118" s="784"/>
      <c r="G118" s="132">
        <f t="shared" si="5"/>
        <v>28000</v>
      </c>
      <c r="H118" s="126" t="s">
        <v>167</v>
      </c>
      <c r="I118" s="126" t="s">
        <v>18</v>
      </c>
      <c r="J118" s="357" t="s">
        <v>666</v>
      </c>
      <c r="K118" s="409"/>
      <c r="L118" s="126" t="s">
        <v>44</v>
      </c>
      <c r="M118" s="126"/>
      <c r="N118" s="81" t="s">
        <v>730</v>
      </c>
    </row>
    <row r="119" spans="1:14" s="80" customFormat="1" x14ac:dyDescent="0.3">
      <c r="A119" s="400">
        <v>45622</v>
      </c>
      <c r="B119" s="126" t="s">
        <v>111</v>
      </c>
      <c r="C119" s="126" t="s">
        <v>112</v>
      </c>
      <c r="D119" s="126" t="s">
        <v>14</v>
      </c>
      <c r="E119" s="784">
        <v>3000</v>
      </c>
      <c r="F119" s="784"/>
      <c r="G119" s="132">
        <f t="shared" si="5"/>
        <v>25000</v>
      </c>
      <c r="H119" s="126" t="s">
        <v>167</v>
      </c>
      <c r="I119" s="126" t="s">
        <v>18</v>
      </c>
      <c r="J119" s="357" t="s">
        <v>666</v>
      </c>
      <c r="K119" s="409"/>
      <c r="L119" s="126" t="s">
        <v>44</v>
      </c>
      <c r="M119" s="126"/>
      <c r="N119" s="81" t="s">
        <v>731</v>
      </c>
    </row>
    <row r="120" spans="1:14" x14ac:dyDescent="0.3">
      <c r="A120" s="400">
        <v>45622</v>
      </c>
      <c r="B120" s="126" t="s">
        <v>111</v>
      </c>
      <c r="C120" s="126" t="s">
        <v>112</v>
      </c>
      <c r="D120" s="126" t="s">
        <v>14</v>
      </c>
      <c r="E120" s="784">
        <v>9000</v>
      </c>
      <c r="F120" s="784"/>
      <c r="G120" s="132">
        <f t="shared" si="5"/>
        <v>16000</v>
      </c>
      <c r="H120" s="126" t="s">
        <v>167</v>
      </c>
      <c r="I120" s="126" t="s">
        <v>18</v>
      </c>
      <c r="J120" s="357" t="s">
        <v>666</v>
      </c>
      <c r="K120" s="409"/>
      <c r="L120" s="126" t="s">
        <v>44</v>
      </c>
      <c r="M120" s="126"/>
      <c r="N120" s="81" t="s">
        <v>732</v>
      </c>
    </row>
    <row r="121" spans="1:14" x14ac:dyDescent="0.3">
      <c r="A121" s="400">
        <v>45622</v>
      </c>
      <c r="B121" s="126" t="s">
        <v>111</v>
      </c>
      <c r="C121" s="126" t="s">
        <v>112</v>
      </c>
      <c r="D121" s="126" t="s">
        <v>14</v>
      </c>
      <c r="E121" s="784">
        <v>3000</v>
      </c>
      <c r="F121" s="784"/>
      <c r="G121" s="132">
        <f t="shared" si="5"/>
        <v>13000</v>
      </c>
      <c r="H121" s="126" t="s">
        <v>167</v>
      </c>
      <c r="I121" s="126" t="s">
        <v>18</v>
      </c>
      <c r="J121" s="357" t="s">
        <v>666</v>
      </c>
      <c r="K121" s="409"/>
      <c r="L121" s="126" t="s">
        <v>44</v>
      </c>
      <c r="M121" s="126"/>
      <c r="N121" s="81" t="s">
        <v>501</v>
      </c>
    </row>
    <row r="122" spans="1:14" s="80" customFormat="1" x14ac:dyDescent="0.3">
      <c r="A122" s="400">
        <v>45622</v>
      </c>
      <c r="B122" s="126" t="s">
        <v>111</v>
      </c>
      <c r="C122" s="126" t="s">
        <v>112</v>
      </c>
      <c r="D122" s="126" t="s">
        <v>14</v>
      </c>
      <c r="E122" s="784">
        <v>10000</v>
      </c>
      <c r="F122" s="784"/>
      <c r="G122" s="132">
        <f t="shared" si="5"/>
        <v>3000</v>
      </c>
      <c r="H122" s="126" t="s">
        <v>167</v>
      </c>
      <c r="I122" s="126" t="s">
        <v>18</v>
      </c>
      <c r="J122" s="357" t="s">
        <v>666</v>
      </c>
      <c r="K122" s="409"/>
      <c r="L122" s="126" t="s">
        <v>44</v>
      </c>
      <c r="M122" s="126"/>
      <c r="N122" s="81" t="s">
        <v>175</v>
      </c>
    </row>
    <row r="123" spans="1:14" x14ac:dyDescent="0.3">
      <c r="A123" s="400">
        <v>45622</v>
      </c>
      <c r="B123" s="126" t="s">
        <v>467</v>
      </c>
      <c r="C123" s="126" t="s">
        <v>48</v>
      </c>
      <c r="D123" s="126" t="s">
        <v>14</v>
      </c>
      <c r="E123" s="784"/>
      <c r="F123" s="784">
        <v>-3000</v>
      </c>
      <c r="G123" s="132">
        <f t="shared" si="5"/>
        <v>0</v>
      </c>
      <c r="H123" s="126" t="s">
        <v>167</v>
      </c>
      <c r="I123" s="126" t="s">
        <v>18</v>
      </c>
      <c r="J123" s="357" t="s">
        <v>666</v>
      </c>
      <c r="K123" s="409"/>
      <c r="L123" s="126" t="s">
        <v>44</v>
      </c>
      <c r="M123" s="126"/>
      <c r="N123" s="81"/>
    </row>
    <row r="124" spans="1:14" s="823" customFormat="1" x14ac:dyDescent="0.3">
      <c r="A124" s="837">
        <v>45622</v>
      </c>
      <c r="B124" s="698" t="s">
        <v>109</v>
      </c>
      <c r="C124" s="698" t="s">
        <v>48</v>
      </c>
      <c r="D124" s="698" t="s">
        <v>14</v>
      </c>
      <c r="E124" s="843"/>
      <c r="F124" s="843">
        <v>20000</v>
      </c>
      <c r="G124" s="819">
        <f t="shared" si="5"/>
        <v>20000</v>
      </c>
      <c r="H124" s="698" t="s">
        <v>167</v>
      </c>
      <c r="I124" s="698" t="s">
        <v>18</v>
      </c>
      <c r="J124" s="863" t="s">
        <v>667</v>
      </c>
      <c r="K124" s="815"/>
      <c r="L124" s="698" t="s">
        <v>44</v>
      </c>
      <c r="M124" s="698"/>
      <c r="N124" s="691"/>
    </row>
    <row r="125" spans="1:14" s="80" customFormat="1" x14ac:dyDescent="0.3">
      <c r="A125" s="400">
        <v>45622</v>
      </c>
      <c r="B125" s="126" t="s">
        <v>295</v>
      </c>
      <c r="C125" s="126" t="s">
        <v>424</v>
      </c>
      <c r="D125" s="126" t="s">
        <v>79</v>
      </c>
      <c r="E125" s="784">
        <v>18800</v>
      </c>
      <c r="F125" s="784"/>
      <c r="G125" s="132">
        <f t="shared" si="5"/>
        <v>1200</v>
      </c>
      <c r="H125" s="126" t="s">
        <v>167</v>
      </c>
      <c r="I125" s="126" t="s">
        <v>18</v>
      </c>
      <c r="J125" s="357" t="s">
        <v>728</v>
      </c>
      <c r="K125" s="409"/>
      <c r="L125" s="126" t="s">
        <v>44</v>
      </c>
      <c r="M125" s="126"/>
      <c r="N125" s="81"/>
    </row>
    <row r="126" spans="1:14" x14ac:dyDescent="0.3">
      <c r="A126" s="400">
        <v>45622</v>
      </c>
      <c r="B126" s="126" t="s">
        <v>467</v>
      </c>
      <c r="C126" s="126" t="s">
        <v>48</v>
      </c>
      <c r="D126" s="126" t="s">
        <v>14</v>
      </c>
      <c r="E126" s="784"/>
      <c r="F126" s="784">
        <v>-1200</v>
      </c>
      <c r="G126" s="132">
        <f t="shared" si="5"/>
        <v>0</v>
      </c>
      <c r="H126" s="126" t="s">
        <v>167</v>
      </c>
      <c r="I126" s="126" t="s">
        <v>18</v>
      </c>
      <c r="J126" s="357" t="s">
        <v>667</v>
      </c>
      <c r="K126" s="409"/>
      <c r="L126" s="126" t="s">
        <v>44</v>
      </c>
      <c r="M126" s="126"/>
      <c r="N126" s="81"/>
    </row>
    <row r="127" spans="1:14" s="823" customFormat="1" x14ac:dyDescent="0.3">
      <c r="A127" s="837">
        <v>45622</v>
      </c>
      <c r="B127" s="698" t="s">
        <v>109</v>
      </c>
      <c r="C127" s="698" t="s">
        <v>48</v>
      </c>
      <c r="D127" s="698" t="s">
        <v>14</v>
      </c>
      <c r="E127" s="843"/>
      <c r="F127" s="843">
        <v>30000</v>
      </c>
      <c r="G127" s="819">
        <f t="shared" si="5"/>
        <v>30000</v>
      </c>
      <c r="H127" s="698" t="s">
        <v>167</v>
      </c>
      <c r="I127" s="698" t="s">
        <v>18</v>
      </c>
      <c r="J127" s="863" t="s">
        <v>668</v>
      </c>
      <c r="K127" s="815"/>
      <c r="L127" s="698" t="s">
        <v>44</v>
      </c>
      <c r="M127" s="698"/>
      <c r="N127" s="691"/>
    </row>
    <row r="128" spans="1:14" x14ac:dyDescent="0.3">
      <c r="A128" s="400">
        <v>45622</v>
      </c>
      <c r="B128" s="126" t="s">
        <v>739</v>
      </c>
      <c r="C128" s="126" t="s">
        <v>424</v>
      </c>
      <c r="D128" s="126" t="s">
        <v>79</v>
      </c>
      <c r="E128" s="784">
        <v>26000</v>
      </c>
      <c r="F128" s="784"/>
      <c r="G128" s="132">
        <f>G127-E128+F128</f>
        <v>4000</v>
      </c>
      <c r="H128" s="126" t="s">
        <v>167</v>
      </c>
      <c r="I128" s="126" t="s">
        <v>18</v>
      </c>
      <c r="J128" s="357" t="s">
        <v>668</v>
      </c>
      <c r="K128" s="409"/>
      <c r="L128" s="126" t="s">
        <v>44</v>
      </c>
      <c r="M128" s="126"/>
      <c r="N128" s="81"/>
    </row>
    <row r="129" spans="1:14" x14ac:dyDescent="0.3">
      <c r="A129" s="400">
        <v>45622</v>
      </c>
      <c r="B129" s="126" t="s">
        <v>467</v>
      </c>
      <c r="C129" s="126" t="s">
        <v>48</v>
      </c>
      <c r="D129" s="126" t="s">
        <v>14</v>
      </c>
      <c r="E129" s="784"/>
      <c r="F129" s="784">
        <v>-4000</v>
      </c>
      <c r="G129" s="132">
        <f t="shared" ref="G129:G157" si="6">G128-E129+F129</f>
        <v>0</v>
      </c>
      <c r="H129" s="126" t="s">
        <v>167</v>
      </c>
      <c r="I129" s="126" t="s">
        <v>18</v>
      </c>
      <c r="J129" s="357" t="s">
        <v>668</v>
      </c>
      <c r="K129" s="409"/>
      <c r="L129" s="126" t="s">
        <v>44</v>
      </c>
      <c r="M129" s="126"/>
      <c r="N129" s="81"/>
    </row>
    <row r="130" spans="1:14" s="823" customFormat="1" x14ac:dyDescent="0.3">
      <c r="A130" s="837">
        <v>45623</v>
      </c>
      <c r="B130" s="698" t="s">
        <v>109</v>
      </c>
      <c r="C130" s="698" t="s">
        <v>48</v>
      </c>
      <c r="D130" s="698" t="s">
        <v>14</v>
      </c>
      <c r="E130" s="843"/>
      <c r="F130" s="843">
        <v>500000</v>
      </c>
      <c r="G130" s="819">
        <f t="shared" si="6"/>
        <v>500000</v>
      </c>
      <c r="H130" s="698" t="s">
        <v>167</v>
      </c>
      <c r="I130" s="698" t="s">
        <v>18</v>
      </c>
      <c r="J130" s="863" t="s">
        <v>733</v>
      </c>
      <c r="K130" s="815"/>
      <c r="L130" s="698" t="s">
        <v>44</v>
      </c>
      <c r="M130" s="698"/>
      <c r="N130" s="691"/>
    </row>
    <row r="131" spans="1:14" x14ac:dyDescent="0.3">
      <c r="A131" s="400">
        <v>45623</v>
      </c>
      <c r="B131" s="126" t="s">
        <v>740</v>
      </c>
      <c r="C131" s="126" t="s">
        <v>124</v>
      </c>
      <c r="D131" s="126" t="s">
        <v>701</v>
      </c>
      <c r="E131" s="784">
        <v>365000</v>
      </c>
      <c r="F131" s="784"/>
      <c r="G131" s="132">
        <f t="shared" si="6"/>
        <v>135000</v>
      </c>
      <c r="H131" s="126" t="s">
        <v>167</v>
      </c>
      <c r="I131" s="126" t="s">
        <v>18</v>
      </c>
      <c r="J131" s="357" t="s">
        <v>744</v>
      </c>
      <c r="K131" s="409"/>
      <c r="L131" s="126" t="s">
        <v>44</v>
      </c>
      <c r="M131" s="126"/>
      <c r="N131" s="81"/>
    </row>
    <row r="132" spans="1:14" x14ac:dyDescent="0.3">
      <c r="A132" s="400">
        <v>45623</v>
      </c>
      <c r="B132" s="126" t="s">
        <v>741</v>
      </c>
      <c r="C132" s="126" t="s">
        <v>124</v>
      </c>
      <c r="D132" s="126" t="s">
        <v>701</v>
      </c>
      <c r="E132" s="784">
        <v>30000</v>
      </c>
      <c r="F132" s="784"/>
      <c r="G132" s="132">
        <f t="shared" si="6"/>
        <v>105000</v>
      </c>
      <c r="H132" s="126" t="s">
        <v>167</v>
      </c>
      <c r="I132" s="126" t="s">
        <v>18</v>
      </c>
      <c r="J132" s="357" t="s">
        <v>733</v>
      </c>
      <c r="K132" s="409"/>
      <c r="L132" s="126" t="s">
        <v>44</v>
      </c>
      <c r="M132" s="126"/>
      <c r="N132" s="81"/>
    </row>
    <row r="133" spans="1:14" s="80" customFormat="1" x14ac:dyDescent="0.3">
      <c r="A133" s="400">
        <v>45623</v>
      </c>
      <c r="B133" s="126" t="s">
        <v>742</v>
      </c>
      <c r="C133" s="126" t="s">
        <v>124</v>
      </c>
      <c r="D133" s="126" t="s">
        <v>701</v>
      </c>
      <c r="E133" s="784">
        <v>73000</v>
      </c>
      <c r="F133" s="784"/>
      <c r="G133" s="132">
        <f t="shared" si="6"/>
        <v>32000</v>
      </c>
      <c r="H133" s="126" t="s">
        <v>167</v>
      </c>
      <c r="I133" s="126" t="s">
        <v>18</v>
      </c>
      <c r="J133" s="357" t="s">
        <v>745</v>
      </c>
      <c r="K133" s="409"/>
      <c r="L133" s="126" t="s">
        <v>44</v>
      </c>
      <c r="M133" s="126"/>
      <c r="N133" s="81"/>
    </row>
    <row r="134" spans="1:14" x14ac:dyDescent="0.3">
      <c r="A134" s="400">
        <v>45623</v>
      </c>
      <c r="B134" s="126" t="s">
        <v>743</v>
      </c>
      <c r="C134" s="126" t="s">
        <v>124</v>
      </c>
      <c r="D134" s="126" t="s">
        <v>701</v>
      </c>
      <c r="E134" s="784">
        <v>18000</v>
      </c>
      <c r="F134" s="784"/>
      <c r="G134" s="132">
        <f t="shared" si="6"/>
        <v>14000</v>
      </c>
      <c r="H134" s="126" t="s">
        <v>167</v>
      </c>
      <c r="I134" s="126" t="s">
        <v>18</v>
      </c>
      <c r="J134" s="357" t="s">
        <v>733</v>
      </c>
      <c r="K134" s="409"/>
      <c r="L134" s="126" t="s">
        <v>44</v>
      </c>
      <c r="M134" s="126"/>
      <c r="N134" s="81"/>
    </row>
    <row r="135" spans="1:14" x14ac:dyDescent="0.3">
      <c r="A135" s="400">
        <v>45623</v>
      </c>
      <c r="B135" s="126" t="s">
        <v>112</v>
      </c>
      <c r="C135" s="126" t="s">
        <v>124</v>
      </c>
      <c r="D135" s="126" t="s">
        <v>701</v>
      </c>
      <c r="E135" s="784">
        <v>14000</v>
      </c>
      <c r="F135" s="784"/>
      <c r="G135" s="132">
        <f t="shared" si="6"/>
        <v>0</v>
      </c>
      <c r="H135" s="126" t="s">
        <v>167</v>
      </c>
      <c r="I135" s="126" t="s">
        <v>18</v>
      </c>
      <c r="J135" s="357" t="s">
        <v>733</v>
      </c>
      <c r="K135" s="409"/>
      <c r="L135" s="126" t="s">
        <v>44</v>
      </c>
      <c r="M135" s="126"/>
      <c r="N135" s="81"/>
    </row>
    <row r="136" spans="1:14" s="823" customFormat="1" x14ac:dyDescent="0.3">
      <c r="A136" s="837">
        <v>45623</v>
      </c>
      <c r="B136" s="698" t="s">
        <v>109</v>
      </c>
      <c r="C136" s="698" t="s">
        <v>48</v>
      </c>
      <c r="D136" s="698" t="s">
        <v>14</v>
      </c>
      <c r="E136" s="843"/>
      <c r="F136" s="843">
        <v>20000</v>
      </c>
      <c r="G136" s="819">
        <f t="shared" si="6"/>
        <v>20000</v>
      </c>
      <c r="H136" s="698" t="s">
        <v>167</v>
      </c>
      <c r="I136" s="698" t="s">
        <v>18</v>
      </c>
      <c r="J136" s="863" t="s">
        <v>738</v>
      </c>
      <c r="K136" s="815"/>
      <c r="L136" s="698" t="s">
        <v>44</v>
      </c>
      <c r="M136" s="698"/>
      <c r="N136" s="691"/>
    </row>
    <row r="137" spans="1:14" x14ac:dyDescent="0.3">
      <c r="A137" s="400">
        <v>45623</v>
      </c>
      <c r="B137" s="126" t="s">
        <v>111</v>
      </c>
      <c r="C137" s="126" t="s">
        <v>112</v>
      </c>
      <c r="D137" s="126" t="s">
        <v>14</v>
      </c>
      <c r="E137" s="784">
        <v>10000</v>
      </c>
      <c r="F137" s="784"/>
      <c r="G137" s="132">
        <f t="shared" si="6"/>
        <v>10000</v>
      </c>
      <c r="H137" s="126" t="s">
        <v>167</v>
      </c>
      <c r="I137" s="126" t="s">
        <v>18</v>
      </c>
      <c r="J137" s="357" t="s">
        <v>738</v>
      </c>
      <c r="K137" s="409"/>
      <c r="L137" s="126" t="s">
        <v>44</v>
      </c>
      <c r="M137" s="126"/>
      <c r="N137" s="81" t="s">
        <v>174</v>
      </c>
    </row>
    <row r="138" spans="1:14" x14ac:dyDescent="0.3">
      <c r="A138" s="400">
        <v>45623</v>
      </c>
      <c r="B138" s="126" t="s">
        <v>111</v>
      </c>
      <c r="C138" s="126" t="s">
        <v>112</v>
      </c>
      <c r="D138" s="126" t="s">
        <v>14</v>
      </c>
      <c r="E138" s="784">
        <v>10000</v>
      </c>
      <c r="F138" s="784"/>
      <c r="G138" s="132">
        <f t="shared" si="6"/>
        <v>0</v>
      </c>
      <c r="H138" s="126" t="s">
        <v>167</v>
      </c>
      <c r="I138" s="126" t="s">
        <v>18</v>
      </c>
      <c r="J138" s="357" t="s">
        <v>738</v>
      </c>
      <c r="K138" s="409"/>
      <c r="L138" s="126" t="s">
        <v>44</v>
      </c>
      <c r="M138" s="126"/>
      <c r="N138" s="81" t="s">
        <v>175</v>
      </c>
    </row>
    <row r="139" spans="1:14" s="823" customFormat="1" x14ac:dyDescent="0.3">
      <c r="A139" s="837">
        <v>45624</v>
      </c>
      <c r="B139" s="698" t="s">
        <v>109</v>
      </c>
      <c r="C139" s="698" t="s">
        <v>48</v>
      </c>
      <c r="D139" s="698" t="s">
        <v>14</v>
      </c>
      <c r="E139" s="843"/>
      <c r="F139" s="843">
        <v>20000</v>
      </c>
      <c r="G139" s="819">
        <f t="shared" si="6"/>
        <v>20000</v>
      </c>
      <c r="H139" s="698" t="s">
        <v>167</v>
      </c>
      <c r="I139" s="698" t="s">
        <v>18</v>
      </c>
      <c r="J139" s="863" t="s">
        <v>773</v>
      </c>
      <c r="K139" s="815"/>
      <c r="L139" s="698" t="s">
        <v>44</v>
      </c>
      <c r="M139" s="698"/>
      <c r="N139" s="691"/>
    </row>
    <row r="140" spans="1:14" x14ac:dyDescent="0.3">
      <c r="A140" s="400">
        <v>45624</v>
      </c>
      <c r="B140" s="126" t="s">
        <v>111</v>
      </c>
      <c r="C140" s="126" t="s">
        <v>112</v>
      </c>
      <c r="D140" s="126" t="s">
        <v>14</v>
      </c>
      <c r="E140" s="784">
        <v>10000</v>
      </c>
      <c r="F140" s="784"/>
      <c r="G140" s="132">
        <f t="shared" si="6"/>
        <v>10000</v>
      </c>
      <c r="H140" s="126" t="s">
        <v>167</v>
      </c>
      <c r="I140" s="126" t="s">
        <v>18</v>
      </c>
      <c r="J140" s="357" t="s">
        <v>773</v>
      </c>
      <c r="K140" s="409"/>
      <c r="L140" s="126" t="s">
        <v>44</v>
      </c>
      <c r="M140" s="126"/>
      <c r="N140" s="81" t="s">
        <v>174</v>
      </c>
    </row>
    <row r="141" spans="1:14" x14ac:dyDescent="0.3">
      <c r="A141" s="400">
        <v>45624</v>
      </c>
      <c r="B141" s="126" t="s">
        <v>111</v>
      </c>
      <c r="C141" s="126" t="s">
        <v>112</v>
      </c>
      <c r="D141" s="126" t="s">
        <v>14</v>
      </c>
      <c r="E141" s="784">
        <v>10000</v>
      </c>
      <c r="F141" s="784"/>
      <c r="G141" s="132">
        <f t="shared" si="6"/>
        <v>0</v>
      </c>
      <c r="H141" s="126" t="s">
        <v>167</v>
      </c>
      <c r="I141" s="126" t="s">
        <v>18</v>
      </c>
      <c r="J141" s="357" t="s">
        <v>773</v>
      </c>
      <c r="K141" s="409"/>
      <c r="L141" s="126" t="s">
        <v>44</v>
      </c>
      <c r="M141" s="126"/>
      <c r="N141" s="81" t="s">
        <v>175</v>
      </c>
    </row>
    <row r="142" spans="1:14" s="823" customFormat="1" x14ac:dyDescent="0.3">
      <c r="A142" s="837">
        <v>45625</v>
      </c>
      <c r="B142" s="698" t="s">
        <v>109</v>
      </c>
      <c r="C142" s="698" t="s">
        <v>48</v>
      </c>
      <c r="D142" s="698" t="s">
        <v>14</v>
      </c>
      <c r="E142" s="843"/>
      <c r="F142" s="843">
        <v>300000</v>
      </c>
      <c r="G142" s="819">
        <f t="shared" si="6"/>
        <v>300000</v>
      </c>
      <c r="H142" s="698" t="s">
        <v>167</v>
      </c>
      <c r="I142" s="698" t="s">
        <v>18</v>
      </c>
      <c r="J142" s="863" t="s">
        <v>792</v>
      </c>
      <c r="K142" s="815"/>
      <c r="L142" s="698" t="s">
        <v>44</v>
      </c>
      <c r="M142" s="698"/>
      <c r="N142" s="691"/>
    </row>
    <row r="143" spans="1:14" x14ac:dyDescent="0.3">
      <c r="A143" s="400">
        <v>45625</v>
      </c>
      <c r="B143" s="126" t="s">
        <v>800</v>
      </c>
      <c r="C143" s="126" t="s">
        <v>179</v>
      </c>
      <c r="D143" s="126" t="s">
        <v>79</v>
      </c>
      <c r="E143" s="784">
        <v>300000</v>
      </c>
      <c r="F143" s="784"/>
      <c r="G143" s="132">
        <f t="shared" si="6"/>
        <v>0</v>
      </c>
      <c r="H143" s="126" t="s">
        <v>167</v>
      </c>
      <c r="I143" s="126" t="s">
        <v>18</v>
      </c>
      <c r="J143" s="357" t="s">
        <v>792</v>
      </c>
      <c r="K143" s="409"/>
      <c r="L143" s="126" t="s">
        <v>44</v>
      </c>
      <c r="M143" s="126"/>
      <c r="N143" s="81"/>
    </row>
    <row r="144" spans="1:14" s="823" customFormat="1" x14ac:dyDescent="0.3">
      <c r="A144" s="837">
        <v>45625</v>
      </c>
      <c r="B144" s="698" t="s">
        <v>109</v>
      </c>
      <c r="C144" s="698" t="s">
        <v>48</v>
      </c>
      <c r="D144" s="698" t="s">
        <v>14</v>
      </c>
      <c r="E144" s="843"/>
      <c r="F144" s="843">
        <v>102000</v>
      </c>
      <c r="G144" s="819">
        <f t="shared" si="6"/>
        <v>102000</v>
      </c>
      <c r="H144" s="698" t="s">
        <v>167</v>
      </c>
      <c r="I144" s="698" t="s">
        <v>18</v>
      </c>
      <c r="J144" s="863" t="s">
        <v>795</v>
      </c>
      <c r="K144" s="815"/>
      <c r="L144" s="698" t="s">
        <v>44</v>
      </c>
      <c r="M144" s="698"/>
      <c r="N144" s="691"/>
    </row>
    <row r="145" spans="1:14" x14ac:dyDescent="0.3">
      <c r="A145" s="400">
        <v>45625</v>
      </c>
      <c r="B145" s="126" t="s">
        <v>464</v>
      </c>
      <c r="C145" s="126" t="s">
        <v>424</v>
      </c>
      <c r="D145" s="126" t="s">
        <v>79</v>
      </c>
      <c r="E145" s="784">
        <v>72000</v>
      </c>
      <c r="F145" s="784"/>
      <c r="G145" s="132">
        <f t="shared" si="6"/>
        <v>30000</v>
      </c>
      <c r="H145" s="126" t="s">
        <v>167</v>
      </c>
      <c r="I145" s="126" t="s">
        <v>18</v>
      </c>
      <c r="J145" s="357" t="s">
        <v>806</v>
      </c>
      <c r="K145" s="409"/>
      <c r="L145" s="126" t="s">
        <v>44</v>
      </c>
      <c r="M145" s="126"/>
      <c r="N145" s="81"/>
    </row>
    <row r="146" spans="1:14" x14ac:dyDescent="0.3">
      <c r="A146" s="400">
        <v>45625</v>
      </c>
      <c r="B146" s="126" t="s">
        <v>462</v>
      </c>
      <c r="C146" s="126" t="s">
        <v>424</v>
      </c>
      <c r="D146" s="126" t="s">
        <v>79</v>
      </c>
      <c r="E146" s="784">
        <v>28800</v>
      </c>
      <c r="F146" s="784"/>
      <c r="G146" s="132">
        <f t="shared" si="6"/>
        <v>1200</v>
      </c>
      <c r="H146" s="126" t="s">
        <v>167</v>
      </c>
      <c r="I146" s="126" t="s">
        <v>18</v>
      </c>
      <c r="J146" s="357" t="s">
        <v>806</v>
      </c>
      <c r="K146" s="409"/>
      <c r="L146" s="126" t="s">
        <v>44</v>
      </c>
      <c r="M146" s="126"/>
      <c r="N146" s="81"/>
    </row>
    <row r="147" spans="1:14" x14ac:dyDescent="0.3">
      <c r="A147" s="400">
        <v>45625</v>
      </c>
      <c r="B147" s="126" t="s">
        <v>467</v>
      </c>
      <c r="C147" s="126" t="s">
        <v>48</v>
      </c>
      <c r="D147" s="126" t="s">
        <v>14</v>
      </c>
      <c r="E147" s="784"/>
      <c r="F147" s="784">
        <v>-1200</v>
      </c>
      <c r="G147" s="132">
        <f t="shared" si="6"/>
        <v>0</v>
      </c>
      <c r="H147" s="126" t="s">
        <v>167</v>
      </c>
      <c r="I147" s="126" t="s">
        <v>18</v>
      </c>
      <c r="J147" s="357" t="s">
        <v>795</v>
      </c>
      <c r="K147" s="409"/>
      <c r="L147" s="126" t="s">
        <v>44</v>
      </c>
      <c r="M147" s="126"/>
      <c r="N147" s="81"/>
    </row>
    <row r="148" spans="1:14" s="823" customFormat="1" x14ac:dyDescent="0.3">
      <c r="A148" s="837">
        <v>45625</v>
      </c>
      <c r="B148" s="698" t="s">
        <v>109</v>
      </c>
      <c r="C148" s="698" t="s">
        <v>48</v>
      </c>
      <c r="D148" s="698" t="s">
        <v>14</v>
      </c>
      <c r="E148" s="843"/>
      <c r="F148" s="843">
        <v>33000</v>
      </c>
      <c r="G148" s="819">
        <f t="shared" si="6"/>
        <v>33000</v>
      </c>
      <c r="H148" s="698" t="s">
        <v>167</v>
      </c>
      <c r="I148" s="698" t="s">
        <v>18</v>
      </c>
      <c r="J148" s="863" t="s">
        <v>796</v>
      </c>
      <c r="K148" s="815"/>
      <c r="L148" s="698" t="s">
        <v>44</v>
      </c>
      <c r="M148" s="698"/>
      <c r="N148" s="691"/>
    </row>
    <row r="149" spans="1:14" x14ac:dyDescent="0.3">
      <c r="A149" s="400">
        <v>45625</v>
      </c>
      <c r="B149" s="126" t="s">
        <v>111</v>
      </c>
      <c r="C149" s="126" t="s">
        <v>112</v>
      </c>
      <c r="D149" s="126" t="s">
        <v>14</v>
      </c>
      <c r="E149" s="784">
        <v>10000</v>
      </c>
      <c r="F149" s="784"/>
      <c r="G149" s="132">
        <f t="shared" si="6"/>
        <v>23000</v>
      </c>
      <c r="H149" s="126" t="s">
        <v>167</v>
      </c>
      <c r="I149" s="126" t="s">
        <v>18</v>
      </c>
      <c r="J149" s="357" t="s">
        <v>796</v>
      </c>
      <c r="K149" s="409"/>
      <c r="L149" s="126" t="s">
        <v>44</v>
      </c>
      <c r="M149" s="126"/>
      <c r="N149" s="81" t="s">
        <v>174</v>
      </c>
    </row>
    <row r="150" spans="1:14" x14ac:dyDescent="0.3">
      <c r="A150" s="400">
        <v>45625</v>
      </c>
      <c r="B150" s="126" t="s">
        <v>111</v>
      </c>
      <c r="C150" s="126" t="s">
        <v>112</v>
      </c>
      <c r="D150" s="126" t="s">
        <v>14</v>
      </c>
      <c r="E150" s="784">
        <v>10000</v>
      </c>
      <c r="F150" s="784"/>
      <c r="G150" s="132">
        <f t="shared" si="6"/>
        <v>13000</v>
      </c>
      <c r="H150" s="126" t="s">
        <v>167</v>
      </c>
      <c r="I150" s="126" t="s">
        <v>18</v>
      </c>
      <c r="J150" s="357" t="s">
        <v>796</v>
      </c>
      <c r="K150" s="409"/>
      <c r="L150" s="126" t="s">
        <v>44</v>
      </c>
      <c r="M150" s="126"/>
      <c r="N150" s="81" t="s">
        <v>175</v>
      </c>
    </row>
    <row r="151" spans="1:14" x14ac:dyDescent="0.3">
      <c r="A151" s="400">
        <v>45625</v>
      </c>
      <c r="B151" s="126" t="s">
        <v>111</v>
      </c>
      <c r="C151" s="126" t="s">
        <v>112</v>
      </c>
      <c r="D151" s="126" t="s">
        <v>14</v>
      </c>
      <c r="E151" s="784">
        <v>5000</v>
      </c>
      <c r="F151" s="784"/>
      <c r="G151" s="132">
        <f t="shared" si="6"/>
        <v>8000</v>
      </c>
      <c r="H151" s="126" t="s">
        <v>167</v>
      </c>
      <c r="I151" s="126" t="s">
        <v>18</v>
      </c>
      <c r="J151" s="357" t="s">
        <v>796</v>
      </c>
      <c r="K151" s="409"/>
      <c r="L151" s="126" t="s">
        <v>44</v>
      </c>
      <c r="M151" s="126"/>
      <c r="N151" s="81" t="s">
        <v>473</v>
      </c>
    </row>
    <row r="152" spans="1:14" x14ac:dyDescent="0.3">
      <c r="A152" s="400">
        <v>45625</v>
      </c>
      <c r="B152" s="126" t="s">
        <v>111</v>
      </c>
      <c r="C152" s="126" t="s">
        <v>112</v>
      </c>
      <c r="D152" s="126" t="s">
        <v>14</v>
      </c>
      <c r="E152" s="784">
        <v>2000</v>
      </c>
      <c r="F152" s="784"/>
      <c r="G152" s="132">
        <f t="shared" si="6"/>
        <v>6000</v>
      </c>
      <c r="H152" s="126" t="s">
        <v>167</v>
      </c>
      <c r="I152" s="126" t="s">
        <v>18</v>
      </c>
      <c r="J152" s="357" t="s">
        <v>796</v>
      </c>
      <c r="K152" s="409"/>
      <c r="L152" s="126" t="s">
        <v>44</v>
      </c>
      <c r="M152" s="126"/>
      <c r="N152" s="81" t="s">
        <v>808</v>
      </c>
    </row>
    <row r="153" spans="1:14" x14ac:dyDescent="0.3">
      <c r="A153" s="400">
        <v>45625</v>
      </c>
      <c r="B153" s="126" t="s">
        <v>111</v>
      </c>
      <c r="C153" s="126" t="s">
        <v>112</v>
      </c>
      <c r="D153" s="126" t="s">
        <v>14</v>
      </c>
      <c r="E153" s="784">
        <v>3000</v>
      </c>
      <c r="F153" s="784"/>
      <c r="G153" s="132">
        <f t="shared" si="6"/>
        <v>3000</v>
      </c>
      <c r="H153" s="126" t="s">
        <v>167</v>
      </c>
      <c r="I153" s="126" t="s">
        <v>18</v>
      </c>
      <c r="J153" s="357" t="s">
        <v>796</v>
      </c>
      <c r="K153" s="409"/>
      <c r="L153" s="126" t="s">
        <v>44</v>
      </c>
      <c r="M153" s="126"/>
      <c r="N153" s="81" t="s">
        <v>809</v>
      </c>
    </row>
    <row r="154" spans="1:14" x14ac:dyDescent="0.3">
      <c r="A154" s="400">
        <v>45625</v>
      </c>
      <c r="B154" s="126" t="s">
        <v>111</v>
      </c>
      <c r="C154" s="126" t="s">
        <v>112</v>
      </c>
      <c r="D154" s="126" t="s">
        <v>14</v>
      </c>
      <c r="E154" s="784">
        <v>3000</v>
      </c>
      <c r="F154" s="784"/>
      <c r="G154" s="132">
        <f t="shared" si="6"/>
        <v>0</v>
      </c>
      <c r="H154" s="126" t="s">
        <v>167</v>
      </c>
      <c r="I154" s="126" t="s">
        <v>18</v>
      </c>
      <c r="J154" s="357" t="s">
        <v>796</v>
      </c>
      <c r="K154" s="409"/>
      <c r="L154" s="126" t="s">
        <v>44</v>
      </c>
      <c r="M154" s="126"/>
      <c r="N154" s="81" t="s">
        <v>501</v>
      </c>
    </row>
    <row r="155" spans="1:14" s="823" customFormat="1" x14ac:dyDescent="0.3">
      <c r="A155" s="837">
        <v>45626</v>
      </c>
      <c r="B155" s="698" t="s">
        <v>109</v>
      </c>
      <c r="C155" s="698" t="s">
        <v>48</v>
      </c>
      <c r="D155" s="698"/>
      <c r="E155" s="843"/>
      <c r="F155" s="843">
        <v>20000</v>
      </c>
      <c r="G155" s="819">
        <f t="shared" si="6"/>
        <v>20000</v>
      </c>
      <c r="H155" s="698" t="s">
        <v>167</v>
      </c>
      <c r="I155" s="698" t="s">
        <v>18</v>
      </c>
      <c r="J155" s="863" t="s">
        <v>807</v>
      </c>
      <c r="K155" s="815"/>
      <c r="L155" s="698" t="s">
        <v>44</v>
      </c>
      <c r="M155" s="698"/>
      <c r="N155" s="691"/>
    </row>
    <row r="156" spans="1:14" x14ac:dyDescent="0.3">
      <c r="A156" s="400">
        <v>45626</v>
      </c>
      <c r="B156" s="126" t="s">
        <v>111</v>
      </c>
      <c r="C156" s="126" t="s">
        <v>112</v>
      </c>
      <c r="D156" s="126" t="s">
        <v>14</v>
      </c>
      <c r="E156" s="784">
        <v>10000</v>
      </c>
      <c r="F156" s="784"/>
      <c r="G156" s="132">
        <f t="shared" si="6"/>
        <v>10000</v>
      </c>
      <c r="H156" s="126" t="s">
        <v>167</v>
      </c>
      <c r="I156" s="126" t="s">
        <v>18</v>
      </c>
      <c r="J156" s="357" t="s">
        <v>807</v>
      </c>
      <c r="K156" s="409"/>
      <c r="L156" s="126" t="s">
        <v>44</v>
      </c>
      <c r="M156" s="126"/>
      <c r="N156" s="81" t="s">
        <v>174</v>
      </c>
    </row>
    <row r="157" spans="1:14" ht="15" thickBot="1" x14ac:dyDescent="0.35">
      <c r="A157" s="400">
        <v>45626</v>
      </c>
      <c r="B157" s="126" t="s">
        <v>111</v>
      </c>
      <c r="C157" s="126" t="s">
        <v>112</v>
      </c>
      <c r="D157" s="126" t="s">
        <v>14</v>
      </c>
      <c r="E157" s="784">
        <v>10000</v>
      </c>
      <c r="F157" s="784"/>
      <c r="G157" s="132">
        <f t="shared" si="6"/>
        <v>0</v>
      </c>
      <c r="H157" s="126" t="s">
        <v>167</v>
      </c>
      <c r="I157" s="126" t="s">
        <v>18</v>
      </c>
      <c r="J157" s="357" t="s">
        <v>807</v>
      </c>
      <c r="K157" s="409"/>
      <c r="L157" s="126" t="s">
        <v>44</v>
      </c>
      <c r="M157" s="126"/>
      <c r="N157" s="81" t="s">
        <v>175</v>
      </c>
    </row>
    <row r="158" spans="1:14" ht="15" thickBot="1" x14ac:dyDescent="0.35">
      <c r="E158" s="641">
        <f>SUM(E4:E157)</f>
        <v>2730100</v>
      </c>
      <c r="F158" s="641">
        <f>SUM(F4:F157)+G4</f>
        <v>2730100</v>
      </c>
      <c r="G158" s="718">
        <f>F158+G4-E158</f>
        <v>0</v>
      </c>
    </row>
    <row r="355" spans="8:8" x14ac:dyDescent="0.3">
      <c r="H355" s="15" t="s">
        <v>121</v>
      </c>
    </row>
    <row r="356" spans="8:8" x14ac:dyDescent="0.3">
      <c r="H356" s="15" t="s">
        <v>121</v>
      </c>
    </row>
    <row r="357" spans="8:8" x14ac:dyDescent="0.3">
      <c r="H357" s="15" t="s">
        <v>121</v>
      </c>
    </row>
    <row r="358" spans="8:8" x14ac:dyDescent="0.3">
      <c r="H358" s="15" t="s">
        <v>121</v>
      </c>
    </row>
    <row r="359" spans="8:8" x14ac:dyDescent="0.3">
      <c r="H359" s="15" t="s">
        <v>121</v>
      </c>
    </row>
  </sheetData>
  <autoFilter ref="A1:N13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CD06-62EC-45C7-AA5C-AE15AF159434}">
  <dimension ref="A1:N166"/>
  <sheetViews>
    <sheetView topLeftCell="E1" zoomScale="117" zoomScaleNormal="117" workbookViewId="0">
      <selection activeCell="A18" sqref="A18"/>
    </sheetView>
  </sheetViews>
  <sheetFormatPr defaultColWidth="10.88671875" defaultRowHeight="14.4" x14ac:dyDescent="0.3"/>
  <cols>
    <col min="1" max="1" width="13.109375" style="15" customWidth="1"/>
    <col min="2" max="2" width="40.6640625" style="15" customWidth="1"/>
    <col min="3" max="3" width="18" style="15" customWidth="1"/>
    <col min="4" max="4" width="14.6640625" style="15" customWidth="1"/>
    <col min="5" max="6" width="18.88671875" style="264" bestFit="1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18" customHeight="1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47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27.75" customHeight="1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18" customHeight="1" x14ac:dyDescent="0.3">
      <c r="A4" s="310">
        <v>45597</v>
      </c>
      <c r="B4" s="311" t="s">
        <v>709</v>
      </c>
      <c r="C4" s="311"/>
      <c r="D4" s="338"/>
      <c r="E4" s="339"/>
      <c r="F4" s="339"/>
      <c r="G4" s="340">
        <v>1100000</v>
      </c>
      <c r="H4" s="341"/>
      <c r="I4" s="342"/>
      <c r="J4" s="684"/>
      <c r="K4" s="687"/>
      <c r="L4" s="151"/>
      <c r="M4" s="345"/>
      <c r="N4" s="346"/>
    </row>
    <row r="5" spans="1:14" s="842" customFormat="1" ht="13.5" customHeight="1" x14ac:dyDescent="0.3">
      <c r="A5" s="690">
        <v>45601</v>
      </c>
      <c r="B5" s="825" t="s">
        <v>160</v>
      </c>
      <c r="C5" s="825" t="s">
        <v>48</v>
      </c>
      <c r="D5" s="826" t="s">
        <v>14</v>
      </c>
      <c r="E5" s="818"/>
      <c r="F5" s="818">
        <v>46000</v>
      </c>
      <c r="G5" s="860">
        <f>G4-E5+F5</f>
        <v>1146000</v>
      </c>
      <c r="H5" s="824" t="s">
        <v>145</v>
      </c>
      <c r="I5" s="824" t="s">
        <v>18</v>
      </c>
      <c r="J5" s="859" t="s">
        <v>305</v>
      </c>
      <c r="K5" s="825"/>
      <c r="L5" s="825" t="s">
        <v>44</v>
      </c>
      <c r="M5" s="841"/>
      <c r="N5" s="822"/>
    </row>
    <row r="6" spans="1:14" s="11" customFormat="1" ht="13.5" customHeight="1" x14ac:dyDescent="0.3">
      <c r="A6" s="138">
        <v>45601</v>
      </c>
      <c r="B6" s="292" t="s">
        <v>708</v>
      </c>
      <c r="C6" s="292" t="s">
        <v>703</v>
      </c>
      <c r="D6" s="418" t="s">
        <v>79</v>
      </c>
      <c r="E6" s="124">
        <v>46000</v>
      </c>
      <c r="F6" s="124"/>
      <c r="G6" s="263">
        <f t="shared" ref="G6" si="0">G5-E6+F6</f>
        <v>1100000</v>
      </c>
      <c r="H6" s="250" t="s">
        <v>145</v>
      </c>
      <c r="I6" s="250" t="s">
        <v>18</v>
      </c>
      <c r="J6" s="685" t="s">
        <v>305</v>
      </c>
      <c r="K6" s="292"/>
      <c r="L6" s="292" t="s">
        <v>44</v>
      </c>
      <c r="M6" s="124"/>
      <c r="N6" s="354"/>
    </row>
    <row r="7" spans="1:14" s="823" customFormat="1" x14ac:dyDescent="0.3">
      <c r="A7" s="690">
        <v>45601</v>
      </c>
      <c r="B7" s="815" t="s">
        <v>160</v>
      </c>
      <c r="C7" s="815" t="s">
        <v>48</v>
      </c>
      <c r="D7" s="816" t="s">
        <v>14</v>
      </c>
      <c r="E7" s="832"/>
      <c r="F7" s="832">
        <v>150000</v>
      </c>
      <c r="G7" s="858">
        <f>G6-E7+F7</f>
        <v>1250000</v>
      </c>
      <c r="H7" s="824" t="s">
        <v>145</v>
      </c>
      <c r="I7" s="698" t="s">
        <v>18</v>
      </c>
      <c r="J7" s="859" t="s">
        <v>581</v>
      </c>
      <c r="K7" s="825"/>
      <c r="L7" s="698" t="s">
        <v>44</v>
      </c>
      <c r="M7" s="818"/>
      <c r="N7" s="822"/>
    </row>
    <row r="8" spans="1:14" x14ac:dyDescent="0.3">
      <c r="A8" s="400">
        <v>45601</v>
      </c>
      <c r="B8" s="409" t="s">
        <v>711</v>
      </c>
      <c r="C8" s="409" t="s">
        <v>424</v>
      </c>
      <c r="D8" s="652" t="s">
        <v>79</v>
      </c>
      <c r="E8" s="392">
        <v>150000</v>
      </c>
      <c r="F8" s="124"/>
      <c r="G8" s="263">
        <f t="shared" ref="G8:G16" si="1">G7-E8+F8</f>
        <v>1100000</v>
      </c>
      <c r="H8" s="250" t="s">
        <v>145</v>
      </c>
      <c r="I8" s="126" t="s">
        <v>18</v>
      </c>
      <c r="J8" s="685" t="s">
        <v>710</v>
      </c>
      <c r="K8" s="292"/>
      <c r="L8" s="126" t="s">
        <v>44</v>
      </c>
      <c r="M8" s="124"/>
      <c r="N8" s="354"/>
    </row>
    <row r="9" spans="1:14" ht="16.5" customHeight="1" x14ac:dyDescent="0.3">
      <c r="A9" s="400">
        <v>45601</v>
      </c>
      <c r="B9" s="409" t="s">
        <v>111</v>
      </c>
      <c r="C9" s="409" t="s">
        <v>112</v>
      </c>
      <c r="D9" s="652" t="s">
        <v>14</v>
      </c>
      <c r="E9" s="392">
        <v>10000</v>
      </c>
      <c r="F9" s="124"/>
      <c r="G9" s="263">
        <f t="shared" si="1"/>
        <v>1090000</v>
      </c>
      <c r="H9" s="250" t="s">
        <v>145</v>
      </c>
      <c r="I9" s="126" t="s">
        <v>18</v>
      </c>
      <c r="J9" s="685" t="s">
        <v>710</v>
      </c>
      <c r="K9" s="292"/>
      <c r="L9" s="126" t="s">
        <v>44</v>
      </c>
      <c r="M9" s="135"/>
      <c r="N9" s="354"/>
    </row>
    <row r="10" spans="1:14" ht="16.5" customHeight="1" x14ac:dyDescent="0.3">
      <c r="A10" s="400">
        <v>45601</v>
      </c>
      <c r="B10" s="409" t="s">
        <v>814</v>
      </c>
      <c r="C10" s="409" t="s">
        <v>424</v>
      </c>
      <c r="D10" s="652" t="s">
        <v>79</v>
      </c>
      <c r="E10" s="392">
        <v>1100000</v>
      </c>
      <c r="F10" s="124"/>
      <c r="G10" s="263">
        <f t="shared" si="1"/>
        <v>-10000</v>
      </c>
      <c r="H10" s="250" t="s">
        <v>145</v>
      </c>
      <c r="I10" s="126" t="s">
        <v>18</v>
      </c>
      <c r="J10" s="685" t="s">
        <v>815</v>
      </c>
      <c r="K10" s="292"/>
      <c r="L10" s="126" t="s">
        <v>44</v>
      </c>
      <c r="M10" s="135"/>
      <c r="N10" s="354"/>
    </row>
    <row r="11" spans="1:14" x14ac:dyDescent="0.3">
      <c r="A11" s="400">
        <v>45601</v>
      </c>
      <c r="B11" s="126" t="s">
        <v>712</v>
      </c>
      <c r="C11" s="126" t="s">
        <v>48</v>
      </c>
      <c r="D11" s="126" t="s">
        <v>14</v>
      </c>
      <c r="E11" s="392"/>
      <c r="F11" s="124">
        <v>10000</v>
      </c>
      <c r="G11" s="263">
        <f t="shared" si="1"/>
        <v>0</v>
      </c>
      <c r="H11" s="250" t="s">
        <v>145</v>
      </c>
      <c r="I11" s="126" t="s">
        <v>18</v>
      </c>
      <c r="J11" s="685" t="s">
        <v>581</v>
      </c>
      <c r="K11" s="292"/>
      <c r="L11" s="126" t="s">
        <v>44</v>
      </c>
      <c r="M11" s="135"/>
      <c r="N11" s="354"/>
    </row>
    <row r="12" spans="1:14" s="823" customFormat="1" x14ac:dyDescent="0.3">
      <c r="A12" s="837">
        <v>45601</v>
      </c>
      <c r="B12" s="815" t="s">
        <v>160</v>
      </c>
      <c r="C12" s="815" t="s">
        <v>48</v>
      </c>
      <c r="D12" s="816" t="s">
        <v>14</v>
      </c>
      <c r="E12" s="832"/>
      <c r="F12" s="818">
        <v>10000</v>
      </c>
      <c r="G12" s="867">
        <f t="shared" si="1"/>
        <v>10000</v>
      </c>
      <c r="H12" s="824" t="s">
        <v>145</v>
      </c>
      <c r="I12" s="698" t="s">
        <v>18</v>
      </c>
      <c r="J12" s="859" t="s">
        <v>582</v>
      </c>
      <c r="K12" s="825"/>
      <c r="L12" s="698" t="s">
        <v>44</v>
      </c>
      <c r="M12" s="818"/>
      <c r="N12" s="822"/>
    </row>
    <row r="13" spans="1:14" x14ac:dyDescent="0.3">
      <c r="A13" s="400">
        <v>45601</v>
      </c>
      <c r="B13" s="409" t="s">
        <v>111</v>
      </c>
      <c r="C13" s="409" t="s">
        <v>112</v>
      </c>
      <c r="D13" s="652" t="s">
        <v>14</v>
      </c>
      <c r="E13" s="392">
        <v>10000</v>
      </c>
      <c r="F13" s="124"/>
      <c r="G13" s="263">
        <f t="shared" si="1"/>
        <v>0</v>
      </c>
      <c r="H13" s="250" t="s">
        <v>145</v>
      </c>
      <c r="I13" s="126" t="s">
        <v>18</v>
      </c>
      <c r="J13" s="685" t="s">
        <v>582</v>
      </c>
      <c r="K13" s="292"/>
      <c r="L13" s="126" t="s">
        <v>44</v>
      </c>
      <c r="M13" s="124"/>
      <c r="N13" s="354"/>
    </row>
    <row r="14" spans="1:14" s="823" customFormat="1" ht="17.25" customHeight="1" x14ac:dyDescent="0.3">
      <c r="A14" s="837">
        <v>45617</v>
      </c>
      <c r="B14" s="698" t="s">
        <v>160</v>
      </c>
      <c r="C14" s="825" t="s">
        <v>48</v>
      </c>
      <c r="D14" s="698" t="s">
        <v>14</v>
      </c>
      <c r="E14" s="832"/>
      <c r="F14" s="818">
        <v>101000</v>
      </c>
      <c r="G14" s="858">
        <f t="shared" si="1"/>
        <v>101000</v>
      </c>
      <c r="H14" s="824" t="s">
        <v>145</v>
      </c>
      <c r="I14" s="698" t="s">
        <v>18</v>
      </c>
      <c r="J14" s="862" t="s">
        <v>583</v>
      </c>
      <c r="K14" s="825"/>
      <c r="L14" s="698" t="s">
        <v>44</v>
      </c>
      <c r="M14" s="818"/>
      <c r="N14" s="822"/>
    </row>
    <row r="15" spans="1:14" ht="17.25" customHeight="1" x14ac:dyDescent="0.3">
      <c r="A15" s="400">
        <v>45617</v>
      </c>
      <c r="B15" s="409" t="s">
        <v>714</v>
      </c>
      <c r="C15" s="409" t="s">
        <v>424</v>
      </c>
      <c r="D15" s="652" t="s">
        <v>79</v>
      </c>
      <c r="E15" s="392">
        <v>100000</v>
      </c>
      <c r="F15" s="124"/>
      <c r="G15" s="263">
        <f t="shared" si="1"/>
        <v>1000</v>
      </c>
      <c r="H15" s="250" t="s">
        <v>145</v>
      </c>
      <c r="I15" s="126" t="s">
        <v>18</v>
      </c>
      <c r="J15" s="686" t="s">
        <v>816</v>
      </c>
      <c r="K15" s="292"/>
      <c r="L15" s="126" t="s">
        <v>44</v>
      </c>
      <c r="M15" s="124"/>
      <c r="N15" s="354"/>
    </row>
    <row r="16" spans="1:14" ht="15" thickBot="1" x14ac:dyDescent="0.35">
      <c r="A16" s="400">
        <v>45617</v>
      </c>
      <c r="B16" s="409" t="s">
        <v>715</v>
      </c>
      <c r="C16" s="409" t="s">
        <v>703</v>
      </c>
      <c r="D16" s="652" t="s">
        <v>79</v>
      </c>
      <c r="E16" s="392">
        <v>1000</v>
      </c>
      <c r="F16" s="124"/>
      <c r="G16" s="263">
        <f t="shared" si="1"/>
        <v>0</v>
      </c>
      <c r="H16" s="250" t="s">
        <v>145</v>
      </c>
      <c r="I16" s="126" t="s">
        <v>18</v>
      </c>
      <c r="J16" s="685" t="s">
        <v>583</v>
      </c>
      <c r="K16" s="292"/>
      <c r="L16" s="126" t="s">
        <v>44</v>
      </c>
      <c r="M16" s="135"/>
      <c r="N16" s="354"/>
    </row>
    <row r="17" spans="1:14" ht="15" thickBot="1" x14ac:dyDescent="0.35">
      <c r="A17" s="32"/>
      <c r="B17" s="14"/>
      <c r="C17" s="14"/>
      <c r="D17" s="638"/>
      <c r="E17" s="641">
        <f>SUM(E4:E16)</f>
        <v>1417000</v>
      </c>
      <c r="F17" s="642">
        <f>SUM(F4:F16)+G4</f>
        <v>1417000</v>
      </c>
      <c r="G17" s="643">
        <f>F17-E17</f>
        <v>0</v>
      </c>
      <c r="H17" s="397"/>
      <c r="I17" s="126"/>
      <c r="J17" s="638"/>
      <c r="K17" s="687"/>
      <c r="L17" s="126" t="s">
        <v>44</v>
      </c>
      <c r="M17" s="14"/>
      <c r="N17" s="13"/>
    </row>
    <row r="18" spans="1:14" x14ac:dyDescent="0.3">
      <c r="A18" s="32"/>
      <c r="B18" s="14"/>
      <c r="C18" s="14"/>
      <c r="D18" s="14"/>
      <c r="E18" s="639"/>
      <c r="F18" s="640"/>
      <c r="G18" s="640"/>
      <c r="H18" s="14"/>
      <c r="I18" s="14"/>
      <c r="J18" s="14"/>
      <c r="K18" s="14"/>
      <c r="L18" s="14"/>
      <c r="M18" s="14"/>
      <c r="N18" s="13"/>
    </row>
    <row r="19" spans="1:14" x14ac:dyDescent="0.3">
      <c r="A19" s="32"/>
      <c r="B19" s="14"/>
      <c r="C19" s="14"/>
      <c r="D19" s="14"/>
      <c r="E19" s="625"/>
      <c r="F19" s="624"/>
      <c r="G19" s="624"/>
      <c r="H19" s="14"/>
      <c r="I19" s="14"/>
      <c r="J19" s="14"/>
      <c r="K19" s="14"/>
      <c r="L19" s="14"/>
      <c r="M19" s="14"/>
      <c r="N19" s="13"/>
    </row>
    <row r="20" spans="1:14" x14ac:dyDescent="0.3">
      <c r="A20" s="32"/>
      <c r="B20" s="14"/>
      <c r="C20" s="14"/>
      <c r="D20" s="14"/>
      <c r="E20" s="625"/>
      <c r="F20" s="624"/>
      <c r="G20" s="624"/>
      <c r="H20" s="14"/>
      <c r="I20" s="14"/>
      <c r="J20" s="14"/>
      <c r="K20" s="14"/>
      <c r="L20" s="14"/>
      <c r="M20" s="14"/>
      <c r="N20" s="13"/>
    </row>
    <row r="21" spans="1:14" x14ac:dyDescent="0.3">
      <c r="A21" s="14"/>
      <c r="B21" s="14"/>
      <c r="C21" s="14"/>
      <c r="D21" s="14"/>
      <c r="E21" s="625"/>
      <c r="F21" s="624"/>
      <c r="G21" s="624"/>
      <c r="H21" s="14"/>
      <c r="I21" s="14"/>
      <c r="J21" s="14"/>
      <c r="K21" s="14"/>
      <c r="L21" s="14"/>
      <c r="M21" s="14"/>
      <c r="N21" s="13"/>
    </row>
    <row r="22" spans="1:14" x14ac:dyDescent="0.3">
      <c r="A22" s="14"/>
      <c r="B22" s="14"/>
      <c r="C22" s="14"/>
      <c r="D22" s="14"/>
      <c r="E22" s="625"/>
      <c r="F22" s="624"/>
      <c r="G22" s="624"/>
      <c r="H22" s="14"/>
      <c r="I22" s="14"/>
      <c r="J22" s="14"/>
      <c r="K22" s="14"/>
      <c r="L22" s="14"/>
      <c r="M22" s="14"/>
      <c r="N22" s="13"/>
    </row>
    <row r="23" spans="1:14" x14ac:dyDescent="0.3">
      <c r="A23" s="14"/>
      <c r="B23" s="14"/>
      <c r="C23" s="14"/>
      <c r="D23" s="14"/>
      <c r="E23" s="625"/>
      <c r="F23" s="624"/>
      <c r="G23" s="624"/>
      <c r="H23" s="14"/>
      <c r="I23" s="14"/>
      <c r="J23" s="14"/>
      <c r="K23" s="14"/>
      <c r="L23" s="14"/>
      <c r="M23" s="14"/>
      <c r="N23" s="13"/>
    </row>
    <row r="24" spans="1:14" x14ac:dyDescent="0.3">
      <c r="A24" s="14"/>
      <c r="B24" s="14"/>
      <c r="C24" s="14"/>
      <c r="D24" s="14"/>
      <c r="E24" s="625"/>
      <c r="F24" s="624"/>
      <c r="G24" s="624"/>
      <c r="H24" s="14"/>
      <c r="I24" s="14"/>
      <c r="J24" s="14"/>
      <c r="K24" s="14"/>
      <c r="L24" s="14"/>
      <c r="M24" s="14"/>
      <c r="N24" s="13"/>
    </row>
    <row r="25" spans="1:14" x14ac:dyDescent="0.3">
      <c r="A25" s="14"/>
      <c r="B25" s="14"/>
      <c r="C25" s="14"/>
      <c r="D25" s="14"/>
      <c r="E25" s="625"/>
      <c r="F25" s="624"/>
      <c r="G25" s="624"/>
      <c r="H25" s="14"/>
      <c r="I25" s="14"/>
      <c r="J25" s="14"/>
      <c r="K25" s="14"/>
      <c r="L25" s="14"/>
      <c r="M25" s="14"/>
      <c r="N25" s="13"/>
    </row>
    <row r="26" spans="1:14" x14ac:dyDescent="0.3">
      <c r="A26" s="14"/>
      <c r="B26" s="14"/>
      <c r="C26" s="14"/>
      <c r="D26" s="14"/>
      <c r="E26" s="625"/>
      <c r="F26" s="624"/>
      <c r="G26" s="624"/>
      <c r="H26" s="14"/>
      <c r="I26" s="14"/>
      <c r="J26" s="14"/>
      <c r="K26" s="14"/>
      <c r="L26" s="14"/>
      <c r="M26" s="14"/>
      <c r="N26" s="13"/>
    </row>
    <row r="27" spans="1:14" x14ac:dyDescent="0.3">
      <c r="A27" s="14"/>
      <c r="B27" s="14"/>
      <c r="C27" s="14"/>
      <c r="D27" s="14"/>
      <c r="E27" s="625"/>
      <c r="F27" s="624"/>
      <c r="G27" s="624"/>
      <c r="H27" s="14"/>
      <c r="I27" s="14"/>
      <c r="J27" s="14"/>
      <c r="K27" s="14"/>
      <c r="L27" s="14"/>
      <c r="M27" s="14"/>
      <c r="N27" s="13"/>
    </row>
    <row r="28" spans="1:14" x14ac:dyDescent="0.3">
      <c r="A28" s="14"/>
      <c r="B28" s="14"/>
      <c r="C28" s="14"/>
      <c r="D28" s="14"/>
      <c r="E28" s="625"/>
      <c r="F28" s="624"/>
      <c r="G28" s="624"/>
      <c r="H28" s="14"/>
      <c r="I28" s="14"/>
      <c r="J28" s="14"/>
      <c r="K28" s="14"/>
      <c r="L28" s="14"/>
      <c r="M28" s="14"/>
      <c r="N28" s="13"/>
    </row>
    <row r="29" spans="1:14" x14ac:dyDescent="0.3">
      <c r="A29" s="14"/>
      <c r="B29" s="14"/>
      <c r="C29" s="14"/>
      <c r="D29" s="14"/>
      <c r="E29" s="625"/>
      <c r="F29" s="624"/>
      <c r="G29" s="624"/>
      <c r="H29" s="14"/>
      <c r="I29" s="14"/>
      <c r="J29" s="14"/>
      <c r="K29" s="14"/>
      <c r="L29" s="14"/>
      <c r="M29" s="14"/>
      <c r="N29" s="13"/>
    </row>
    <row r="30" spans="1:14" x14ac:dyDescent="0.3">
      <c r="A30" s="14"/>
      <c r="B30" s="14"/>
      <c r="C30" s="14"/>
      <c r="D30" s="14"/>
      <c r="E30" s="625"/>
      <c r="F30" s="624"/>
      <c r="G30" s="624"/>
      <c r="H30" s="14"/>
      <c r="I30" s="14"/>
      <c r="J30" s="14"/>
      <c r="K30" s="14"/>
      <c r="L30" s="14"/>
      <c r="M30" s="14"/>
      <c r="N30" s="13"/>
    </row>
    <row r="31" spans="1:14" x14ac:dyDescent="0.3">
      <c r="A31" s="14"/>
      <c r="B31" s="14"/>
      <c r="C31" s="14"/>
      <c r="D31" s="14"/>
      <c r="E31" s="625"/>
      <c r="F31" s="624"/>
      <c r="G31" s="624"/>
      <c r="H31" s="14"/>
      <c r="I31" s="14"/>
      <c r="J31" s="14"/>
      <c r="K31" s="14"/>
      <c r="L31" s="14"/>
      <c r="M31" s="14"/>
      <c r="N31" s="13"/>
    </row>
    <row r="32" spans="1:14" x14ac:dyDescent="0.3">
      <c r="A32" s="14"/>
      <c r="B32" s="14"/>
      <c r="C32" s="14"/>
      <c r="D32" s="14"/>
      <c r="E32" s="625"/>
      <c r="F32" s="624"/>
      <c r="G32" s="624"/>
      <c r="H32" s="14"/>
      <c r="I32" s="14"/>
      <c r="J32" s="14"/>
      <c r="K32" s="14"/>
      <c r="L32" s="14"/>
      <c r="M32" s="14"/>
      <c r="N32" s="13"/>
    </row>
    <row r="33" spans="1:14" x14ac:dyDescent="0.3">
      <c r="A33" s="14"/>
      <c r="B33" s="14"/>
      <c r="C33" s="14"/>
      <c r="D33" s="14"/>
      <c r="E33" s="625"/>
      <c r="F33" s="624"/>
      <c r="G33" s="624"/>
      <c r="H33" s="14"/>
      <c r="I33" s="14"/>
      <c r="J33" s="14"/>
      <c r="K33" s="14"/>
      <c r="L33" s="14"/>
      <c r="M33" s="14"/>
      <c r="N33" s="13"/>
    </row>
    <row r="34" spans="1:14" x14ac:dyDescent="0.3">
      <c r="A34" s="14"/>
      <c r="B34" s="14"/>
      <c r="C34" s="14"/>
      <c r="D34" s="14"/>
      <c r="E34" s="624"/>
      <c r="F34" s="624"/>
      <c r="G34" s="624"/>
      <c r="H34" s="14"/>
      <c r="I34" s="14"/>
      <c r="J34" s="14"/>
      <c r="K34" s="14"/>
      <c r="L34" s="14"/>
      <c r="M34" s="14"/>
      <c r="N34" s="13"/>
    </row>
    <row r="35" spans="1:14" x14ac:dyDescent="0.3">
      <c r="A35" s="14"/>
      <c r="B35" s="14"/>
      <c r="C35" s="14"/>
      <c r="D35" s="14"/>
      <c r="E35" s="624"/>
      <c r="F35" s="624"/>
      <c r="G35" s="624"/>
      <c r="H35" s="14"/>
      <c r="I35" s="14"/>
      <c r="J35" s="14"/>
      <c r="K35" s="14"/>
      <c r="L35" s="14"/>
      <c r="M35" s="14"/>
      <c r="N35" s="13"/>
    </row>
    <row r="36" spans="1:14" x14ac:dyDescent="0.3">
      <c r="A36" s="14"/>
      <c r="B36" s="14"/>
      <c r="C36" s="14"/>
      <c r="D36" s="14"/>
      <c r="E36" s="624"/>
      <c r="F36" s="624"/>
      <c r="G36" s="624"/>
      <c r="H36" s="14"/>
      <c r="I36" s="14"/>
      <c r="J36" s="14"/>
      <c r="K36" s="14"/>
      <c r="L36" s="14"/>
      <c r="M36" s="14"/>
      <c r="N36" s="13"/>
    </row>
    <row r="37" spans="1:14" x14ac:dyDescent="0.3">
      <c r="A37" s="14"/>
      <c r="B37" s="14"/>
      <c r="C37" s="14"/>
      <c r="D37" s="14"/>
      <c r="E37" s="624"/>
      <c r="F37" s="624"/>
      <c r="G37" s="624"/>
      <c r="H37" s="14"/>
      <c r="I37" s="14"/>
      <c r="J37" s="14"/>
      <c r="K37" s="14"/>
      <c r="L37" s="14"/>
      <c r="M37" s="14"/>
      <c r="N37" s="13"/>
    </row>
    <row r="38" spans="1:14" x14ac:dyDescent="0.3">
      <c r="A38" s="14"/>
      <c r="B38" s="14"/>
      <c r="C38" s="14"/>
      <c r="D38" s="14"/>
      <c r="E38" s="624"/>
      <c r="F38" s="624"/>
      <c r="G38" s="624"/>
      <c r="H38" s="14"/>
      <c r="I38" s="14"/>
      <c r="J38" s="14"/>
      <c r="K38" s="14"/>
      <c r="L38" s="14"/>
      <c r="M38" s="14"/>
      <c r="N38" s="13"/>
    </row>
    <row r="39" spans="1:14" x14ac:dyDescent="0.3">
      <c r="A39" s="14"/>
      <c r="B39" s="14"/>
      <c r="C39" s="14"/>
      <c r="D39" s="14"/>
      <c r="E39" s="624"/>
      <c r="F39" s="624"/>
      <c r="G39" s="624"/>
      <c r="H39" s="14"/>
      <c r="I39" s="14"/>
      <c r="J39" s="14"/>
      <c r="K39" s="14"/>
      <c r="L39" s="14"/>
      <c r="M39" s="14"/>
      <c r="N39" s="13"/>
    </row>
    <row r="40" spans="1:14" x14ac:dyDescent="0.3">
      <c r="A40" s="14"/>
      <c r="B40" s="14"/>
      <c r="C40" s="14"/>
      <c r="D40" s="14"/>
      <c r="E40" s="624"/>
      <c r="F40" s="624"/>
      <c r="G40" s="624"/>
      <c r="H40" s="14"/>
      <c r="I40" s="14"/>
      <c r="J40" s="14"/>
      <c r="K40" s="14"/>
      <c r="L40" s="14"/>
      <c r="M40" s="14"/>
      <c r="N40" s="13"/>
    </row>
    <row r="41" spans="1:14" x14ac:dyDescent="0.3">
      <c r="A41" s="14"/>
      <c r="B41" s="14"/>
      <c r="C41" s="14"/>
      <c r="D41" s="14"/>
      <c r="E41" s="624"/>
      <c r="F41" s="624"/>
      <c r="G41" s="624"/>
      <c r="H41" s="14"/>
      <c r="I41" s="14"/>
      <c r="J41" s="14"/>
      <c r="K41" s="14"/>
      <c r="L41" s="14"/>
      <c r="M41" s="14"/>
      <c r="N41" s="13"/>
    </row>
    <row r="42" spans="1:14" x14ac:dyDescent="0.3">
      <c r="A42" s="14"/>
      <c r="B42" s="14"/>
      <c r="C42" s="14"/>
      <c r="D42" s="14"/>
      <c r="E42" s="624"/>
      <c r="F42" s="624"/>
      <c r="G42" s="624"/>
      <c r="H42" s="14"/>
      <c r="I42" s="14"/>
      <c r="J42" s="14"/>
      <c r="K42" s="14"/>
      <c r="L42" s="14"/>
      <c r="M42" s="14"/>
      <c r="N42" s="13"/>
    </row>
    <row r="43" spans="1:14" x14ac:dyDescent="0.3">
      <c r="A43" s="14"/>
      <c r="B43" s="14"/>
      <c r="C43" s="14"/>
      <c r="D43" s="14"/>
      <c r="E43" s="624"/>
      <c r="F43" s="624"/>
      <c r="G43" s="624"/>
      <c r="H43" s="14"/>
      <c r="I43" s="14"/>
      <c r="J43" s="14"/>
      <c r="K43" s="14"/>
      <c r="L43" s="14"/>
      <c r="M43" s="14"/>
      <c r="N43" s="13"/>
    </row>
    <row r="162" spans="8:8" x14ac:dyDescent="0.3">
      <c r="H162" s="15" t="s">
        <v>121</v>
      </c>
    </row>
    <row r="163" spans="8:8" x14ac:dyDescent="0.3">
      <c r="H163" s="15" t="s">
        <v>121</v>
      </c>
    </row>
    <row r="164" spans="8:8" x14ac:dyDescent="0.3">
      <c r="H164" s="15" t="s">
        <v>121</v>
      </c>
    </row>
    <row r="165" spans="8:8" x14ac:dyDescent="0.3">
      <c r="H165" s="15" t="s">
        <v>121</v>
      </c>
    </row>
    <row r="166" spans="8:8" x14ac:dyDescent="0.3">
      <c r="H166" s="15" t="s">
        <v>121</v>
      </c>
    </row>
  </sheetData>
  <autoFilter ref="A1:N16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8"/>
  <sheetViews>
    <sheetView topLeftCell="A24" zoomScaleNormal="100" workbookViewId="0">
      <selection activeCell="G46" sqref="G46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157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711">
        <v>45566</v>
      </c>
      <c r="B4" s="712" t="s">
        <v>433</v>
      </c>
      <c r="C4" s="712"/>
      <c r="D4" s="713"/>
      <c r="E4" s="714"/>
      <c r="F4" s="714"/>
      <c r="G4" s="714">
        <v>43000</v>
      </c>
      <c r="H4" s="715"/>
      <c r="I4" s="705"/>
      <c r="J4" s="706"/>
      <c r="K4" s="707"/>
      <c r="L4" s="708"/>
      <c r="M4" s="709"/>
      <c r="N4" s="710"/>
    </row>
    <row r="5" spans="1:14" s="836" customFormat="1" x14ac:dyDescent="0.3">
      <c r="A5" s="814">
        <v>45598</v>
      </c>
      <c r="B5" s="815" t="s">
        <v>160</v>
      </c>
      <c r="C5" s="815" t="s">
        <v>48</v>
      </c>
      <c r="D5" s="816" t="s">
        <v>110</v>
      </c>
      <c r="E5" s="818"/>
      <c r="F5" s="818">
        <v>30000</v>
      </c>
      <c r="G5" s="818">
        <f>G4-E5+F5</f>
        <v>73000</v>
      </c>
      <c r="H5" s="849" t="s">
        <v>156</v>
      </c>
      <c r="I5" s="698" t="s">
        <v>18</v>
      </c>
      <c r="J5" s="821" t="s">
        <v>220</v>
      </c>
      <c r="K5" s="815"/>
      <c r="L5" s="698" t="s">
        <v>44</v>
      </c>
      <c r="M5" s="698"/>
      <c r="N5" s="822"/>
    </row>
    <row r="6" spans="1:14" x14ac:dyDescent="0.3">
      <c r="A6" s="651">
        <v>45598</v>
      </c>
      <c r="B6" s="409" t="s">
        <v>111</v>
      </c>
      <c r="C6" s="409" t="s">
        <v>112</v>
      </c>
      <c r="D6" s="652" t="s">
        <v>110</v>
      </c>
      <c r="E6" s="124">
        <v>15000</v>
      </c>
      <c r="F6" s="124"/>
      <c r="G6" s="124">
        <f t="shared" ref="G6:G32" si="0">G5-E6+F6</f>
        <v>58000</v>
      </c>
      <c r="H6" s="250" t="s">
        <v>156</v>
      </c>
      <c r="I6" s="126" t="s">
        <v>18</v>
      </c>
      <c r="J6" s="304" t="s">
        <v>220</v>
      </c>
      <c r="K6" s="409"/>
      <c r="L6" s="126" t="s">
        <v>44</v>
      </c>
      <c r="M6" s="126"/>
      <c r="N6" s="354" t="s">
        <v>147</v>
      </c>
    </row>
    <row r="7" spans="1:14" x14ac:dyDescent="0.3">
      <c r="A7" s="651">
        <v>45598</v>
      </c>
      <c r="B7" s="409" t="s">
        <v>111</v>
      </c>
      <c r="C7" s="409" t="s">
        <v>112</v>
      </c>
      <c r="D7" s="652" t="s">
        <v>110</v>
      </c>
      <c r="E7" s="132">
        <v>15000</v>
      </c>
      <c r="F7" s="132"/>
      <c r="G7" s="132">
        <f t="shared" si="0"/>
        <v>43000</v>
      </c>
      <c r="H7" s="250" t="s">
        <v>156</v>
      </c>
      <c r="I7" s="126" t="s">
        <v>18</v>
      </c>
      <c r="J7" s="304" t="s">
        <v>220</v>
      </c>
      <c r="K7" s="409"/>
      <c r="L7" s="126" t="s">
        <v>44</v>
      </c>
      <c r="M7" s="126"/>
      <c r="N7" s="354" t="s">
        <v>146</v>
      </c>
    </row>
    <row r="8" spans="1:14" s="823" customFormat="1" x14ac:dyDescent="0.3">
      <c r="A8" s="814">
        <v>45600</v>
      </c>
      <c r="B8" s="815" t="s">
        <v>160</v>
      </c>
      <c r="C8" s="815" t="s">
        <v>48</v>
      </c>
      <c r="D8" s="816" t="s">
        <v>110</v>
      </c>
      <c r="E8" s="817"/>
      <c r="F8" s="818">
        <v>50000</v>
      </c>
      <c r="G8" s="819">
        <f t="shared" si="0"/>
        <v>93000</v>
      </c>
      <c r="H8" s="824" t="s">
        <v>156</v>
      </c>
      <c r="I8" s="698" t="s">
        <v>18</v>
      </c>
      <c r="J8" s="821" t="s">
        <v>228</v>
      </c>
      <c r="K8" s="815"/>
      <c r="L8" s="698" t="s">
        <v>44</v>
      </c>
      <c r="M8" s="698"/>
      <c r="N8" s="822"/>
    </row>
    <row r="9" spans="1:14" x14ac:dyDescent="0.3">
      <c r="A9" s="651">
        <v>45600</v>
      </c>
      <c r="B9" s="409" t="s">
        <v>111</v>
      </c>
      <c r="C9" s="409" t="s">
        <v>112</v>
      </c>
      <c r="D9" s="652" t="s">
        <v>110</v>
      </c>
      <c r="E9" s="349">
        <v>15000</v>
      </c>
      <c r="F9" s="392"/>
      <c r="G9" s="132">
        <f t="shared" si="0"/>
        <v>78000</v>
      </c>
      <c r="H9" s="250" t="s">
        <v>156</v>
      </c>
      <c r="I9" s="126" t="s">
        <v>18</v>
      </c>
      <c r="J9" s="304" t="s">
        <v>228</v>
      </c>
      <c r="K9" s="409"/>
      <c r="L9" s="126" t="s">
        <v>44</v>
      </c>
      <c r="M9" s="126"/>
      <c r="N9" s="81" t="s">
        <v>147</v>
      </c>
    </row>
    <row r="10" spans="1:14" x14ac:dyDescent="0.3">
      <c r="A10" s="651">
        <v>45600</v>
      </c>
      <c r="B10" s="409" t="s">
        <v>111</v>
      </c>
      <c r="C10" s="409" t="s">
        <v>112</v>
      </c>
      <c r="D10" s="652" t="s">
        <v>110</v>
      </c>
      <c r="E10" s="124">
        <v>10000</v>
      </c>
      <c r="F10" s="392"/>
      <c r="G10" s="132">
        <f t="shared" si="0"/>
        <v>68000</v>
      </c>
      <c r="H10" s="250" t="s">
        <v>156</v>
      </c>
      <c r="I10" s="126" t="s">
        <v>18</v>
      </c>
      <c r="J10" s="304" t="s">
        <v>228</v>
      </c>
      <c r="K10" s="409"/>
      <c r="L10" s="126" t="s">
        <v>44</v>
      </c>
      <c r="M10" s="126"/>
      <c r="N10" s="81" t="s">
        <v>172</v>
      </c>
    </row>
    <row r="11" spans="1:14" x14ac:dyDescent="0.3">
      <c r="A11" s="651">
        <v>45600</v>
      </c>
      <c r="B11" s="409" t="s">
        <v>111</v>
      </c>
      <c r="C11" s="409" t="s">
        <v>112</v>
      </c>
      <c r="D11" s="652" t="s">
        <v>110</v>
      </c>
      <c r="E11" s="124">
        <v>10000</v>
      </c>
      <c r="F11" s="392"/>
      <c r="G11" s="132">
        <f t="shared" si="0"/>
        <v>58000</v>
      </c>
      <c r="H11" s="250" t="s">
        <v>156</v>
      </c>
      <c r="I11" s="126" t="s">
        <v>18</v>
      </c>
      <c r="J11" s="304" t="s">
        <v>228</v>
      </c>
      <c r="K11" s="409"/>
      <c r="L11" s="126" t="s">
        <v>44</v>
      </c>
      <c r="M11" s="126"/>
      <c r="N11" s="81" t="s">
        <v>259</v>
      </c>
    </row>
    <row r="12" spans="1:14" x14ac:dyDescent="0.3">
      <c r="A12" s="651">
        <v>45600</v>
      </c>
      <c r="B12" s="409" t="s">
        <v>111</v>
      </c>
      <c r="C12" s="409" t="s">
        <v>112</v>
      </c>
      <c r="D12" s="652" t="s">
        <v>110</v>
      </c>
      <c r="E12" s="565">
        <v>15000</v>
      </c>
      <c r="F12" s="392"/>
      <c r="G12" s="132">
        <f t="shared" si="0"/>
        <v>43000</v>
      </c>
      <c r="H12" s="250" t="s">
        <v>156</v>
      </c>
      <c r="I12" s="126" t="s">
        <v>18</v>
      </c>
      <c r="J12" s="304" t="s">
        <v>228</v>
      </c>
      <c r="K12" s="409"/>
      <c r="L12" s="126" t="s">
        <v>44</v>
      </c>
      <c r="M12" s="126"/>
      <c r="N12" s="81" t="s">
        <v>146</v>
      </c>
    </row>
    <row r="13" spans="1:14" s="823" customFormat="1" x14ac:dyDescent="0.3">
      <c r="A13" s="837">
        <v>45607</v>
      </c>
      <c r="B13" s="815" t="s">
        <v>160</v>
      </c>
      <c r="C13" s="815" t="s">
        <v>48</v>
      </c>
      <c r="D13" s="816" t="s">
        <v>110</v>
      </c>
      <c r="E13" s="832"/>
      <c r="F13" s="832">
        <v>30000</v>
      </c>
      <c r="G13" s="964">
        <f t="shared" si="0"/>
        <v>73000</v>
      </c>
      <c r="H13" s="824" t="s">
        <v>156</v>
      </c>
      <c r="I13" s="698" t="s">
        <v>18</v>
      </c>
      <c r="J13" s="821" t="s">
        <v>414</v>
      </c>
      <c r="K13" s="815"/>
      <c r="L13" s="698" t="s">
        <v>44</v>
      </c>
      <c r="M13" s="698"/>
      <c r="N13" s="691"/>
    </row>
    <row r="14" spans="1:14" x14ac:dyDescent="0.3">
      <c r="A14" s="400">
        <v>45607</v>
      </c>
      <c r="B14" s="409" t="s">
        <v>111</v>
      </c>
      <c r="C14" s="409" t="s">
        <v>112</v>
      </c>
      <c r="D14" s="652" t="s">
        <v>110</v>
      </c>
      <c r="E14" s="392">
        <v>15000</v>
      </c>
      <c r="F14" s="392"/>
      <c r="G14" s="132">
        <f t="shared" si="0"/>
        <v>58000</v>
      </c>
      <c r="H14" s="126" t="s">
        <v>156</v>
      </c>
      <c r="I14" s="126" t="s">
        <v>18</v>
      </c>
      <c r="J14" s="304" t="s">
        <v>414</v>
      </c>
      <c r="K14" s="409"/>
      <c r="L14" s="126" t="s">
        <v>44</v>
      </c>
      <c r="M14" s="126"/>
      <c r="N14" s="81" t="s">
        <v>174</v>
      </c>
    </row>
    <row r="15" spans="1:14" s="80" customFormat="1" x14ac:dyDescent="0.3">
      <c r="A15" s="400">
        <v>45607</v>
      </c>
      <c r="B15" s="409" t="s">
        <v>111</v>
      </c>
      <c r="C15" s="409" t="s">
        <v>112</v>
      </c>
      <c r="D15" s="652" t="s">
        <v>110</v>
      </c>
      <c r="E15" s="392">
        <v>15000</v>
      </c>
      <c r="F15" s="392"/>
      <c r="G15" s="132">
        <f t="shared" si="0"/>
        <v>43000</v>
      </c>
      <c r="H15" s="126" t="s">
        <v>156</v>
      </c>
      <c r="I15" s="126" t="s">
        <v>18</v>
      </c>
      <c r="J15" s="304" t="s">
        <v>414</v>
      </c>
      <c r="K15" s="409"/>
      <c r="L15" s="126" t="s">
        <v>44</v>
      </c>
      <c r="M15" s="126"/>
      <c r="N15" s="81" t="s">
        <v>175</v>
      </c>
    </row>
    <row r="16" spans="1:14" s="823" customFormat="1" x14ac:dyDescent="0.3">
      <c r="A16" s="837">
        <v>45608</v>
      </c>
      <c r="B16" s="815" t="s">
        <v>160</v>
      </c>
      <c r="C16" s="815" t="s">
        <v>48</v>
      </c>
      <c r="D16" s="816" t="s">
        <v>110</v>
      </c>
      <c r="E16" s="832"/>
      <c r="F16" s="832">
        <v>50000</v>
      </c>
      <c r="G16" s="819">
        <f t="shared" si="0"/>
        <v>93000</v>
      </c>
      <c r="H16" s="698" t="s">
        <v>156</v>
      </c>
      <c r="I16" s="698" t="s">
        <v>18</v>
      </c>
      <c r="J16" s="821" t="s">
        <v>440</v>
      </c>
      <c r="K16" s="815"/>
      <c r="L16" s="698" t="s">
        <v>44</v>
      </c>
      <c r="M16" s="698"/>
      <c r="N16" s="691"/>
    </row>
    <row r="17" spans="1:14" x14ac:dyDescent="0.3">
      <c r="A17" s="400">
        <v>45608</v>
      </c>
      <c r="B17" s="409" t="s">
        <v>111</v>
      </c>
      <c r="C17" s="409" t="s">
        <v>112</v>
      </c>
      <c r="D17" s="652" t="s">
        <v>110</v>
      </c>
      <c r="E17" s="392">
        <v>15000</v>
      </c>
      <c r="F17" s="392"/>
      <c r="G17" s="132">
        <f t="shared" si="0"/>
        <v>78000</v>
      </c>
      <c r="H17" s="126" t="s">
        <v>156</v>
      </c>
      <c r="I17" s="126" t="s">
        <v>18</v>
      </c>
      <c r="J17" s="304" t="s">
        <v>440</v>
      </c>
      <c r="K17" s="409"/>
      <c r="L17" s="126" t="s">
        <v>44</v>
      </c>
      <c r="M17" s="126"/>
      <c r="N17" s="81" t="s">
        <v>174</v>
      </c>
    </row>
    <row r="18" spans="1:14" s="80" customFormat="1" x14ac:dyDescent="0.3">
      <c r="A18" s="400">
        <v>45608</v>
      </c>
      <c r="B18" s="409" t="s">
        <v>111</v>
      </c>
      <c r="C18" s="409" t="s">
        <v>112</v>
      </c>
      <c r="D18" s="652" t="s">
        <v>117</v>
      </c>
      <c r="E18" s="392">
        <v>8000</v>
      </c>
      <c r="F18" s="392"/>
      <c r="G18" s="132">
        <f t="shared" si="0"/>
        <v>70000</v>
      </c>
      <c r="H18" s="126" t="s">
        <v>156</v>
      </c>
      <c r="I18" s="126" t="s">
        <v>18</v>
      </c>
      <c r="J18" s="304" t="s">
        <v>440</v>
      </c>
      <c r="K18" s="409"/>
      <c r="L18" s="126" t="s">
        <v>44</v>
      </c>
      <c r="M18" s="126"/>
      <c r="N18" s="81" t="s">
        <v>456</v>
      </c>
    </row>
    <row r="19" spans="1:14" x14ac:dyDescent="0.3">
      <c r="A19" s="400">
        <v>45608</v>
      </c>
      <c r="B19" s="409" t="s">
        <v>111</v>
      </c>
      <c r="C19" s="409" t="s">
        <v>112</v>
      </c>
      <c r="D19" s="652" t="s">
        <v>110</v>
      </c>
      <c r="E19" s="392">
        <v>15000</v>
      </c>
      <c r="F19" s="392"/>
      <c r="G19" s="132">
        <f t="shared" si="0"/>
        <v>55000</v>
      </c>
      <c r="H19" s="126" t="s">
        <v>156</v>
      </c>
      <c r="I19" s="126" t="s">
        <v>18</v>
      </c>
      <c r="J19" s="304" t="s">
        <v>440</v>
      </c>
      <c r="K19" s="409"/>
      <c r="L19" s="126" t="s">
        <v>44</v>
      </c>
      <c r="M19" s="126"/>
      <c r="N19" s="81" t="s">
        <v>457</v>
      </c>
    </row>
    <row r="20" spans="1:14" x14ac:dyDescent="0.3">
      <c r="A20" s="400">
        <v>45608</v>
      </c>
      <c r="B20" s="126" t="s">
        <v>176</v>
      </c>
      <c r="C20" s="409" t="s">
        <v>48</v>
      </c>
      <c r="D20" s="126" t="s">
        <v>110</v>
      </c>
      <c r="E20" s="392"/>
      <c r="F20" s="392">
        <v>-12000</v>
      </c>
      <c r="G20" s="132">
        <f t="shared" si="0"/>
        <v>43000</v>
      </c>
      <c r="H20" s="126" t="s">
        <v>156</v>
      </c>
      <c r="I20" s="126" t="s">
        <v>18</v>
      </c>
      <c r="J20" s="304" t="s">
        <v>440</v>
      </c>
      <c r="K20" s="409"/>
      <c r="L20" s="126" t="s">
        <v>44</v>
      </c>
      <c r="M20" s="126"/>
      <c r="N20" s="81"/>
    </row>
    <row r="21" spans="1:14" s="823" customFormat="1" x14ac:dyDescent="0.3">
      <c r="A21" s="837">
        <v>45612</v>
      </c>
      <c r="B21" s="815" t="s">
        <v>160</v>
      </c>
      <c r="C21" s="815" t="s">
        <v>48</v>
      </c>
      <c r="D21" s="816" t="s">
        <v>110</v>
      </c>
      <c r="E21" s="832"/>
      <c r="F21" s="832">
        <v>30000</v>
      </c>
      <c r="G21" s="819">
        <f t="shared" si="0"/>
        <v>73000</v>
      </c>
      <c r="H21" s="698" t="s">
        <v>156</v>
      </c>
      <c r="I21" s="698" t="s">
        <v>18</v>
      </c>
      <c r="J21" s="821" t="s">
        <v>401</v>
      </c>
      <c r="K21" s="815"/>
      <c r="L21" s="698" t="s">
        <v>44</v>
      </c>
      <c r="M21" s="698"/>
      <c r="N21" s="691"/>
    </row>
    <row r="22" spans="1:14" x14ac:dyDescent="0.3">
      <c r="A22" s="400">
        <v>45612</v>
      </c>
      <c r="B22" s="409" t="s">
        <v>111</v>
      </c>
      <c r="C22" s="409" t="s">
        <v>112</v>
      </c>
      <c r="D22" s="652" t="s">
        <v>110</v>
      </c>
      <c r="E22" s="392">
        <v>15000</v>
      </c>
      <c r="F22" s="392"/>
      <c r="G22" s="132">
        <f t="shared" si="0"/>
        <v>58000</v>
      </c>
      <c r="H22" s="126" t="s">
        <v>156</v>
      </c>
      <c r="I22" s="126" t="s">
        <v>18</v>
      </c>
      <c r="J22" s="304" t="s">
        <v>401</v>
      </c>
      <c r="K22" s="409"/>
      <c r="L22" s="126" t="s">
        <v>44</v>
      </c>
      <c r="M22" s="126"/>
      <c r="N22" s="81" t="s">
        <v>174</v>
      </c>
    </row>
    <row r="23" spans="1:14" x14ac:dyDescent="0.3">
      <c r="A23" s="400">
        <v>45612</v>
      </c>
      <c r="B23" s="409" t="s">
        <v>111</v>
      </c>
      <c r="C23" s="409" t="s">
        <v>112</v>
      </c>
      <c r="D23" s="652" t="s">
        <v>110</v>
      </c>
      <c r="E23" s="392">
        <v>15000</v>
      </c>
      <c r="F23" s="392"/>
      <c r="G23" s="132">
        <f t="shared" si="0"/>
        <v>43000</v>
      </c>
      <c r="H23" s="126" t="s">
        <v>156</v>
      </c>
      <c r="I23" s="126" t="s">
        <v>18</v>
      </c>
      <c r="J23" s="304" t="s">
        <v>401</v>
      </c>
      <c r="K23" s="409"/>
      <c r="L23" s="126" t="s">
        <v>44</v>
      </c>
      <c r="M23" s="126"/>
      <c r="N23" s="81" t="s">
        <v>525</v>
      </c>
    </row>
    <row r="24" spans="1:14" s="823" customFormat="1" x14ac:dyDescent="0.3">
      <c r="A24" s="837">
        <v>45614</v>
      </c>
      <c r="B24" s="815" t="s">
        <v>160</v>
      </c>
      <c r="C24" s="815" t="s">
        <v>48</v>
      </c>
      <c r="D24" s="816" t="s">
        <v>110</v>
      </c>
      <c r="E24" s="832"/>
      <c r="F24" s="832">
        <v>50000</v>
      </c>
      <c r="G24" s="819">
        <f t="shared" si="0"/>
        <v>93000</v>
      </c>
      <c r="H24" s="698" t="s">
        <v>156</v>
      </c>
      <c r="I24" s="698" t="s">
        <v>18</v>
      </c>
      <c r="J24" s="821" t="s">
        <v>402</v>
      </c>
      <c r="K24" s="815"/>
      <c r="L24" s="698" t="s">
        <v>44</v>
      </c>
      <c r="M24" s="698"/>
      <c r="N24" s="691"/>
    </row>
    <row r="25" spans="1:14" x14ac:dyDescent="0.3">
      <c r="A25" s="400">
        <v>45614</v>
      </c>
      <c r="B25" s="409" t="s">
        <v>111</v>
      </c>
      <c r="C25" s="409" t="s">
        <v>112</v>
      </c>
      <c r="D25" s="652" t="s">
        <v>110</v>
      </c>
      <c r="E25" s="392">
        <v>15000</v>
      </c>
      <c r="F25" s="392"/>
      <c r="G25" s="132">
        <f t="shared" si="0"/>
        <v>78000</v>
      </c>
      <c r="H25" s="126" t="s">
        <v>156</v>
      </c>
      <c r="I25" s="126" t="s">
        <v>18</v>
      </c>
      <c r="J25" s="304" t="s">
        <v>402</v>
      </c>
      <c r="K25" s="409"/>
      <c r="L25" s="126" t="s">
        <v>44</v>
      </c>
      <c r="M25" s="126"/>
      <c r="N25" s="81" t="s">
        <v>174</v>
      </c>
    </row>
    <row r="26" spans="1:14" x14ac:dyDescent="0.3">
      <c r="A26" s="400">
        <v>45614</v>
      </c>
      <c r="B26" s="409" t="s">
        <v>111</v>
      </c>
      <c r="C26" s="409" t="s">
        <v>112</v>
      </c>
      <c r="D26" s="652" t="s">
        <v>110</v>
      </c>
      <c r="E26" s="392">
        <v>9000</v>
      </c>
      <c r="F26" s="392"/>
      <c r="G26" s="132">
        <f t="shared" si="0"/>
        <v>69000</v>
      </c>
      <c r="H26" s="126" t="s">
        <v>156</v>
      </c>
      <c r="I26" s="126" t="s">
        <v>18</v>
      </c>
      <c r="J26" s="304" t="s">
        <v>402</v>
      </c>
      <c r="K26" s="409"/>
      <c r="L26" s="126" t="s">
        <v>44</v>
      </c>
      <c r="M26" s="126"/>
      <c r="N26" s="81" t="s">
        <v>535</v>
      </c>
    </row>
    <row r="27" spans="1:14" s="80" customFormat="1" x14ac:dyDescent="0.3">
      <c r="A27" s="400">
        <v>45614</v>
      </c>
      <c r="B27" s="409" t="s">
        <v>111</v>
      </c>
      <c r="C27" s="409" t="s">
        <v>112</v>
      </c>
      <c r="D27" s="652" t="s">
        <v>110</v>
      </c>
      <c r="E27" s="392">
        <v>10000</v>
      </c>
      <c r="F27" s="392"/>
      <c r="G27" s="132">
        <f t="shared" si="0"/>
        <v>59000</v>
      </c>
      <c r="H27" s="126" t="s">
        <v>156</v>
      </c>
      <c r="I27" s="126" t="s">
        <v>18</v>
      </c>
      <c r="J27" s="304" t="s">
        <v>402</v>
      </c>
      <c r="K27" s="409"/>
      <c r="L27" s="126" t="s">
        <v>44</v>
      </c>
      <c r="M27" s="126"/>
      <c r="N27" s="81" t="s">
        <v>536</v>
      </c>
    </row>
    <row r="28" spans="1:14" x14ac:dyDescent="0.3">
      <c r="A28" s="400">
        <v>45614</v>
      </c>
      <c r="B28" s="409" t="s">
        <v>111</v>
      </c>
      <c r="C28" s="409" t="s">
        <v>112</v>
      </c>
      <c r="D28" s="652" t="s">
        <v>110</v>
      </c>
      <c r="E28" s="392">
        <v>15000</v>
      </c>
      <c r="F28" s="392"/>
      <c r="G28" s="132">
        <f t="shared" si="0"/>
        <v>44000</v>
      </c>
      <c r="H28" s="126" t="s">
        <v>156</v>
      </c>
      <c r="I28" s="126" t="s">
        <v>18</v>
      </c>
      <c r="J28" s="304" t="s">
        <v>402</v>
      </c>
      <c r="K28" s="409"/>
      <c r="L28" s="126" t="s">
        <v>44</v>
      </c>
      <c r="M28" s="126"/>
      <c r="N28" s="81" t="s">
        <v>537</v>
      </c>
    </row>
    <row r="29" spans="1:14" x14ac:dyDescent="0.3">
      <c r="A29" s="400">
        <v>45614</v>
      </c>
      <c r="B29" s="409" t="s">
        <v>176</v>
      </c>
      <c r="C29" s="409" t="s">
        <v>48</v>
      </c>
      <c r="D29" s="652" t="s">
        <v>110</v>
      </c>
      <c r="E29" s="392"/>
      <c r="F29" s="392">
        <v>-1000</v>
      </c>
      <c r="G29" s="132">
        <f t="shared" si="0"/>
        <v>43000</v>
      </c>
      <c r="H29" s="126" t="s">
        <v>156</v>
      </c>
      <c r="I29" s="126" t="s">
        <v>18</v>
      </c>
      <c r="J29" s="304" t="s">
        <v>402</v>
      </c>
      <c r="K29" s="409"/>
      <c r="L29" s="126" t="s">
        <v>44</v>
      </c>
      <c r="M29" s="126"/>
      <c r="N29" s="81"/>
    </row>
    <row r="30" spans="1:14" s="823" customFormat="1" x14ac:dyDescent="0.3">
      <c r="A30" s="837">
        <v>45615</v>
      </c>
      <c r="B30" s="815" t="s">
        <v>160</v>
      </c>
      <c r="C30" s="815" t="s">
        <v>48</v>
      </c>
      <c r="D30" s="816" t="s">
        <v>110</v>
      </c>
      <c r="E30" s="832"/>
      <c r="F30" s="832">
        <v>30000</v>
      </c>
      <c r="G30" s="819">
        <f t="shared" si="0"/>
        <v>73000</v>
      </c>
      <c r="H30" s="698" t="s">
        <v>156</v>
      </c>
      <c r="I30" s="698" t="s">
        <v>18</v>
      </c>
      <c r="J30" s="821" t="s">
        <v>549</v>
      </c>
      <c r="K30" s="815"/>
      <c r="L30" s="698" t="s">
        <v>44</v>
      </c>
      <c r="M30" s="698"/>
      <c r="N30" s="691"/>
    </row>
    <row r="31" spans="1:14" x14ac:dyDescent="0.3">
      <c r="A31" s="400">
        <v>45615</v>
      </c>
      <c r="B31" s="409" t="s">
        <v>111</v>
      </c>
      <c r="C31" s="409" t="s">
        <v>112</v>
      </c>
      <c r="D31" s="652" t="s">
        <v>110</v>
      </c>
      <c r="E31" s="392">
        <v>15000</v>
      </c>
      <c r="F31" s="392"/>
      <c r="G31" s="132">
        <f t="shared" si="0"/>
        <v>58000</v>
      </c>
      <c r="H31" s="126" t="s">
        <v>156</v>
      </c>
      <c r="I31" s="126" t="s">
        <v>18</v>
      </c>
      <c r="J31" s="304" t="s">
        <v>549</v>
      </c>
      <c r="K31" s="409"/>
      <c r="L31" s="126" t="s">
        <v>44</v>
      </c>
      <c r="M31" s="126"/>
      <c r="N31" s="81" t="s">
        <v>174</v>
      </c>
    </row>
    <row r="32" spans="1:14" x14ac:dyDescent="0.3">
      <c r="A32" s="400">
        <v>45615</v>
      </c>
      <c r="B32" s="409" t="s">
        <v>111</v>
      </c>
      <c r="C32" s="409" t="s">
        <v>112</v>
      </c>
      <c r="D32" s="652" t="s">
        <v>110</v>
      </c>
      <c r="E32" s="392">
        <v>15000</v>
      </c>
      <c r="F32" s="392"/>
      <c r="G32" s="132">
        <f t="shared" si="0"/>
        <v>43000</v>
      </c>
      <c r="H32" s="126" t="s">
        <v>156</v>
      </c>
      <c r="I32" s="126" t="s">
        <v>18</v>
      </c>
      <c r="J32" s="304" t="s">
        <v>549</v>
      </c>
      <c r="K32" s="409"/>
      <c r="L32" s="126" t="s">
        <v>44</v>
      </c>
      <c r="M32" s="126"/>
      <c r="N32" s="81" t="s">
        <v>525</v>
      </c>
    </row>
    <row r="33" spans="1:14" s="823" customFormat="1" x14ac:dyDescent="0.3">
      <c r="A33" s="837">
        <v>45616</v>
      </c>
      <c r="B33" s="815" t="s">
        <v>160</v>
      </c>
      <c r="C33" s="815" t="s">
        <v>48</v>
      </c>
      <c r="D33" s="816" t="s">
        <v>110</v>
      </c>
      <c r="E33" s="832"/>
      <c r="F33" s="832">
        <v>30000</v>
      </c>
      <c r="G33" s="819">
        <f t="shared" ref="G33:G43" si="1">G32-E33+F33</f>
        <v>73000</v>
      </c>
      <c r="H33" s="698" t="s">
        <v>156</v>
      </c>
      <c r="I33" s="698" t="s">
        <v>18</v>
      </c>
      <c r="J33" s="821" t="s">
        <v>566</v>
      </c>
      <c r="K33" s="815"/>
      <c r="L33" s="698" t="s">
        <v>44</v>
      </c>
      <c r="M33" s="698"/>
      <c r="N33" s="691"/>
    </row>
    <row r="34" spans="1:14" x14ac:dyDescent="0.3">
      <c r="A34" s="400">
        <v>45616</v>
      </c>
      <c r="B34" s="409" t="s">
        <v>111</v>
      </c>
      <c r="C34" s="409" t="s">
        <v>112</v>
      </c>
      <c r="D34" s="652" t="s">
        <v>110</v>
      </c>
      <c r="E34" s="392">
        <v>15000</v>
      </c>
      <c r="F34" s="392"/>
      <c r="G34" s="132">
        <f t="shared" si="1"/>
        <v>58000</v>
      </c>
      <c r="H34" s="126" t="s">
        <v>156</v>
      </c>
      <c r="I34" s="126" t="s">
        <v>18</v>
      </c>
      <c r="J34" s="304" t="s">
        <v>566</v>
      </c>
      <c r="K34" s="409"/>
      <c r="L34" s="126" t="s">
        <v>44</v>
      </c>
      <c r="M34" s="126"/>
      <c r="N34" s="81" t="s">
        <v>174</v>
      </c>
    </row>
    <row r="35" spans="1:14" x14ac:dyDescent="0.3">
      <c r="A35" s="400">
        <v>45616</v>
      </c>
      <c r="B35" s="409" t="s">
        <v>111</v>
      </c>
      <c r="C35" s="409" t="s">
        <v>112</v>
      </c>
      <c r="D35" s="652" t="s">
        <v>110</v>
      </c>
      <c r="E35" s="392">
        <v>15000</v>
      </c>
      <c r="F35" s="392"/>
      <c r="G35" s="132">
        <f t="shared" si="1"/>
        <v>43000</v>
      </c>
      <c r="H35" s="126" t="s">
        <v>156</v>
      </c>
      <c r="I35" s="126" t="s">
        <v>18</v>
      </c>
      <c r="J35" s="304" t="s">
        <v>566</v>
      </c>
      <c r="K35" s="409"/>
      <c r="L35" s="126" t="s">
        <v>44</v>
      </c>
      <c r="M35" s="126"/>
      <c r="N35" s="81" t="s">
        <v>525</v>
      </c>
    </row>
    <row r="36" spans="1:14" s="823" customFormat="1" x14ac:dyDescent="0.3">
      <c r="A36" s="837">
        <v>45617</v>
      </c>
      <c r="B36" s="815" t="s">
        <v>160</v>
      </c>
      <c r="C36" s="815" t="s">
        <v>112</v>
      </c>
      <c r="D36" s="816" t="s">
        <v>110</v>
      </c>
      <c r="E36" s="832"/>
      <c r="F36" s="832">
        <v>40000</v>
      </c>
      <c r="G36" s="819">
        <f t="shared" si="1"/>
        <v>83000</v>
      </c>
      <c r="H36" s="698" t="s">
        <v>156</v>
      </c>
      <c r="I36" s="698" t="s">
        <v>18</v>
      </c>
      <c r="J36" s="821" t="s">
        <v>598</v>
      </c>
      <c r="K36" s="815"/>
      <c r="L36" s="698" t="s">
        <v>44</v>
      </c>
      <c r="M36" s="698"/>
      <c r="N36" s="691"/>
    </row>
    <row r="37" spans="1:14" x14ac:dyDescent="0.3">
      <c r="A37" s="400">
        <v>45617</v>
      </c>
      <c r="B37" s="409" t="s">
        <v>111</v>
      </c>
      <c r="C37" s="409" t="s">
        <v>112</v>
      </c>
      <c r="D37" s="652" t="s">
        <v>110</v>
      </c>
      <c r="E37" s="392">
        <v>15000</v>
      </c>
      <c r="F37" s="392"/>
      <c r="G37" s="132">
        <f t="shared" si="1"/>
        <v>68000</v>
      </c>
      <c r="H37" s="126" t="s">
        <v>156</v>
      </c>
      <c r="I37" s="126" t="s">
        <v>18</v>
      </c>
      <c r="J37" s="304" t="s">
        <v>598</v>
      </c>
      <c r="K37" s="409"/>
      <c r="L37" s="126" t="s">
        <v>44</v>
      </c>
      <c r="M37" s="126"/>
      <c r="N37" s="81" t="s">
        <v>174</v>
      </c>
    </row>
    <row r="38" spans="1:14" x14ac:dyDescent="0.3">
      <c r="A38" s="400">
        <v>45617</v>
      </c>
      <c r="B38" s="409" t="s">
        <v>111</v>
      </c>
      <c r="C38" s="409" t="s">
        <v>112</v>
      </c>
      <c r="D38" s="652" t="s">
        <v>110</v>
      </c>
      <c r="E38" s="392">
        <v>8000</v>
      </c>
      <c r="F38" s="392"/>
      <c r="G38" s="132">
        <f t="shared" si="1"/>
        <v>60000</v>
      </c>
      <c r="H38" s="126" t="s">
        <v>156</v>
      </c>
      <c r="I38" s="126" t="s">
        <v>18</v>
      </c>
      <c r="J38" s="304" t="s">
        <v>598</v>
      </c>
      <c r="K38" s="409"/>
      <c r="L38" s="126" t="s">
        <v>44</v>
      </c>
      <c r="M38" s="126"/>
      <c r="N38" s="81" t="s">
        <v>535</v>
      </c>
    </row>
    <row r="39" spans="1:14" x14ac:dyDescent="0.3">
      <c r="A39" s="400">
        <v>45617</v>
      </c>
      <c r="B39" s="409" t="s">
        <v>111</v>
      </c>
      <c r="C39" s="409" t="s">
        <v>112</v>
      </c>
      <c r="D39" s="652" t="s">
        <v>110</v>
      </c>
      <c r="E39" s="392">
        <v>15000</v>
      </c>
      <c r="F39" s="392"/>
      <c r="G39" s="132">
        <f t="shared" si="1"/>
        <v>45000</v>
      </c>
      <c r="H39" s="126" t="s">
        <v>156</v>
      </c>
      <c r="I39" s="126" t="s">
        <v>18</v>
      </c>
      <c r="J39" s="304" t="s">
        <v>598</v>
      </c>
      <c r="K39" s="409"/>
      <c r="L39" s="126" t="s">
        <v>44</v>
      </c>
      <c r="M39" s="126"/>
      <c r="N39" s="81" t="s">
        <v>575</v>
      </c>
    </row>
    <row r="40" spans="1:14" x14ac:dyDescent="0.3">
      <c r="A40" s="400">
        <v>45617</v>
      </c>
      <c r="B40" s="409" t="s">
        <v>176</v>
      </c>
      <c r="C40" s="409" t="s">
        <v>48</v>
      </c>
      <c r="D40" s="652" t="s">
        <v>110</v>
      </c>
      <c r="E40" s="392"/>
      <c r="F40" s="392">
        <v>-2000</v>
      </c>
      <c r="G40" s="132">
        <f t="shared" si="1"/>
        <v>43000</v>
      </c>
      <c r="H40" s="126" t="s">
        <v>156</v>
      </c>
      <c r="I40" s="126" t="s">
        <v>18</v>
      </c>
      <c r="J40" s="304" t="s">
        <v>598</v>
      </c>
      <c r="K40" s="409"/>
      <c r="L40" s="126" t="s">
        <v>44</v>
      </c>
      <c r="M40" s="126"/>
      <c r="N40" s="81"/>
    </row>
    <row r="41" spans="1:14" s="823" customFormat="1" x14ac:dyDescent="0.3">
      <c r="A41" s="837">
        <v>45618</v>
      </c>
      <c r="B41" s="815" t="s">
        <v>160</v>
      </c>
      <c r="C41" s="815" t="s">
        <v>48</v>
      </c>
      <c r="D41" s="816" t="s">
        <v>110</v>
      </c>
      <c r="E41" s="832"/>
      <c r="F41" s="832">
        <v>30000</v>
      </c>
      <c r="G41" s="885">
        <f t="shared" si="1"/>
        <v>73000</v>
      </c>
      <c r="H41" s="698" t="s">
        <v>156</v>
      </c>
      <c r="I41" s="698" t="s">
        <v>18</v>
      </c>
      <c r="J41" s="821" t="s">
        <v>602</v>
      </c>
      <c r="K41" s="815"/>
      <c r="L41" s="698" t="s">
        <v>44</v>
      </c>
      <c r="M41" s="698"/>
      <c r="N41" s="691"/>
    </row>
    <row r="42" spans="1:14" x14ac:dyDescent="0.3">
      <c r="A42" s="400">
        <v>45618</v>
      </c>
      <c r="B42" s="409" t="s">
        <v>111</v>
      </c>
      <c r="C42" s="409" t="s">
        <v>112</v>
      </c>
      <c r="D42" s="652" t="s">
        <v>110</v>
      </c>
      <c r="E42" s="392">
        <v>15000</v>
      </c>
      <c r="F42" s="392"/>
      <c r="G42" s="132">
        <f t="shared" si="1"/>
        <v>58000</v>
      </c>
      <c r="H42" s="126" t="s">
        <v>156</v>
      </c>
      <c r="I42" s="126" t="s">
        <v>18</v>
      </c>
      <c r="J42" s="304" t="s">
        <v>198</v>
      </c>
      <c r="K42" s="409"/>
      <c r="L42" s="126" t="s">
        <v>44</v>
      </c>
      <c r="M42" s="126"/>
      <c r="N42" s="81" t="s">
        <v>174</v>
      </c>
    </row>
    <row r="43" spans="1:14" ht="15" thickBot="1" x14ac:dyDescent="0.35">
      <c r="A43" s="400">
        <v>45618</v>
      </c>
      <c r="B43" s="409" t="s">
        <v>111</v>
      </c>
      <c r="C43" s="409" t="s">
        <v>112</v>
      </c>
      <c r="D43" s="652" t="s">
        <v>110</v>
      </c>
      <c r="E43" s="392">
        <v>15000</v>
      </c>
      <c r="F43" s="392"/>
      <c r="G43" s="132">
        <f t="shared" si="1"/>
        <v>43000</v>
      </c>
      <c r="H43" s="126" t="s">
        <v>156</v>
      </c>
      <c r="I43" s="126" t="s">
        <v>18</v>
      </c>
      <c r="J43" s="304" t="s">
        <v>198</v>
      </c>
      <c r="K43" s="409"/>
      <c r="L43" s="126" t="s">
        <v>44</v>
      </c>
      <c r="M43" s="126"/>
      <c r="N43" s="81" t="s">
        <v>525</v>
      </c>
    </row>
    <row r="44" spans="1:14" ht="15" thickBot="1" x14ac:dyDescent="0.35">
      <c r="E44" s="447">
        <f>SUM(E4:E43)</f>
        <v>355000</v>
      </c>
      <c r="F44" s="448">
        <f>SUM(F4:F43)+G4</f>
        <v>398000</v>
      </c>
      <c r="G44" s="449">
        <f>F44-E44</f>
        <v>43000</v>
      </c>
    </row>
    <row r="244" spans="8:8" x14ac:dyDescent="0.3">
      <c r="H244" s="15" t="s">
        <v>121</v>
      </c>
    </row>
    <row r="245" spans="8:8" x14ac:dyDescent="0.3">
      <c r="H245" s="15" t="s">
        <v>121</v>
      </c>
    </row>
    <row r="246" spans="8:8" x14ac:dyDescent="0.3">
      <c r="H246" s="15" t="s">
        <v>121</v>
      </c>
    </row>
    <row r="247" spans="8:8" x14ac:dyDescent="0.3">
      <c r="H247" s="15" t="s">
        <v>121</v>
      </c>
    </row>
    <row r="248" spans="8:8" x14ac:dyDescent="0.3">
      <c r="H248" s="15" t="s">
        <v>121</v>
      </c>
    </row>
  </sheetData>
  <autoFilter ref="A1:N8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3E6F-80DB-45E2-97C6-4078A1649F0F}">
  <dimension ref="A1:N241"/>
  <sheetViews>
    <sheetView topLeftCell="A16" zoomScaleNormal="100" workbookViewId="0">
      <selection activeCell="H35" sqref="H35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888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711">
        <v>45597</v>
      </c>
      <c r="B4" s="712" t="s">
        <v>410</v>
      </c>
      <c r="C4" s="712"/>
      <c r="D4" s="713"/>
      <c r="E4" s="714"/>
      <c r="F4" s="714"/>
      <c r="G4" s="714"/>
      <c r="H4" s="715"/>
      <c r="I4" s="705"/>
      <c r="J4" s="706"/>
      <c r="K4" s="707"/>
      <c r="L4" s="708"/>
      <c r="M4" s="709"/>
      <c r="N4" s="710"/>
    </row>
    <row r="5" spans="1:14" s="836" customFormat="1" x14ac:dyDescent="0.3">
      <c r="A5" s="814">
        <v>45598</v>
      </c>
      <c r="B5" s="815" t="s">
        <v>160</v>
      </c>
      <c r="C5" s="815" t="s">
        <v>48</v>
      </c>
      <c r="D5" s="816" t="s">
        <v>110</v>
      </c>
      <c r="E5" s="845"/>
      <c r="F5" s="832">
        <v>50000</v>
      </c>
      <c r="G5" s="839">
        <f>G4-E5+F5</f>
        <v>50000</v>
      </c>
      <c r="H5" s="698" t="s">
        <v>173</v>
      </c>
      <c r="I5" s="698" t="s">
        <v>18</v>
      </c>
      <c r="J5" s="821" t="s">
        <v>223</v>
      </c>
      <c r="K5" s="815"/>
      <c r="L5" s="698" t="s">
        <v>44</v>
      </c>
      <c r="M5" s="698"/>
      <c r="N5" s="691"/>
    </row>
    <row r="6" spans="1:14" x14ac:dyDescent="0.3">
      <c r="A6" s="651">
        <v>45598</v>
      </c>
      <c r="B6" s="409" t="s">
        <v>111</v>
      </c>
      <c r="C6" s="409" t="s">
        <v>112</v>
      </c>
      <c r="D6" s="652" t="s">
        <v>110</v>
      </c>
      <c r="E6" s="124">
        <v>25000</v>
      </c>
      <c r="F6" s="392"/>
      <c r="G6" s="124">
        <f t="shared" ref="G6" si="0">G5-E6+F6</f>
        <v>25000</v>
      </c>
      <c r="H6" s="126" t="s">
        <v>173</v>
      </c>
      <c r="I6" s="126" t="s">
        <v>18</v>
      </c>
      <c r="J6" s="304" t="s">
        <v>223</v>
      </c>
      <c r="K6" s="409"/>
      <c r="L6" s="126" t="s">
        <v>44</v>
      </c>
      <c r="M6" s="126"/>
      <c r="N6" s="81" t="s">
        <v>146</v>
      </c>
    </row>
    <row r="7" spans="1:14" x14ac:dyDescent="0.3">
      <c r="A7" s="651">
        <v>45598</v>
      </c>
      <c r="B7" s="409" t="s">
        <v>111</v>
      </c>
      <c r="C7" s="409" t="s">
        <v>112</v>
      </c>
      <c r="D7" s="652" t="s">
        <v>110</v>
      </c>
      <c r="E7" s="124">
        <v>25000</v>
      </c>
      <c r="F7" s="392"/>
      <c r="G7" s="132">
        <f t="shared" ref="G7:G26" si="1">G6-E7+F7</f>
        <v>0</v>
      </c>
      <c r="H7" s="126" t="s">
        <v>173</v>
      </c>
      <c r="I7" s="126" t="s">
        <v>18</v>
      </c>
      <c r="J7" s="304" t="s">
        <v>223</v>
      </c>
      <c r="K7" s="409"/>
      <c r="L7" s="126" t="s">
        <v>44</v>
      </c>
      <c r="M7" s="126"/>
      <c r="N7" s="81" t="s">
        <v>146</v>
      </c>
    </row>
    <row r="8" spans="1:14" s="823" customFormat="1" x14ac:dyDescent="0.3">
      <c r="A8" s="814">
        <v>45600</v>
      </c>
      <c r="B8" s="815" t="s">
        <v>160</v>
      </c>
      <c r="C8" s="815" t="s">
        <v>48</v>
      </c>
      <c r="D8" s="816" t="s">
        <v>110</v>
      </c>
      <c r="E8" s="838"/>
      <c r="F8" s="832">
        <v>70000</v>
      </c>
      <c r="G8" s="819">
        <f>G7-E8+F8</f>
        <v>70000</v>
      </c>
      <c r="H8" s="698" t="s">
        <v>173</v>
      </c>
      <c r="I8" s="698" t="s">
        <v>18</v>
      </c>
      <c r="J8" s="821" t="s">
        <v>248</v>
      </c>
      <c r="K8" s="815"/>
      <c r="L8" s="698" t="s">
        <v>44</v>
      </c>
      <c r="M8" s="698"/>
      <c r="N8" s="691"/>
    </row>
    <row r="9" spans="1:14" x14ac:dyDescent="0.3">
      <c r="A9" s="138">
        <v>45600</v>
      </c>
      <c r="B9" s="409" t="s">
        <v>111</v>
      </c>
      <c r="C9" s="409" t="s">
        <v>112</v>
      </c>
      <c r="D9" s="652" t="s">
        <v>110</v>
      </c>
      <c r="E9" s="565">
        <v>25000</v>
      </c>
      <c r="F9" s="392"/>
      <c r="G9" s="132">
        <f>G8-E9+F9</f>
        <v>45000</v>
      </c>
      <c r="H9" s="126" t="s">
        <v>173</v>
      </c>
      <c r="I9" s="126" t="s">
        <v>18</v>
      </c>
      <c r="J9" s="304" t="s">
        <v>248</v>
      </c>
      <c r="K9" s="409"/>
      <c r="L9" s="126" t="s">
        <v>44</v>
      </c>
      <c r="M9" s="126"/>
      <c r="N9" s="81" t="s">
        <v>147</v>
      </c>
    </row>
    <row r="10" spans="1:14" x14ac:dyDescent="0.3">
      <c r="A10" s="138">
        <v>45600</v>
      </c>
      <c r="B10" s="409" t="s">
        <v>111</v>
      </c>
      <c r="C10" s="409" t="s">
        <v>112</v>
      </c>
      <c r="D10" s="652" t="s">
        <v>110</v>
      </c>
      <c r="E10" s="565">
        <v>10000</v>
      </c>
      <c r="F10" s="392"/>
      <c r="G10" s="132">
        <f t="shared" si="1"/>
        <v>35000</v>
      </c>
      <c r="H10" s="126" t="s">
        <v>173</v>
      </c>
      <c r="I10" s="126" t="s">
        <v>18</v>
      </c>
      <c r="J10" s="304" t="s">
        <v>248</v>
      </c>
      <c r="K10" s="409"/>
      <c r="L10" s="126" t="s">
        <v>44</v>
      </c>
      <c r="M10" s="126"/>
      <c r="N10" s="81" t="s">
        <v>263</v>
      </c>
    </row>
    <row r="11" spans="1:14" s="80" customFormat="1" x14ac:dyDescent="0.3">
      <c r="A11" s="138">
        <v>45600</v>
      </c>
      <c r="B11" s="409" t="s">
        <v>111</v>
      </c>
      <c r="C11" s="409" t="s">
        <v>112</v>
      </c>
      <c r="D11" s="652" t="s">
        <v>110</v>
      </c>
      <c r="E11" s="565">
        <v>8000</v>
      </c>
      <c r="F11" s="392"/>
      <c r="G11" s="132">
        <f t="shared" si="1"/>
        <v>27000</v>
      </c>
      <c r="H11" s="126" t="s">
        <v>173</v>
      </c>
      <c r="I11" s="126" t="s">
        <v>18</v>
      </c>
      <c r="J11" s="304" t="s">
        <v>248</v>
      </c>
      <c r="K11" s="409"/>
      <c r="L11" s="126" t="s">
        <v>44</v>
      </c>
      <c r="M11" s="126"/>
      <c r="N11" s="81" t="s">
        <v>190</v>
      </c>
    </row>
    <row r="12" spans="1:14" x14ac:dyDescent="0.3">
      <c r="A12" s="138">
        <v>45600</v>
      </c>
      <c r="B12" s="409" t="s">
        <v>111</v>
      </c>
      <c r="C12" s="409" t="s">
        <v>112</v>
      </c>
      <c r="D12" s="652" t="s">
        <v>110</v>
      </c>
      <c r="E12" s="565">
        <v>25000</v>
      </c>
      <c r="F12" s="392"/>
      <c r="G12" s="132">
        <f t="shared" si="1"/>
        <v>2000</v>
      </c>
      <c r="H12" s="126" t="s">
        <v>173</v>
      </c>
      <c r="I12" s="126" t="s">
        <v>18</v>
      </c>
      <c r="J12" s="304" t="s">
        <v>248</v>
      </c>
      <c r="K12" s="409"/>
      <c r="L12" s="126" t="s">
        <v>44</v>
      </c>
      <c r="M12" s="126"/>
      <c r="N12" s="81" t="s">
        <v>174</v>
      </c>
    </row>
    <row r="13" spans="1:14" x14ac:dyDescent="0.3">
      <c r="A13" s="138">
        <v>45600</v>
      </c>
      <c r="B13" s="409" t="s">
        <v>262</v>
      </c>
      <c r="C13" s="409" t="s">
        <v>48</v>
      </c>
      <c r="D13" s="652" t="s">
        <v>110</v>
      </c>
      <c r="E13" s="565"/>
      <c r="F13" s="392">
        <v>-2000</v>
      </c>
      <c r="G13" s="132">
        <f t="shared" si="1"/>
        <v>0</v>
      </c>
      <c r="H13" s="126" t="s">
        <v>173</v>
      </c>
      <c r="I13" s="126" t="s">
        <v>18</v>
      </c>
      <c r="J13" s="304" t="s">
        <v>248</v>
      </c>
      <c r="K13" s="409"/>
      <c r="L13" s="126" t="s">
        <v>44</v>
      </c>
      <c r="M13" s="126"/>
      <c r="N13" s="81"/>
    </row>
    <row r="14" spans="1:14" s="823" customFormat="1" x14ac:dyDescent="0.3">
      <c r="A14" s="837">
        <v>45609</v>
      </c>
      <c r="B14" s="815" t="s">
        <v>160</v>
      </c>
      <c r="C14" s="815" t="s">
        <v>48</v>
      </c>
      <c r="D14" s="816" t="s">
        <v>110</v>
      </c>
      <c r="E14" s="832"/>
      <c r="F14" s="832">
        <v>70000</v>
      </c>
      <c r="G14" s="819">
        <f t="shared" si="1"/>
        <v>70000</v>
      </c>
      <c r="H14" s="698" t="s">
        <v>173</v>
      </c>
      <c r="I14" s="698" t="s">
        <v>18</v>
      </c>
      <c r="J14" s="821" t="s">
        <v>428</v>
      </c>
      <c r="K14" s="815"/>
      <c r="L14" s="698" t="s">
        <v>44</v>
      </c>
      <c r="M14" s="698"/>
      <c r="N14" s="691"/>
    </row>
    <row r="15" spans="1:14" x14ac:dyDescent="0.3">
      <c r="A15" s="400">
        <v>45609</v>
      </c>
      <c r="B15" s="409" t="s">
        <v>111</v>
      </c>
      <c r="C15" s="409" t="s">
        <v>112</v>
      </c>
      <c r="D15" s="652" t="s">
        <v>110</v>
      </c>
      <c r="E15" s="392">
        <v>25000</v>
      </c>
      <c r="F15" s="392"/>
      <c r="G15" s="132">
        <f t="shared" si="1"/>
        <v>45000</v>
      </c>
      <c r="H15" s="126" t="s">
        <v>173</v>
      </c>
      <c r="I15" s="126" t="s">
        <v>18</v>
      </c>
      <c r="J15" s="304" t="s">
        <v>428</v>
      </c>
      <c r="K15" s="409"/>
      <c r="L15" s="126" t="s">
        <v>44</v>
      </c>
      <c r="M15" s="126"/>
      <c r="N15" s="81" t="s">
        <v>174</v>
      </c>
    </row>
    <row r="16" spans="1:14" s="80" customFormat="1" x14ac:dyDescent="0.3">
      <c r="A16" s="400">
        <v>45609</v>
      </c>
      <c r="B16" s="409" t="s">
        <v>111</v>
      </c>
      <c r="C16" s="409" t="s">
        <v>112</v>
      </c>
      <c r="D16" s="652" t="s">
        <v>110</v>
      </c>
      <c r="E16" s="392">
        <v>8000</v>
      </c>
      <c r="F16" s="392"/>
      <c r="G16" s="132">
        <f t="shared" si="1"/>
        <v>37000</v>
      </c>
      <c r="H16" s="126" t="s">
        <v>173</v>
      </c>
      <c r="I16" s="126" t="s">
        <v>18</v>
      </c>
      <c r="J16" s="304" t="s">
        <v>428</v>
      </c>
      <c r="K16" s="409"/>
      <c r="L16" s="126" t="s">
        <v>44</v>
      </c>
      <c r="M16" s="126"/>
      <c r="N16" s="81" t="s">
        <v>479</v>
      </c>
    </row>
    <row r="17" spans="1:14" x14ac:dyDescent="0.3">
      <c r="A17" s="400">
        <v>45609</v>
      </c>
      <c r="B17" s="409" t="s">
        <v>111</v>
      </c>
      <c r="C17" s="409" t="s">
        <v>112</v>
      </c>
      <c r="D17" s="652" t="s">
        <v>110</v>
      </c>
      <c r="E17" s="392">
        <v>25000</v>
      </c>
      <c r="F17" s="392"/>
      <c r="G17" s="132">
        <f t="shared" si="1"/>
        <v>12000</v>
      </c>
      <c r="H17" s="126" t="s">
        <v>173</v>
      </c>
      <c r="I17" s="126" t="s">
        <v>18</v>
      </c>
      <c r="J17" s="304" t="s">
        <v>428</v>
      </c>
      <c r="K17" s="409"/>
      <c r="L17" s="126" t="s">
        <v>44</v>
      </c>
      <c r="M17" s="126"/>
      <c r="N17" s="81" t="s">
        <v>480</v>
      </c>
    </row>
    <row r="18" spans="1:14" x14ac:dyDescent="0.3">
      <c r="A18" s="400">
        <v>45609</v>
      </c>
      <c r="B18" s="409" t="s">
        <v>176</v>
      </c>
      <c r="C18" s="409" t="s">
        <v>48</v>
      </c>
      <c r="D18" s="652" t="s">
        <v>110</v>
      </c>
      <c r="E18" s="392"/>
      <c r="F18" s="392">
        <v>-10000</v>
      </c>
      <c r="G18" s="132">
        <f t="shared" si="1"/>
        <v>2000</v>
      </c>
      <c r="H18" s="126" t="s">
        <v>173</v>
      </c>
      <c r="I18" s="126" t="s">
        <v>18</v>
      </c>
      <c r="J18" s="304" t="s">
        <v>428</v>
      </c>
      <c r="K18" s="409"/>
      <c r="L18" s="126" t="s">
        <v>44</v>
      </c>
      <c r="M18" s="126"/>
      <c r="N18" s="81"/>
    </row>
    <row r="19" spans="1:14" s="823" customFormat="1" x14ac:dyDescent="0.3">
      <c r="A19" s="837">
        <v>45612</v>
      </c>
      <c r="B19" s="815" t="s">
        <v>160</v>
      </c>
      <c r="C19" s="815" t="s">
        <v>48</v>
      </c>
      <c r="D19" s="816" t="s">
        <v>110</v>
      </c>
      <c r="E19" s="832"/>
      <c r="F19" s="832">
        <v>50000</v>
      </c>
      <c r="G19" s="819">
        <f t="shared" si="1"/>
        <v>52000</v>
      </c>
      <c r="H19" s="698" t="s">
        <v>173</v>
      </c>
      <c r="I19" s="698" t="s">
        <v>18</v>
      </c>
      <c r="J19" s="821" t="s">
        <v>483</v>
      </c>
      <c r="K19" s="815"/>
      <c r="L19" s="698" t="s">
        <v>44</v>
      </c>
      <c r="M19" s="698"/>
      <c r="N19" s="691"/>
    </row>
    <row r="20" spans="1:14" x14ac:dyDescent="0.3">
      <c r="A20" s="400">
        <v>45612</v>
      </c>
      <c r="B20" s="409" t="s">
        <v>111</v>
      </c>
      <c r="C20" s="409" t="s">
        <v>112</v>
      </c>
      <c r="D20" s="652" t="s">
        <v>110</v>
      </c>
      <c r="E20" s="392">
        <v>25000</v>
      </c>
      <c r="F20" s="392"/>
      <c r="G20" s="132">
        <f t="shared" si="1"/>
        <v>27000</v>
      </c>
      <c r="H20" s="126" t="s">
        <v>173</v>
      </c>
      <c r="I20" s="126" t="s">
        <v>18</v>
      </c>
      <c r="J20" s="304" t="s">
        <v>483</v>
      </c>
      <c r="K20" s="409"/>
      <c r="L20" s="126" t="s">
        <v>44</v>
      </c>
      <c r="M20" s="126"/>
      <c r="N20" s="81" t="s">
        <v>174</v>
      </c>
    </row>
    <row r="21" spans="1:14" x14ac:dyDescent="0.3">
      <c r="A21" s="400">
        <v>45612</v>
      </c>
      <c r="B21" s="409" t="s">
        <v>111</v>
      </c>
      <c r="C21" s="409" t="s">
        <v>112</v>
      </c>
      <c r="D21" s="652" t="s">
        <v>110</v>
      </c>
      <c r="E21" s="392">
        <v>25000</v>
      </c>
      <c r="F21" s="392"/>
      <c r="G21" s="132">
        <f t="shared" si="1"/>
        <v>2000</v>
      </c>
      <c r="H21" s="126" t="s">
        <v>173</v>
      </c>
      <c r="I21" s="126" t="s">
        <v>18</v>
      </c>
      <c r="J21" s="304" t="s">
        <v>483</v>
      </c>
      <c r="K21" s="409"/>
      <c r="L21" s="126" t="s">
        <v>44</v>
      </c>
      <c r="M21" s="126"/>
      <c r="N21" s="81" t="s">
        <v>175</v>
      </c>
    </row>
    <row r="22" spans="1:14" s="823" customFormat="1" x14ac:dyDescent="0.3">
      <c r="A22" s="837">
        <v>45616</v>
      </c>
      <c r="B22" s="815" t="s">
        <v>160</v>
      </c>
      <c r="C22" s="815" t="s">
        <v>48</v>
      </c>
      <c r="D22" s="816" t="s">
        <v>110</v>
      </c>
      <c r="E22" s="832"/>
      <c r="F22" s="832">
        <v>75000</v>
      </c>
      <c r="G22" s="819">
        <f t="shared" si="1"/>
        <v>77000</v>
      </c>
      <c r="H22" s="698" t="s">
        <v>173</v>
      </c>
      <c r="I22" s="698" t="s">
        <v>18</v>
      </c>
      <c r="J22" s="821" t="s">
        <v>565</v>
      </c>
      <c r="K22" s="815"/>
      <c r="L22" s="698" t="s">
        <v>44</v>
      </c>
      <c r="M22" s="698"/>
      <c r="N22" s="691"/>
    </row>
    <row r="23" spans="1:14" x14ac:dyDescent="0.3">
      <c r="A23" s="400">
        <v>45616</v>
      </c>
      <c r="B23" s="409" t="s">
        <v>111</v>
      </c>
      <c r="C23" s="409" t="s">
        <v>112</v>
      </c>
      <c r="D23" s="652" t="s">
        <v>110</v>
      </c>
      <c r="E23" s="392">
        <v>25000</v>
      </c>
      <c r="F23" s="392"/>
      <c r="G23" s="132">
        <f t="shared" si="1"/>
        <v>52000</v>
      </c>
      <c r="H23" s="126" t="s">
        <v>173</v>
      </c>
      <c r="I23" s="126" t="s">
        <v>18</v>
      </c>
      <c r="J23" s="304" t="s">
        <v>565</v>
      </c>
      <c r="K23" s="409"/>
      <c r="L23" s="126" t="s">
        <v>44</v>
      </c>
      <c r="M23" s="126"/>
      <c r="N23" s="81" t="s">
        <v>174</v>
      </c>
    </row>
    <row r="24" spans="1:14" x14ac:dyDescent="0.3">
      <c r="A24" s="400">
        <v>45616</v>
      </c>
      <c r="B24" s="409" t="s">
        <v>111</v>
      </c>
      <c r="C24" s="409" t="s">
        <v>112</v>
      </c>
      <c r="D24" s="652" t="s">
        <v>110</v>
      </c>
      <c r="E24" s="392">
        <v>8000</v>
      </c>
      <c r="F24" s="392"/>
      <c r="G24" s="132">
        <f t="shared" si="1"/>
        <v>44000</v>
      </c>
      <c r="H24" s="126" t="s">
        <v>173</v>
      </c>
      <c r="I24" s="126" t="s">
        <v>18</v>
      </c>
      <c r="J24" s="304" t="s">
        <v>565</v>
      </c>
      <c r="K24" s="409"/>
      <c r="L24" s="126" t="s">
        <v>44</v>
      </c>
      <c r="M24" s="126"/>
      <c r="N24" s="81" t="s">
        <v>456</v>
      </c>
    </row>
    <row r="25" spans="1:14" x14ac:dyDescent="0.3">
      <c r="A25" s="400">
        <v>45616</v>
      </c>
      <c r="B25" s="409" t="s">
        <v>111</v>
      </c>
      <c r="C25" s="409" t="s">
        <v>112</v>
      </c>
      <c r="D25" s="652" t="s">
        <v>110</v>
      </c>
      <c r="E25" s="392">
        <v>15000</v>
      </c>
      <c r="F25" s="392"/>
      <c r="G25" s="132">
        <f t="shared" si="1"/>
        <v>29000</v>
      </c>
      <c r="H25" s="126" t="s">
        <v>173</v>
      </c>
      <c r="I25" s="126" t="s">
        <v>18</v>
      </c>
      <c r="J25" s="304" t="s">
        <v>565</v>
      </c>
      <c r="K25" s="409"/>
      <c r="L25" s="126" t="s">
        <v>44</v>
      </c>
      <c r="M25" s="126"/>
      <c r="N25" s="81" t="s">
        <v>574</v>
      </c>
    </row>
    <row r="26" spans="1:14" s="80" customFormat="1" x14ac:dyDescent="0.3">
      <c r="A26" s="400">
        <v>45616</v>
      </c>
      <c r="B26" s="409" t="s">
        <v>111</v>
      </c>
      <c r="C26" s="409" t="s">
        <v>112</v>
      </c>
      <c r="D26" s="652" t="s">
        <v>110</v>
      </c>
      <c r="E26" s="392">
        <v>25000</v>
      </c>
      <c r="F26" s="392"/>
      <c r="G26" s="132">
        <f t="shared" si="1"/>
        <v>4000</v>
      </c>
      <c r="H26" s="126" t="s">
        <v>173</v>
      </c>
      <c r="I26" s="126" t="s">
        <v>18</v>
      </c>
      <c r="J26" s="304" t="s">
        <v>565</v>
      </c>
      <c r="K26" s="409"/>
      <c r="L26" s="126" t="s">
        <v>44</v>
      </c>
      <c r="M26" s="126"/>
      <c r="N26" s="81" t="s">
        <v>575</v>
      </c>
    </row>
    <row r="27" spans="1:14" x14ac:dyDescent="0.3">
      <c r="A27" s="400">
        <v>45616</v>
      </c>
      <c r="B27" s="409" t="s">
        <v>176</v>
      </c>
      <c r="C27" s="409" t="s">
        <v>112</v>
      </c>
      <c r="D27" s="652" t="s">
        <v>110</v>
      </c>
      <c r="E27" s="392"/>
      <c r="F27" s="392">
        <v>-2000</v>
      </c>
      <c r="G27" s="132">
        <f t="shared" ref="G27:G30" si="2">G26-E27+F27</f>
        <v>2000</v>
      </c>
      <c r="H27" s="126" t="s">
        <v>173</v>
      </c>
      <c r="I27" s="126" t="s">
        <v>18</v>
      </c>
      <c r="J27" s="304" t="s">
        <v>565</v>
      </c>
      <c r="K27" s="409"/>
      <c r="L27" s="126" t="s">
        <v>44</v>
      </c>
      <c r="M27" s="126"/>
      <c r="N27" s="81"/>
    </row>
    <row r="28" spans="1:14" s="823" customFormat="1" x14ac:dyDescent="0.3">
      <c r="A28" s="837">
        <v>45624</v>
      </c>
      <c r="B28" s="815" t="s">
        <v>160</v>
      </c>
      <c r="C28" s="815" t="s">
        <v>48</v>
      </c>
      <c r="D28" s="816" t="s">
        <v>110</v>
      </c>
      <c r="E28" s="832"/>
      <c r="F28" s="832">
        <v>60000</v>
      </c>
      <c r="G28" s="819">
        <f t="shared" si="2"/>
        <v>62000</v>
      </c>
      <c r="H28" s="698" t="s">
        <v>173</v>
      </c>
      <c r="I28" s="698" t="s">
        <v>18</v>
      </c>
      <c r="J28" s="821" t="s">
        <v>771</v>
      </c>
      <c r="K28" s="815"/>
      <c r="L28" s="698" t="s">
        <v>44</v>
      </c>
      <c r="M28" s="698"/>
      <c r="N28" s="691"/>
    </row>
    <row r="29" spans="1:14" x14ac:dyDescent="0.3">
      <c r="A29" s="400">
        <v>45624</v>
      </c>
      <c r="B29" s="409" t="s">
        <v>111</v>
      </c>
      <c r="C29" s="409" t="s">
        <v>112</v>
      </c>
      <c r="D29" s="652" t="s">
        <v>110</v>
      </c>
      <c r="E29" s="392">
        <v>25000</v>
      </c>
      <c r="F29" s="392"/>
      <c r="G29" s="132">
        <f t="shared" si="2"/>
        <v>37000</v>
      </c>
      <c r="H29" s="126" t="s">
        <v>173</v>
      </c>
      <c r="I29" s="126" t="s">
        <v>18</v>
      </c>
      <c r="J29" s="304" t="s">
        <v>771</v>
      </c>
      <c r="K29" s="409"/>
      <c r="L29" s="126" t="s">
        <v>44</v>
      </c>
      <c r="M29" s="126"/>
      <c r="N29" s="81" t="s">
        <v>174</v>
      </c>
    </row>
    <row r="30" spans="1:14" x14ac:dyDescent="0.3">
      <c r="A30" s="400">
        <v>45624</v>
      </c>
      <c r="B30" s="409" t="s">
        <v>111</v>
      </c>
      <c r="C30" s="409" t="s">
        <v>112</v>
      </c>
      <c r="D30" s="652" t="s">
        <v>110</v>
      </c>
      <c r="E30" s="392">
        <v>8000</v>
      </c>
      <c r="F30" s="392"/>
      <c r="G30" s="132">
        <f t="shared" si="2"/>
        <v>29000</v>
      </c>
      <c r="H30" s="126" t="s">
        <v>173</v>
      </c>
      <c r="I30" s="126" t="s">
        <v>18</v>
      </c>
      <c r="J30" s="304" t="s">
        <v>771</v>
      </c>
      <c r="K30" s="409"/>
      <c r="L30" s="126" t="s">
        <v>44</v>
      </c>
      <c r="M30" s="126"/>
      <c r="N30" s="81" t="s">
        <v>786</v>
      </c>
    </row>
    <row r="31" spans="1:14" x14ac:dyDescent="0.3">
      <c r="A31" s="400">
        <v>45624</v>
      </c>
      <c r="B31" s="409" t="s">
        <v>111</v>
      </c>
      <c r="C31" s="409" t="s">
        <v>112</v>
      </c>
      <c r="D31" s="652" t="s">
        <v>110</v>
      </c>
      <c r="E31" s="392">
        <v>25000</v>
      </c>
      <c r="F31" s="392"/>
      <c r="G31" s="132">
        <f t="shared" ref="G29:G34" si="3">G30-E31+F31</f>
        <v>4000</v>
      </c>
      <c r="H31" s="126" t="s">
        <v>173</v>
      </c>
      <c r="I31" s="126" t="s">
        <v>18</v>
      </c>
      <c r="J31" s="304" t="s">
        <v>771</v>
      </c>
      <c r="K31" s="409"/>
      <c r="L31" s="126" t="s">
        <v>44</v>
      </c>
      <c r="M31" s="126"/>
      <c r="N31" s="81" t="s">
        <v>575</v>
      </c>
    </row>
    <row r="32" spans="1:14" s="823" customFormat="1" x14ac:dyDescent="0.3">
      <c r="A32" s="837">
        <v>45625</v>
      </c>
      <c r="B32" s="815" t="s">
        <v>160</v>
      </c>
      <c r="C32" s="815" t="s">
        <v>48</v>
      </c>
      <c r="D32" s="816" t="s">
        <v>110</v>
      </c>
      <c r="E32" s="832"/>
      <c r="F32" s="832">
        <v>50000</v>
      </c>
      <c r="G32" s="819">
        <f t="shared" si="3"/>
        <v>54000</v>
      </c>
      <c r="H32" s="698" t="s">
        <v>173</v>
      </c>
      <c r="I32" s="698" t="s">
        <v>18</v>
      </c>
      <c r="J32" s="821" t="s">
        <v>810</v>
      </c>
      <c r="K32" s="815"/>
      <c r="L32" s="698" t="s">
        <v>44</v>
      </c>
      <c r="M32" s="698"/>
      <c r="N32" s="691"/>
    </row>
    <row r="33" spans="1:14" x14ac:dyDescent="0.3">
      <c r="A33" s="400">
        <v>45625</v>
      </c>
      <c r="B33" s="409" t="s">
        <v>111</v>
      </c>
      <c r="C33" s="409" t="s">
        <v>112</v>
      </c>
      <c r="D33" s="652" t="s">
        <v>110</v>
      </c>
      <c r="E33" s="392">
        <v>25000</v>
      </c>
      <c r="F33" s="392"/>
      <c r="G33" s="132">
        <f t="shared" si="3"/>
        <v>29000</v>
      </c>
      <c r="H33" s="126" t="s">
        <v>173</v>
      </c>
      <c r="I33" s="126" t="s">
        <v>18</v>
      </c>
      <c r="J33" s="304" t="s">
        <v>810</v>
      </c>
      <c r="K33" s="409"/>
      <c r="L33" s="126" t="s">
        <v>44</v>
      </c>
      <c r="M33" s="126"/>
      <c r="N33" s="81" t="s">
        <v>174</v>
      </c>
    </row>
    <row r="34" spans="1:14" ht="15" thickBot="1" x14ac:dyDescent="0.35">
      <c r="A34" s="400">
        <v>45625</v>
      </c>
      <c r="B34" s="409" t="s">
        <v>111</v>
      </c>
      <c r="C34" s="409" t="s">
        <v>112</v>
      </c>
      <c r="D34" s="652" t="s">
        <v>110</v>
      </c>
      <c r="E34" s="392">
        <v>25000</v>
      </c>
      <c r="F34" s="392"/>
      <c r="G34" s="132">
        <f t="shared" si="3"/>
        <v>4000</v>
      </c>
      <c r="H34" s="126" t="s">
        <v>173</v>
      </c>
      <c r="I34" s="126" t="s">
        <v>18</v>
      </c>
      <c r="J34" s="304" t="s">
        <v>810</v>
      </c>
      <c r="K34" s="409"/>
      <c r="L34" s="126" t="s">
        <v>44</v>
      </c>
      <c r="M34" s="126"/>
      <c r="N34" s="81" t="s">
        <v>175</v>
      </c>
    </row>
    <row r="35" spans="1:14" ht="15" thickBot="1" x14ac:dyDescent="0.35">
      <c r="D35" s="652"/>
      <c r="E35" s="447">
        <f>SUM(E4:E34)</f>
        <v>407000</v>
      </c>
      <c r="F35" s="448">
        <f>SUM(F4:F34)+G4</f>
        <v>411000</v>
      </c>
      <c r="G35" s="449">
        <f>F35-E35</f>
        <v>4000</v>
      </c>
    </row>
    <row r="237" spans="8:8" x14ac:dyDescent="0.3">
      <c r="H237" s="15" t="s">
        <v>121</v>
      </c>
    </row>
    <row r="238" spans="8:8" x14ac:dyDescent="0.3">
      <c r="H238" s="15" t="s">
        <v>121</v>
      </c>
    </row>
    <row r="239" spans="8:8" x14ac:dyDescent="0.3">
      <c r="H239" s="15" t="s">
        <v>121</v>
      </c>
    </row>
    <row r="240" spans="8:8" x14ac:dyDescent="0.3">
      <c r="H240" s="15" t="s">
        <v>121</v>
      </c>
    </row>
    <row r="241" spans="8:8" x14ac:dyDescent="0.3">
      <c r="H241" s="15" t="s">
        <v>121</v>
      </c>
    </row>
  </sheetData>
  <autoFilter ref="A1:N4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BE28-1545-4CF1-9D7A-CA366166A4EC}">
  <dimension ref="A1:N295"/>
  <sheetViews>
    <sheetView topLeftCell="A41" zoomScaleNormal="100" workbookViewId="0">
      <selection activeCell="H53" sqref="H53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157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711">
        <v>45566</v>
      </c>
      <c r="B4" s="712" t="s">
        <v>433</v>
      </c>
      <c r="C4" s="712"/>
      <c r="D4" s="713"/>
      <c r="E4" s="714"/>
      <c r="F4" s="714"/>
      <c r="G4" s="714">
        <v>0</v>
      </c>
      <c r="H4" s="715"/>
      <c r="I4" s="705"/>
      <c r="J4" s="706"/>
      <c r="K4" s="707"/>
      <c r="L4" s="708"/>
      <c r="M4" s="709"/>
      <c r="N4" s="710"/>
    </row>
    <row r="5" spans="1:14" s="842" customFormat="1" ht="13.5" customHeight="1" x14ac:dyDescent="0.3">
      <c r="A5" s="814">
        <v>45618</v>
      </c>
      <c r="B5" s="815" t="s">
        <v>160</v>
      </c>
      <c r="C5" s="815" t="s">
        <v>48</v>
      </c>
      <c r="D5" s="816" t="s">
        <v>164</v>
      </c>
      <c r="E5" s="827"/>
      <c r="F5" s="827">
        <v>32000</v>
      </c>
      <c r="G5" s="827">
        <f>G4-E5+F5</f>
        <v>32000</v>
      </c>
      <c r="H5" s="828"/>
      <c r="I5" s="828" t="s">
        <v>18</v>
      </c>
      <c r="J5" s="821" t="s">
        <v>604</v>
      </c>
      <c r="K5" s="815"/>
      <c r="L5" s="815" t="s">
        <v>44</v>
      </c>
      <c r="M5" s="829"/>
      <c r="N5" s="830"/>
    </row>
    <row r="6" spans="1:14" s="11" customFormat="1" ht="13.5" customHeight="1" x14ac:dyDescent="0.3">
      <c r="A6" s="651">
        <v>45618</v>
      </c>
      <c r="B6" s="409" t="s">
        <v>111</v>
      </c>
      <c r="C6" s="409" t="s">
        <v>112</v>
      </c>
      <c r="D6" s="652" t="s">
        <v>164</v>
      </c>
      <c r="E6" s="124">
        <v>13000</v>
      </c>
      <c r="F6" s="124"/>
      <c r="G6" s="124">
        <f t="shared" ref="G6" si="0">G5-E6+F6</f>
        <v>19000</v>
      </c>
      <c r="H6" s="250"/>
      <c r="I6" s="250" t="s">
        <v>18</v>
      </c>
      <c r="J6" s="304" t="s">
        <v>623</v>
      </c>
      <c r="K6" s="409"/>
      <c r="L6" s="292" t="s">
        <v>44</v>
      </c>
      <c r="M6" s="353"/>
      <c r="N6" s="354" t="s">
        <v>147</v>
      </c>
    </row>
    <row r="7" spans="1:14" x14ac:dyDescent="0.3">
      <c r="A7" s="651">
        <v>45618</v>
      </c>
      <c r="B7" s="409" t="s">
        <v>111</v>
      </c>
      <c r="C7" s="409" t="s">
        <v>112</v>
      </c>
      <c r="D7" s="652" t="s">
        <v>164</v>
      </c>
      <c r="E7" s="124">
        <v>7000</v>
      </c>
      <c r="F7" s="124"/>
      <c r="G7" s="124">
        <f>G6-E7+F7</f>
        <v>12000</v>
      </c>
      <c r="H7" s="250"/>
      <c r="I7" s="126" t="s">
        <v>18</v>
      </c>
      <c r="J7" s="304" t="s">
        <v>623</v>
      </c>
      <c r="K7" s="409"/>
      <c r="L7" s="126" t="s">
        <v>44</v>
      </c>
      <c r="M7" s="126"/>
      <c r="N7" s="354" t="s">
        <v>617</v>
      </c>
    </row>
    <row r="8" spans="1:14" x14ac:dyDescent="0.3">
      <c r="A8" s="651">
        <v>45618</v>
      </c>
      <c r="B8" s="409" t="s">
        <v>111</v>
      </c>
      <c r="C8" s="409" t="s">
        <v>112</v>
      </c>
      <c r="D8" s="652" t="s">
        <v>164</v>
      </c>
      <c r="E8" s="124">
        <v>13000</v>
      </c>
      <c r="F8" s="124"/>
      <c r="G8" s="124">
        <f t="shared" ref="G8:G48" si="1">G7-E8+F8</f>
        <v>-1000</v>
      </c>
      <c r="H8" s="250"/>
      <c r="I8" s="126" t="s">
        <v>18</v>
      </c>
      <c r="J8" s="304" t="s">
        <v>623</v>
      </c>
      <c r="K8" s="409"/>
      <c r="L8" s="126" t="s">
        <v>44</v>
      </c>
      <c r="M8" s="126"/>
      <c r="N8" s="354" t="s">
        <v>618</v>
      </c>
    </row>
    <row r="9" spans="1:14" s="823" customFormat="1" x14ac:dyDescent="0.3">
      <c r="A9" s="814">
        <v>45621</v>
      </c>
      <c r="B9" s="815" t="s">
        <v>160</v>
      </c>
      <c r="C9" s="815" t="s">
        <v>48</v>
      </c>
      <c r="D9" s="816" t="s">
        <v>164</v>
      </c>
      <c r="E9" s="818"/>
      <c r="F9" s="818">
        <v>66000</v>
      </c>
      <c r="G9" s="818">
        <f t="shared" si="1"/>
        <v>65000</v>
      </c>
      <c r="H9" s="824"/>
      <c r="I9" s="698" t="s">
        <v>18</v>
      </c>
      <c r="J9" s="821" t="s">
        <v>635</v>
      </c>
      <c r="K9" s="815"/>
      <c r="L9" s="698" t="s">
        <v>44</v>
      </c>
      <c r="M9" s="698"/>
      <c r="N9" s="822"/>
    </row>
    <row r="10" spans="1:14" s="80" customFormat="1" x14ac:dyDescent="0.3">
      <c r="A10" s="651">
        <v>45621</v>
      </c>
      <c r="B10" s="409" t="s">
        <v>111</v>
      </c>
      <c r="C10" s="409" t="s">
        <v>112</v>
      </c>
      <c r="D10" s="652" t="s">
        <v>164</v>
      </c>
      <c r="E10" s="124">
        <v>16000</v>
      </c>
      <c r="F10" s="124"/>
      <c r="G10" s="124">
        <f t="shared" si="1"/>
        <v>49000</v>
      </c>
      <c r="H10" s="250"/>
      <c r="I10" s="126" t="s">
        <v>18</v>
      </c>
      <c r="J10" s="304" t="s">
        <v>635</v>
      </c>
      <c r="K10" s="409"/>
      <c r="L10" s="126" t="s">
        <v>44</v>
      </c>
      <c r="M10" s="126"/>
      <c r="N10" s="354" t="s">
        <v>174</v>
      </c>
    </row>
    <row r="11" spans="1:14" x14ac:dyDescent="0.3">
      <c r="A11" s="651">
        <v>45621</v>
      </c>
      <c r="B11" s="409" t="s">
        <v>111</v>
      </c>
      <c r="C11" s="409" t="s">
        <v>112</v>
      </c>
      <c r="D11" s="652" t="s">
        <v>164</v>
      </c>
      <c r="E11" s="124">
        <v>11000</v>
      </c>
      <c r="F11" s="124"/>
      <c r="G11" s="124">
        <f t="shared" si="1"/>
        <v>38000</v>
      </c>
      <c r="H11" s="250"/>
      <c r="I11" s="126" t="s">
        <v>18</v>
      </c>
      <c r="J11" s="304" t="s">
        <v>635</v>
      </c>
      <c r="K11" s="409"/>
      <c r="L11" s="126" t="s">
        <v>44</v>
      </c>
      <c r="M11" s="126"/>
      <c r="N11" s="354" t="s">
        <v>399</v>
      </c>
    </row>
    <row r="12" spans="1:14" x14ac:dyDescent="0.3">
      <c r="A12" s="651">
        <v>45621</v>
      </c>
      <c r="B12" s="409" t="s">
        <v>111</v>
      </c>
      <c r="C12" s="409" t="s">
        <v>112</v>
      </c>
      <c r="D12" s="652" t="s">
        <v>164</v>
      </c>
      <c r="E12" s="132">
        <v>7000</v>
      </c>
      <c r="F12" s="132"/>
      <c r="G12" s="132">
        <f t="shared" si="1"/>
        <v>31000</v>
      </c>
      <c r="H12" s="397"/>
      <c r="I12" s="126" t="s">
        <v>18</v>
      </c>
      <c r="J12" s="304" t="s">
        <v>635</v>
      </c>
      <c r="K12" s="409"/>
      <c r="L12" s="126" t="s">
        <v>44</v>
      </c>
      <c r="M12" s="126"/>
      <c r="N12" s="354" t="s">
        <v>654</v>
      </c>
    </row>
    <row r="13" spans="1:14" x14ac:dyDescent="0.3">
      <c r="A13" s="651">
        <v>45621</v>
      </c>
      <c r="B13" s="409" t="s">
        <v>111</v>
      </c>
      <c r="C13" s="409" t="s">
        <v>112</v>
      </c>
      <c r="D13" s="652" t="s">
        <v>164</v>
      </c>
      <c r="E13" s="130">
        <v>5000</v>
      </c>
      <c r="F13" s="124"/>
      <c r="G13" s="132">
        <f t="shared" si="1"/>
        <v>26000</v>
      </c>
      <c r="H13" s="397"/>
      <c r="I13" s="126" t="s">
        <v>18</v>
      </c>
      <c r="J13" s="304" t="s">
        <v>635</v>
      </c>
      <c r="K13" s="409"/>
      <c r="L13" s="126" t="s">
        <v>44</v>
      </c>
      <c r="M13" s="126"/>
      <c r="N13" s="354" t="s">
        <v>655</v>
      </c>
    </row>
    <row r="14" spans="1:14" x14ac:dyDescent="0.3">
      <c r="A14" s="651">
        <v>45621</v>
      </c>
      <c r="B14" s="409" t="s">
        <v>111</v>
      </c>
      <c r="C14" s="409" t="s">
        <v>112</v>
      </c>
      <c r="D14" s="652" t="s">
        <v>164</v>
      </c>
      <c r="E14" s="349">
        <v>11000</v>
      </c>
      <c r="F14" s="392"/>
      <c r="G14" s="132">
        <f t="shared" si="1"/>
        <v>15000</v>
      </c>
      <c r="H14" s="126"/>
      <c r="I14" s="126" t="s">
        <v>18</v>
      </c>
      <c r="J14" s="304" t="s">
        <v>635</v>
      </c>
      <c r="K14" s="409"/>
      <c r="L14" s="126" t="s">
        <v>44</v>
      </c>
      <c r="M14" s="126"/>
      <c r="N14" s="81" t="s">
        <v>660</v>
      </c>
    </row>
    <row r="15" spans="1:14" x14ac:dyDescent="0.3">
      <c r="A15" s="651">
        <v>45621</v>
      </c>
      <c r="B15" s="409" t="s">
        <v>111</v>
      </c>
      <c r="C15" s="409" t="s">
        <v>112</v>
      </c>
      <c r="D15" s="652" t="s">
        <v>164</v>
      </c>
      <c r="E15" s="124">
        <v>5000</v>
      </c>
      <c r="F15" s="392"/>
      <c r="G15" s="132">
        <f t="shared" si="1"/>
        <v>10000</v>
      </c>
      <c r="H15" s="126"/>
      <c r="I15" s="126" t="s">
        <v>18</v>
      </c>
      <c r="J15" s="304" t="s">
        <v>635</v>
      </c>
      <c r="K15" s="409"/>
      <c r="L15" s="126" t="s">
        <v>44</v>
      </c>
      <c r="M15" s="126"/>
      <c r="N15" s="81" t="s">
        <v>661</v>
      </c>
    </row>
    <row r="16" spans="1:14" x14ac:dyDescent="0.3">
      <c r="A16" s="651">
        <v>45622</v>
      </c>
      <c r="B16" s="409" t="s">
        <v>111</v>
      </c>
      <c r="C16" s="409" t="s">
        <v>112</v>
      </c>
      <c r="D16" s="652" t="s">
        <v>164</v>
      </c>
      <c r="E16" s="124">
        <v>12900</v>
      </c>
      <c r="F16" s="392"/>
      <c r="G16" s="132">
        <f t="shared" si="1"/>
        <v>-2900</v>
      </c>
      <c r="H16" s="126"/>
      <c r="I16" s="126" t="s">
        <v>18</v>
      </c>
      <c r="J16" s="304" t="s">
        <v>635</v>
      </c>
      <c r="K16" s="409"/>
      <c r="L16" s="126" t="s">
        <v>44</v>
      </c>
      <c r="M16" s="126"/>
      <c r="N16" s="81" t="s">
        <v>658</v>
      </c>
    </row>
    <row r="17" spans="1:14" s="823" customFormat="1" x14ac:dyDescent="0.3">
      <c r="A17" s="814">
        <v>45622</v>
      </c>
      <c r="B17" s="815" t="s">
        <v>160</v>
      </c>
      <c r="C17" s="815" t="s">
        <v>48</v>
      </c>
      <c r="D17" s="816" t="s">
        <v>164</v>
      </c>
      <c r="E17" s="838"/>
      <c r="F17" s="832">
        <v>77000</v>
      </c>
      <c r="G17" s="819">
        <f t="shared" si="1"/>
        <v>74100</v>
      </c>
      <c r="H17" s="698"/>
      <c r="I17" s="698" t="s">
        <v>18</v>
      </c>
      <c r="J17" s="821" t="s">
        <v>659</v>
      </c>
      <c r="K17" s="815"/>
      <c r="L17" s="698" t="s">
        <v>44</v>
      </c>
      <c r="M17" s="698"/>
      <c r="N17" s="691"/>
    </row>
    <row r="18" spans="1:14" x14ac:dyDescent="0.3">
      <c r="A18" s="138">
        <v>45622</v>
      </c>
      <c r="B18" s="409" t="s">
        <v>111</v>
      </c>
      <c r="C18" s="409" t="s">
        <v>112</v>
      </c>
      <c r="D18" s="652" t="s">
        <v>164</v>
      </c>
      <c r="E18" s="565">
        <v>16000</v>
      </c>
      <c r="F18" s="392"/>
      <c r="G18" s="132">
        <f>G17-E18+F18</f>
        <v>58100</v>
      </c>
      <c r="H18" s="126"/>
      <c r="I18" s="126" t="s">
        <v>18</v>
      </c>
      <c r="J18" s="304" t="s">
        <v>659</v>
      </c>
      <c r="K18" s="409"/>
      <c r="L18" s="126" t="s">
        <v>44</v>
      </c>
      <c r="M18" s="126"/>
      <c r="N18" s="81" t="s">
        <v>174</v>
      </c>
    </row>
    <row r="19" spans="1:14" s="80" customFormat="1" x14ac:dyDescent="0.3">
      <c r="A19" s="138">
        <v>45622</v>
      </c>
      <c r="B19" s="409" t="s">
        <v>111</v>
      </c>
      <c r="C19" s="409" t="s">
        <v>112</v>
      </c>
      <c r="D19" s="652" t="s">
        <v>164</v>
      </c>
      <c r="E19" s="565">
        <v>15000</v>
      </c>
      <c r="F19" s="392"/>
      <c r="G19" s="132">
        <f t="shared" si="1"/>
        <v>43100</v>
      </c>
      <c r="H19" s="126"/>
      <c r="I19" s="126" t="s">
        <v>18</v>
      </c>
      <c r="J19" s="304" t="s">
        <v>659</v>
      </c>
      <c r="K19" s="409"/>
      <c r="L19" s="126" t="s">
        <v>44</v>
      </c>
      <c r="M19" s="126"/>
      <c r="N19" s="81" t="s">
        <v>673</v>
      </c>
    </row>
    <row r="20" spans="1:14" x14ac:dyDescent="0.3">
      <c r="A20" s="138">
        <v>45622</v>
      </c>
      <c r="B20" s="409" t="s">
        <v>111</v>
      </c>
      <c r="C20" s="409" t="s">
        <v>112</v>
      </c>
      <c r="D20" s="652" t="s">
        <v>164</v>
      </c>
      <c r="E20" s="565">
        <v>5000</v>
      </c>
      <c r="F20" s="392"/>
      <c r="G20" s="132">
        <f t="shared" si="1"/>
        <v>38100</v>
      </c>
      <c r="H20" s="126"/>
      <c r="I20" s="126" t="s">
        <v>18</v>
      </c>
      <c r="J20" s="304" t="s">
        <v>659</v>
      </c>
      <c r="K20" s="409"/>
      <c r="L20" s="126" t="s">
        <v>44</v>
      </c>
      <c r="M20" s="126"/>
      <c r="N20" s="81" t="s">
        <v>654</v>
      </c>
    </row>
    <row r="21" spans="1:14" x14ac:dyDescent="0.3">
      <c r="A21" s="138">
        <v>45622</v>
      </c>
      <c r="B21" s="409" t="s">
        <v>111</v>
      </c>
      <c r="C21" s="409" t="s">
        <v>112</v>
      </c>
      <c r="D21" s="652" t="s">
        <v>164</v>
      </c>
      <c r="E21" s="565">
        <v>5000</v>
      </c>
      <c r="F21" s="392"/>
      <c r="G21" s="132">
        <f t="shared" si="1"/>
        <v>33100</v>
      </c>
      <c r="H21" s="126"/>
      <c r="I21" s="126" t="s">
        <v>18</v>
      </c>
      <c r="J21" s="304" t="s">
        <v>659</v>
      </c>
      <c r="K21" s="409"/>
      <c r="L21" s="126" t="s">
        <v>44</v>
      </c>
      <c r="M21" s="126"/>
      <c r="N21" s="81" t="s">
        <v>674</v>
      </c>
    </row>
    <row r="22" spans="1:14" x14ac:dyDescent="0.3">
      <c r="A22" s="138">
        <v>45622</v>
      </c>
      <c r="B22" s="409" t="s">
        <v>111</v>
      </c>
      <c r="C22" s="409" t="s">
        <v>112</v>
      </c>
      <c r="D22" s="652" t="s">
        <v>164</v>
      </c>
      <c r="E22" s="565">
        <v>5000</v>
      </c>
      <c r="F22" s="392"/>
      <c r="G22" s="132">
        <f t="shared" si="1"/>
        <v>28100</v>
      </c>
      <c r="H22" s="126"/>
      <c r="I22" s="126" t="s">
        <v>18</v>
      </c>
      <c r="J22" s="304" t="s">
        <v>659</v>
      </c>
      <c r="K22" s="409"/>
      <c r="L22" s="126" t="s">
        <v>44</v>
      </c>
      <c r="M22" s="126"/>
      <c r="N22" s="81" t="s">
        <v>656</v>
      </c>
    </row>
    <row r="23" spans="1:14" x14ac:dyDescent="0.3">
      <c r="A23" s="400">
        <v>45622</v>
      </c>
      <c r="B23" s="409" t="s">
        <v>111</v>
      </c>
      <c r="C23" s="409" t="s">
        <v>112</v>
      </c>
      <c r="D23" s="652" t="s">
        <v>164</v>
      </c>
      <c r="E23" s="565">
        <v>12000</v>
      </c>
      <c r="F23" s="392"/>
      <c r="G23" s="132">
        <f t="shared" si="1"/>
        <v>16100</v>
      </c>
      <c r="H23" s="126"/>
      <c r="I23" s="126" t="s">
        <v>18</v>
      </c>
      <c r="J23" s="304" t="s">
        <v>659</v>
      </c>
      <c r="K23" s="409"/>
      <c r="L23" s="126" t="s">
        <v>44</v>
      </c>
      <c r="M23" s="126"/>
      <c r="N23" s="81" t="s">
        <v>675</v>
      </c>
    </row>
    <row r="24" spans="1:14" x14ac:dyDescent="0.3">
      <c r="A24" s="400">
        <v>45622</v>
      </c>
      <c r="B24" s="409" t="s">
        <v>111</v>
      </c>
      <c r="C24" s="409" t="s">
        <v>112</v>
      </c>
      <c r="D24" s="652" t="s">
        <v>164</v>
      </c>
      <c r="E24" s="565">
        <v>5000</v>
      </c>
      <c r="F24" s="392"/>
      <c r="G24" s="132">
        <f>G23-E24+F24</f>
        <v>11100</v>
      </c>
      <c r="H24" s="126"/>
      <c r="I24" s="126" t="s">
        <v>18</v>
      </c>
      <c r="J24" s="304" t="s">
        <v>659</v>
      </c>
      <c r="K24" s="409"/>
      <c r="L24" s="126" t="s">
        <v>44</v>
      </c>
      <c r="M24" s="126"/>
      <c r="N24" s="81" t="s">
        <v>676</v>
      </c>
    </row>
    <row r="25" spans="1:14" x14ac:dyDescent="0.3">
      <c r="A25" s="400">
        <v>45622</v>
      </c>
      <c r="B25" s="409" t="s">
        <v>111</v>
      </c>
      <c r="C25" s="409" t="s">
        <v>112</v>
      </c>
      <c r="D25" s="652" t="s">
        <v>164</v>
      </c>
      <c r="E25" s="565">
        <v>15000</v>
      </c>
      <c r="F25" s="392"/>
      <c r="G25" s="132">
        <f t="shared" si="1"/>
        <v>-3900</v>
      </c>
      <c r="H25" s="126"/>
      <c r="I25" s="126" t="s">
        <v>18</v>
      </c>
      <c r="J25" s="304" t="s">
        <v>659</v>
      </c>
      <c r="K25" s="409"/>
      <c r="L25" s="126" t="s">
        <v>44</v>
      </c>
      <c r="M25" s="126"/>
      <c r="N25" s="81" t="s">
        <v>677</v>
      </c>
    </row>
    <row r="26" spans="1:14" s="823" customFormat="1" x14ac:dyDescent="0.3">
      <c r="A26" s="837">
        <v>45623</v>
      </c>
      <c r="B26" s="815" t="s">
        <v>160</v>
      </c>
      <c r="C26" s="815" t="s">
        <v>48</v>
      </c>
      <c r="D26" s="816" t="s">
        <v>164</v>
      </c>
      <c r="E26" s="832"/>
      <c r="F26" s="832">
        <v>72000</v>
      </c>
      <c r="G26" s="819">
        <f t="shared" si="1"/>
        <v>68100</v>
      </c>
      <c r="H26" s="698"/>
      <c r="I26" s="698" t="s">
        <v>18</v>
      </c>
      <c r="J26" s="821" t="s">
        <v>737</v>
      </c>
      <c r="K26" s="815"/>
      <c r="L26" s="698" t="s">
        <v>44</v>
      </c>
      <c r="M26" s="698"/>
      <c r="N26" s="691"/>
    </row>
    <row r="27" spans="1:14" x14ac:dyDescent="0.3">
      <c r="A27" s="400">
        <v>45623</v>
      </c>
      <c r="B27" s="409" t="s">
        <v>111</v>
      </c>
      <c r="C27" s="409" t="s">
        <v>112</v>
      </c>
      <c r="D27" s="652" t="s">
        <v>164</v>
      </c>
      <c r="E27" s="392">
        <v>16000</v>
      </c>
      <c r="F27" s="392"/>
      <c r="G27" s="132">
        <f t="shared" si="1"/>
        <v>52100</v>
      </c>
      <c r="H27" s="126"/>
      <c r="I27" s="126" t="s">
        <v>18</v>
      </c>
      <c r="J27" s="304" t="s">
        <v>737</v>
      </c>
      <c r="K27" s="409"/>
      <c r="L27" s="126" t="s">
        <v>44</v>
      </c>
      <c r="M27" s="126"/>
      <c r="N27" s="81" t="s">
        <v>174</v>
      </c>
    </row>
    <row r="28" spans="1:14" x14ac:dyDescent="0.3">
      <c r="A28" s="400">
        <v>45623</v>
      </c>
      <c r="B28" s="409" t="s">
        <v>111</v>
      </c>
      <c r="C28" s="409" t="s">
        <v>112</v>
      </c>
      <c r="D28" s="652" t="s">
        <v>164</v>
      </c>
      <c r="E28" s="392">
        <v>13000</v>
      </c>
      <c r="F28" s="392"/>
      <c r="G28" s="132">
        <f t="shared" si="1"/>
        <v>39100</v>
      </c>
      <c r="H28" s="126"/>
      <c r="I28" s="126" t="s">
        <v>18</v>
      </c>
      <c r="J28" s="304" t="s">
        <v>737</v>
      </c>
      <c r="K28" s="409"/>
      <c r="L28" s="126" t="s">
        <v>44</v>
      </c>
      <c r="M28" s="126"/>
      <c r="N28" s="81" t="s">
        <v>639</v>
      </c>
    </row>
    <row r="29" spans="1:14" s="80" customFormat="1" x14ac:dyDescent="0.3">
      <c r="A29" s="400">
        <v>45623</v>
      </c>
      <c r="B29" s="409" t="s">
        <v>111</v>
      </c>
      <c r="C29" s="409" t="s">
        <v>112</v>
      </c>
      <c r="D29" s="652" t="s">
        <v>164</v>
      </c>
      <c r="E29" s="392">
        <v>15000</v>
      </c>
      <c r="F29" s="392"/>
      <c r="G29" s="132">
        <f t="shared" si="1"/>
        <v>24100</v>
      </c>
      <c r="H29" s="126"/>
      <c r="I29" s="126" t="s">
        <v>18</v>
      </c>
      <c r="J29" s="304" t="s">
        <v>737</v>
      </c>
      <c r="K29" s="409"/>
      <c r="L29" s="126" t="s">
        <v>44</v>
      </c>
      <c r="M29" s="126"/>
      <c r="N29" s="81" t="s">
        <v>755</v>
      </c>
    </row>
    <row r="30" spans="1:14" x14ac:dyDescent="0.3">
      <c r="A30" s="400">
        <v>45623</v>
      </c>
      <c r="B30" s="409" t="s">
        <v>111</v>
      </c>
      <c r="C30" s="409" t="s">
        <v>112</v>
      </c>
      <c r="D30" s="652" t="s">
        <v>164</v>
      </c>
      <c r="E30" s="392">
        <v>19000</v>
      </c>
      <c r="F30" s="392"/>
      <c r="G30" s="132">
        <f t="shared" si="1"/>
        <v>5100</v>
      </c>
      <c r="H30" s="126"/>
      <c r="I30" s="126" t="s">
        <v>18</v>
      </c>
      <c r="J30" s="304" t="s">
        <v>737</v>
      </c>
      <c r="K30" s="409"/>
      <c r="L30" s="126" t="s">
        <v>44</v>
      </c>
      <c r="M30" s="126"/>
      <c r="N30" s="81" t="s">
        <v>756</v>
      </c>
    </row>
    <row r="31" spans="1:14" x14ac:dyDescent="0.3">
      <c r="A31" s="400">
        <v>45623</v>
      </c>
      <c r="B31" s="126" t="s">
        <v>166</v>
      </c>
      <c r="C31" s="126" t="s">
        <v>166</v>
      </c>
      <c r="D31" s="652" t="s">
        <v>164</v>
      </c>
      <c r="E31" s="392">
        <v>10000</v>
      </c>
      <c r="F31" s="392"/>
      <c r="G31" s="132">
        <f t="shared" si="1"/>
        <v>-4900</v>
      </c>
      <c r="H31" s="126"/>
      <c r="I31" s="126" t="s">
        <v>18</v>
      </c>
      <c r="J31" s="304" t="s">
        <v>737</v>
      </c>
      <c r="K31" s="409"/>
      <c r="L31" s="126" t="s">
        <v>44</v>
      </c>
      <c r="M31" s="126"/>
      <c r="N31" s="81"/>
    </row>
    <row r="32" spans="1:14" s="823" customFormat="1" x14ac:dyDescent="0.3">
      <c r="A32" s="837">
        <v>45624</v>
      </c>
      <c r="B32" s="815" t="s">
        <v>160</v>
      </c>
      <c r="C32" s="815" t="s">
        <v>48</v>
      </c>
      <c r="D32" s="816" t="s">
        <v>164</v>
      </c>
      <c r="E32" s="832"/>
      <c r="F32" s="832">
        <v>79000</v>
      </c>
      <c r="G32" s="819">
        <f t="shared" si="1"/>
        <v>74100</v>
      </c>
      <c r="H32" s="698"/>
      <c r="I32" s="698" t="s">
        <v>18</v>
      </c>
      <c r="J32" s="821" t="s">
        <v>770</v>
      </c>
      <c r="K32" s="815"/>
      <c r="L32" s="698" t="s">
        <v>44</v>
      </c>
      <c r="M32" s="698"/>
      <c r="N32" s="691"/>
    </row>
    <row r="33" spans="1:14" x14ac:dyDescent="0.3">
      <c r="A33" s="400">
        <v>45624</v>
      </c>
      <c r="B33" s="409" t="s">
        <v>111</v>
      </c>
      <c r="C33" s="409" t="s">
        <v>112</v>
      </c>
      <c r="D33" s="652" t="s">
        <v>164</v>
      </c>
      <c r="E33" s="392">
        <v>16000</v>
      </c>
      <c r="F33" s="392"/>
      <c r="G33" s="132">
        <f t="shared" si="1"/>
        <v>58100</v>
      </c>
      <c r="H33" s="126"/>
      <c r="I33" s="126" t="s">
        <v>18</v>
      </c>
      <c r="J33" s="304" t="s">
        <v>770</v>
      </c>
      <c r="K33" s="409"/>
      <c r="L33" s="126" t="s">
        <v>44</v>
      </c>
      <c r="M33" s="126"/>
      <c r="N33" s="81" t="s">
        <v>174</v>
      </c>
    </row>
    <row r="34" spans="1:14" x14ac:dyDescent="0.3">
      <c r="A34" s="400">
        <v>45624</v>
      </c>
      <c r="B34" s="409" t="s">
        <v>111</v>
      </c>
      <c r="C34" s="409" t="s">
        <v>112</v>
      </c>
      <c r="D34" s="652" t="s">
        <v>164</v>
      </c>
      <c r="E34" s="392">
        <v>12000</v>
      </c>
      <c r="F34" s="392"/>
      <c r="G34" s="132">
        <f t="shared" si="1"/>
        <v>46100</v>
      </c>
      <c r="H34" s="126"/>
      <c r="I34" s="126" t="s">
        <v>18</v>
      </c>
      <c r="J34" s="304" t="s">
        <v>770</v>
      </c>
      <c r="K34" s="409"/>
      <c r="L34" s="126" t="s">
        <v>44</v>
      </c>
      <c r="M34" s="126"/>
      <c r="N34" s="81" t="s">
        <v>639</v>
      </c>
    </row>
    <row r="35" spans="1:14" s="80" customFormat="1" x14ac:dyDescent="0.3">
      <c r="A35" s="400">
        <v>45624</v>
      </c>
      <c r="B35" s="409" t="s">
        <v>111</v>
      </c>
      <c r="C35" s="409" t="s">
        <v>112</v>
      </c>
      <c r="D35" s="652" t="s">
        <v>164</v>
      </c>
      <c r="E35" s="392">
        <v>11000</v>
      </c>
      <c r="F35" s="392"/>
      <c r="G35" s="132">
        <f t="shared" si="1"/>
        <v>35100</v>
      </c>
      <c r="H35" s="126"/>
      <c r="I35" s="126" t="s">
        <v>18</v>
      </c>
      <c r="J35" s="304" t="s">
        <v>770</v>
      </c>
      <c r="K35" s="409"/>
      <c r="L35" s="126" t="s">
        <v>44</v>
      </c>
      <c r="M35" s="126"/>
      <c r="N35" s="81" t="s">
        <v>784</v>
      </c>
    </row>
    <row r="36" spans="1:14" x14ac:dyDescent="0.3">
      <c r="A36" s="400">
        <v>45624</v>
      </c>
      <c r="B36" s="409" t="s">
        <v>111</v>
      </c>
      <c r="C36" s="409" t="s">
        <v>112</v>
      </c>
      <c r="D36" s="652" t="s">
        <v>164</v>
      </c>
      <c r="E36" s="392">
        <v>3000</v>
      </c>
      <c r="F36" s="392"/>
      <c r="G36" s="132">
        <f t="shared" si="1"/>
        <v>32100</v>
      </c>
      <c r="H36" s="126"/>
      <c r="I36" s="126" t="s">
        <v>18</v>
      </c>
      <c r="J36" s="304" t="s">
        <v>770</v>
      </c>
      <c r="K36" s="409"/>
      <c r="L36" s="126" t="s">
        <v>44</v>
      </c>
      <c r="M36" s="126"/>
      <c r="N36" s="81" t="s">
        <v>785</v>
      </c>
    </row>
    <row r="37" spans="1:14" x14ac:dyDescent="0.3">
      <c r="A37" s="400">
        <v>45624</v>
      </c>
      <c r="B37" s="409" t="s">
        <v>111</v>
      </c>
      <c r="C37" s="409" t="s">
        <v>112</v>
      </c>
      <c r="D37" s="652" t="s">
        <v>164</v>
      </c>
      <c r="E37" s="392">
        <v>15000</v>
      </c>
      <c r="F37" s="392"/>
      <c r="G37" s="132">
        <f t="shared" si="1"/>
        <v>17100</v>
      </c>
      <c r="H37" s="126"/>
      <c r="I37" s="126" t="s">
        <v>18</v>
      </c>
      <c r="J37" s="304" t="s">
        <v>770</v>
      </c>
      <c r="K37" s="409"/>
      <c r="L37" s="126" t="s">
        <v>44</v>
      </c>
      <c r="M37" s="126"/>
      <c r="N37" s="81" t="s">
        <v>593</v>
      </c>
    </row>
    <row r="38" spans="1:14" s="80" customFormat="1" x14ac:dyDescent="0.3">
      <c r="A38" s="400">
        <v>45624</v>
      </c>
      <c r="B38" s="409" t="s">
        <v>166</v>
      </c>
      <c r="C38" s="409" t="s">
        <v>166</v>
      </c>
      <c r="D38" s="652" t="s">
        <v>164</v>
      </c>
      <c r="E38" s="392">
        <v>19000</v>
      </c>
      <c r="F38" s="392"/>
      <c r="G38" s="132">
        <f t="shared" si="1"/>
        <v>-1900</v>
      </c>
      <c r="H38" s="126"/>
      <c r="I38" s="126" t="s">
        <v>18</v>
      </c>
      <c r="J38" s="304" t="s">
        <v>770</v>
      </c>
      <c r="K38" s="409"/>
      <c r="L38" s="126" t="s">
        <v>44</v>
      </c>
      <c r="M38" s="126"/>
      <c r="N38" s="81"/>
    </row>
    <row r="39" spans="1:14" s="823" customFormat="1" x14ac:dyDescent="0.3">
      <c r="A39" s="837">
        <v>45625</v>
      </c>
      <c r="B39" s="815" t="s">
        <v>160</v>
      </c>
      <c r="C39" s="815" t="s">
        <v>48</v>
      </c>
      <c r="D39" s="816" t="s">
        <v>164</v>
      </c>
      <c r="E39" s="832"/>
      <c r="F39" s="832">
        <v>64000</v>
      </c>
      <c r="G39" s="819">
        <f t="shared" si="1"/>
        <v>62100</v>
      </c>
      <c r="H39" s="698"/>
      <c r="I39" s="698" t="s">
        <v>18</v>
      </c>
      <c r="J39" s="821" t="s">
        <v>791</v>
      </c>
      <c r="K39" s="815"/>
      <c r="L39" s="698" t="s">
        <v>44</v>
      </c>
      <c r="M39" s="698"/>
      <c r="N39" s="691"/>
    </row>
    <row r="40" spans="1:14" x14ac:dyDescent="0.3">
      <c r="A40" s="400">
        <v>45625</v>
      </c>
      <c r="B40" s="126" t="s">
        <v>111</v>
      </c>
      <c r="C40" s="126" t="s">
        <v>112</v>
      </c>
      <c r="D40" s="652" t="s">
        <v>164</v>
      </c>
      <c r="E40" s="392">
        <v>16000</v>
      </c>
      <c r="F40" s="392"/>
      <c r="G40" s="132">
        <f t="shared" si="1"/>
        <v>46100</v>
      </c>
      <c r="H40" s="126"/>
      <c r="I40" s="126" t="s">
        <v>18</v>
      </c>
      <c r="J40" s="304" t="s">
        <v>791</v>
      </c>
      <c r="K40" s="409"/>
      <c r="L40" s="126" t="s">
        <v>44</v>
      </c>
      <c r="M40" s="126"/>
      <c r="N40" s="81" t="s">
        <v>174</v>
      </c>
    </row>
    <row r="41" spans="1:14" x14ac:dyDescent="0.3">
      <c r="A41" s="400">
        <v>45625</v>
      </c>
      <c r="B41" s="126" t="s">
        <v>111</v>
      </c>
      <c r="C41" s="126" t="s">
        <v>112</v>
      </c>
      <c r="D41" s="652" t="s">
        <v>164</v>
      </c>
      <c r="E41" s="392">
        <v>8000</v>
      </c>
      <c r="F41" s="392"/>
      <c r="G41" s="132">
        <f t="shared" si="1"/>
        <v>38100</v>
      </c>
      <c r="H41" s="126"/>
      <c r="I41" s="126" t="s">
        <v>18</v>
      </c>
      <c r="J41" s="304" t="s">
        <v>791</v>
      </c>
      <c r="K41" s="409"/>
      <c r="L41" s="126" t="s">
        <v>44</v>
      </c>
      <c r="M41" s="126"/>
      <c r="N41" s="81" t="s">
        <v>399</v>
      </c>
    </row>
    <row r="42" spans="1:14" x14ac:dyDescent="0.3">
      <c r="A42" s="400">
        <v>45625</v>
      </c>
      <c r="B42" s="126" t="s">
        <v>111</v>
      </c>
      <c r="C42" s="126" t="s">
        <v>112</v>
      </c>
      <c r="D42" s="652" t="s">
        <v>164</v>
      </c>
      <c r="E42" s="392">
        <v>7000</v>
      </c>
      <c r="F42" s="392"/>
      <c r="G42" s="132">
        <f t="shared" si="1"/>
        <v>31100</v>
      </c>
      <c r="H42" s="126"/>
      <c r="I42" s="126" t="s">
        <v>18</v>
      </c>
      <c r="J42" s="304" t="s">
        <v>791</v>
      </c>
      <c r="K42" s="409"/>
      <c r="L42" s="126" t="s">
        <v>44</v>
      </c>
      <c r="M42" s="126"/>
      <c r="N42" s="81" t="s">
        <v>798</v>
      </c>
    </row>
    <row r="43" spans="1:14" s="80" customFormat="1" x14ac:dyDescent="0.3">
      <c r="A43" s="400">
        <v>45625</v>
      </c>
      <c r="B43" s="126" t="s">
        <v>111</v>
      </c>
      <c r="C43" s="126" t="s">
        <v>112</v>
      </c>
      <c r="D43" s="652" t="s">
        <v>164</v>
      </c>
      <c r="E43" s="392">
        <v>6000</v>
      </c>
      <c r="F43" s="392"/>
      <c r="G43" s="132">
        <f t="shared" si="1"/>
        <v>25100</v>
      </c>
      <c r="H43" s="126"/>
      <c r="I43" s="126" t="s">
        <v>18</v>
      </c>
      <c r="J43" s="304" t="s">
        <v>791</v>
      </c>
      <c r="K43" s="409"/>
      <c r="L43" s="126" t="s">
        <v>44</v>
      </c>
      <c r="M43" s="126"/>
      <c r="N43" s="81" t="s">
        <v>799</v>
      </c>
    </row>
    <row r="44" spans="1:14" x14ac:dyDescent="0.3">
      <c r="A44" s="400">
        <v>45625</v>
      </c>
      <c r="B44" s="126" t="s">
        <v>111</v>
      </c>
      <c r="C44" s="126" t="s">
        <v>112</v>
      </c>
      <c r="D44" s="652" t="s">
        <v>164</v>
      </c>
      <c r="E44" s="392">
        <v>16000</v>
      </c>
      <c r="F44" s="392"/>
      <c r="G44" s="132">
        <f t="shared" si="1"/>
        <v>9100</v>
      </c>
      <c r="H44" s="126"/>
      <c r="I44" s="126" t="s">
        <v>18</v>
      </c>
      <c r="J44" s="304" t="s">
        <v>791</v>
      </c>
      <c r="K44" s="409"/>
      <c r="L44" s="126" t="s">
        <v>44</v>
      </c>
      <c r="M44" s="126"/>
      <c r="N44" s="81" t="s">
        <v>175</v>
      </c>
    </row>
    <row r="45" spans="1:14" x14ac:dyDescent="0.3">
      <c r="A45" s="400">
        <v>45625</v>
      </c>
      <c r="B45" s="409" t="s">
        <v>166</v>
      </c>
      <c r="C45" s="409" t="s">
        <v>166</v>
      </c>
      <c r="D45" s="652" t="s">
        <v>164</v>
      </c>
      <c r="E45" s="392">
        <v>9000</v>
      </c>
      <c r="F45" s="392"/>
      <c r="G45" s="132">
        <f t="shared" si="1"/>
        <v>100</v>
      </c>
      <c r="H45" s="126"/>
      <c r="I45" s="126" t="s">
        <v>18</v>
      </c>
      <c r="J45" s="304" t="s">
        <v>791</v>
      </c>
      <c r="K45" s="409"/>
      <c r="L45" s="126" t="s">
        <v>44</v>
      </c>
      <c r="M45" s="126"/>
      <c r="N45" s="81"/>
    </row>
    <row r="46" spans="1:14" s="823" customFormat="1" x14ac:dyDescent="0.3">
      <c r="A46" s="837">
        <v>45626</v>
      </c>
      <c r="B46" s="815" t="s">
        <v>160</v>
      </c>
      <c r="C46" s="815" t="s">
        <v>48</v>
      </c>
      <c r="D46" s="816" t="s">
        <v>164</v>
      </c>
      <c r="E46" s="832"/>
      <c r="F46" s="832">
        <v>30000</v>
      </c>
      <c r="G46" s="819">
        <f t="shared" si="1"/>
        <v>30100</v>
      </c>
      <c r="H46" s="698"/>
      <c r="I46" s="698" t="s">
        <v>18</v>
      </c>
      <c r="J46" s="821" t="s">
        <v>797</v>
      </c>
      <c r="K46" s="815"/>
      <c r="L46" s="698" t="s">
        <v>44</v>
      </c>
      <c r="M46" s="698"/>
      <c r="N46" s="691"/>
    </row>
    <row r="47" spans="1:14" x14ac:dyDescent="0.3">
      <c r="A47" s="400">
        <v>45626</v>
      </c>
      <c r="B47" s="409" t="s">
        <v>111</v>
      </c>
      <c r="C47" s="409" t="s">
        <v>112</v>
      </c>
      <c r="D47" s="652" t="s">
        <v>164</v>
      </c>
      <c r="E47" s="392">
        <v>15000</v>
      </c>
      <c r="F47" s="392"/>
      <c r="G47" s="132">
        <f t="shared" si="1"/>
        <v>15100</v>
      </c>
      <c r="H47" s="126"/>
      <c r="I47" s="126" t="s">
        <v>18</v>
      </c>
      <c r="J47" s="304" t="s">
        <v>797</v>
      </c>
      <c r="K47" s="409"/>
      <c r="L47" s="126" t="s">
        <v>44</v>
      </c>
      <c r="M47" s="126"/>
      <c r="N47" s="81" t="s">
        <v>174</v>
      </c>
    </row>
    <row r="48" spans="1:14" ht="15" thickBot="1" x14ac:dyDescent="0.35">
      <c r="A48" s="400">
        <v>45626</v>
      </c>
      <c r="B48" s="409" t="s">
        <v>111</v>
      </c>
      <c r="C48" s="409" t="s">
        <v>112</v>
      </c>
      <c r="D48" s="652" t="s">
        <v>164</v>
      </c>
      <c r="E48" s="392">
        <v>15000</v>
      </c>
      <c r="F48" s="392"/>
      <c r="G48" s="132">
        <f t="shared" si="1"/>
        <v>100</v>
      </c>
      <c r="H48" s="126"/>
      <c r="I48" s="126" t="s">
        <v>18</v>
      </c>
      <c r="J48" s="304" t="s">
        <v>797</v>
      </c>
      <c r="K48" s="409"/>
      <c r="L48" s="126" t="s">
        <v>44</v>
      </c>
      <c r="M48" s="126"/>
      <c r="N48" s="81" t="s">
        <v>175</v>
      </c>
    </row>
    <row r="49" spans="5:7" ht="15" thickBot="1" x14ac:dyDescent="0.35">
      <c r="E49" s="448">
        <f>SUM(E4:E48)+F4</f>
        <v>419900</v>
      </c>
      <c r="F49" s="448">
        <f>SUM(F4:F48)+G4</f>
        <v>420000</v>
      </c>
      <c r="G49" s="449">
        <f>F49-E49</f>
        <v>100</v>
      </c>
    </row>
    <row r="291" spans="8:8" x14ac:dyDescent="0.3">
      <c r="H291" s="15" t="s">
        <v>121</v>
      </c>
    </row>
    <row r="292" spans="8:8" x14ac:dyDescent="0.3">
      <c r="H292" s="15" t="s">
        <v>121</v>
      </c>
    </row>
    <row r="293" spans="8:8" x14ac:dyDescent="0.3">
      <c r="H293" s="15" t="s">
        <v>121</v>
      </c>
    </row>
    <row r="294" spans="8:8" x14ac:dyDescent="0.3">
      <c r="H294" s="15" t="s">
        <v>121</v>
      </c>
    </row>
    <row r="295" spans="8:8" x14ac:dyDescent="0.3">
      <c r="H295" s="15" t="s">
        <v>121</v>
      </c>
    </row>
  </sheetData>
  <autoFilter ref="A1:N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08"/>
  <sheetViews>
    <sheetView topLeftCell="A5" zoomScaleNormal="100" workbookViewId="0">
      <selection activeCell="F21" sqref="F21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119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43.8" thickBot="1" x14ac:dyDescent="0.35">
      <c r="A3" s="120" t="s">
        <v>0</v>
      </c>
      <c r="B3" s="653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10">
        <v>45566</v>
      </c>
      <c r="B4" s="311" t="s">
        <v>410</v>
      </c>
      <c r="C4" s="311"/>
      <c r="D4" s="338"/>
      <c r="E4" s="402"/>
      <c r="F4" s="402"/>
      <c r="G4" s="402">
        <v>173000</v>
      </c>
      <c r="H4" s="341"/>
      <c r="I4" s="342"/>
      <c r="J4" s="343"/>
      <c r="K4" s="344"/>
      <c r="L4" s="151"/>
      <c r="M4" s="345"/>
      <c r="N4" s="346"/>
    </row>
    <row r="5" spans="1:14" s="842" customFormat="1" ht="13.5" customHeight="1" x14ac:dyDescent="0.3">
      <c r="A5" s="690">
        <v>45597</v>
      </c>
      <c r="B5" s="825" t="s">
        <v>109</v>
      </c>
      <c r="C5" s="825" t="s">
        <v>48</v>
      </c>
      <c r="D5" s="826" t="s">
        <v>164</v>
      </c>
      <c r="E5" s="818"/>
      <c r="F5" s="818">
        <v>61000</v>
      </c>
      <c r="G5" s="818">
        <f>G4-E5+F5</f>
        <v>234000</v>
      </c>
      <c r="H5" s="824" t="s">
        <v>121</v>
      </c>
      <c r="I5" s="824" t="s">
        <v>18</v>
      </c>
      <c r="J5" s="821" t="s">
        <v>218</v>
      </c>
      <c r="K5" s="825" t="s">
        <v>154</v>
      </c>
      <c r="L5" s="825" t="s">
        <v>44</v>
      </c>
      <c r="M5" s="841"/>
      <c r="N5" s="822"/>
    </row>
    <row r="6" spans="1:14" s="11" customFormat="1" ht="13.5" customHeight="1" x14ac:dyDescent="0.3">
      <c r="A6" s="138">
        <v>45597</v>
      </c>
      <c r="B6" s="139" t="s">
        <v>111</v>
      </c>
      <c r="C6" s="139" t="s">
        <v>112</v>
      </c>
      <c r="D6" s="140" t="s">
        <v>164</v>
      </c>
      <c r="E6" s="124">
        <v>8000</v>
      </c>
      <c r="F6" s="124"/>
      <c r="G6" s="124">
        <f t="shared" ref="G6:G37" si="0">G5-E6+F6</f>
        <v>226000</v>
      </c>
      <c r="H6" s="250" t="s">
        <v>121</v>
      </c>
      <c r="I6" s="250" t="s">
        <v>18</v>
      </c>
      <c r="J6" s="304" t="s">
        <v>218</v>
      </c>
      <c r="K6" s="292" t="s">
        <v>154</v>
      </c>
      <c r="L6" s="292" t="s">
        <v>44</v>
      </c>
      <c r="M6" s="353"/>
      <c r="N6" s="354" t="s">
        <v>168</v>
      </c>
    </row>
    <row r="7" spans="1:14" x14ac:dyDescent="0.3">
      <c r="A7" s="138">
        <v>45597</v>
      </c>
      <c r="B7" s="139" t="s">
        <v>111</v>
      </c>
      <c r="C7" s="139" t="s">
        <v>112</v>
      </c>
      <c r="D7" s="140" t="s">
        <v>164</v>
      </c>
      <c r="E7" s="124">
        <v>20000</v>
      </c>
      <c r="F7" s="124"/>
      <c r="G7" s="124">
        <f t="shared" si="0"/>
        <v>206000</v>
      </c>
      <c r="H7" s="250" t="s">
        <v>121</v>
      </c>
      <c r="I7" s="126" t="s">
        <v>18</v>
      </c>
      <c r="J7" s="304" t="s">
        <v>218</v>
      </c>
      <c r="K7" s="292" t="s">
        <v>154</v>
      </c>
      <c r="L7" s="126" t="s">
        <v>44</v>
      </c>
      <c r="M7" s="126"/>
      <c r="N7" s="354" t="s">
        <v>169</v>
      </c>
    </row>
    <row r="8" spans="1:14" x14ac:dyDescent="0.3">
      <c r="A8" s="138">
        <v>45597</v>
      </c>
      <c r="B8" s="139" t="s">
        <v>111</v>
      </c>
      <c r="C8" s="139" t="s">
        <v>112</v>
      </c>
      <c r="D8" s="140" t="s">
        <v>164</v>
      </c>
      <c r="E8" s="124">
        <v>12000</v>
      </c>
      <c r="F8" s="124"/>
      <c r="G8" s="124">
        <f t="shared" si="0"/>
        <v>194000</v>
      </c>
      <c r="H8" s="250" t="s">
        <v>121</v>
      </c>
      <c r="I8" s="126" t="s">
        <v>18</v>
      </c>
      <c r="J8" s="304" t="s">
        <v>218</v>
      </c>
      <c r="K8" s="292" t="s">
        <v>154</v>
      </c>
      <c r="L8" s="126" t="s">
        <v>44</v>
      </c>
      <c r="M8" s="126"/>
      <c r="N8" s="354" t="s">
        <v>170</v>
      </c>
    </row>
    <row r="9" spans="1:14" x14ac:dyDescent="0.3">
      <c r="A9" s="138">
        <v>45292</v>
      </c>
      <c r="B9" s="139" t="s">
        <v>166</v>
      </c>
      <c r="C9" s="139" t="s">
        <v>120</v>
      </c>
      <c r="D9" s="140" t="s">
        <v>164</v>
      </c>
      <c r="E9" s="124">
        <v>15000</v>
      </c>
      <c r="F9" s="124"/>
      <c r="G9" s="124">
        <f t="shared" si="0"/>
        <v>179000</v>
      </c>
      <c r="H9" s="250" t="s">
        <v>121</v>
      </c>
      <c r="I9" s="126" t="s">
        <v>18</v>
      </c>
      <c r="J9" s="304" t="s">
        <v>218</v>
      </c>
      <c r="K9" s="292" t="s">
        <v>154</v>
      </c>
      <c r="L9" s="126" t="s">
        <v>44</v>
      </c>
      <c r="M9" s="126"/>
      <c r="N9" s="354" t="s">
        <v>171</v>
      </c>
    </row>
    <row r="10" spans="1:14" x14ac:dyDescent="0.3">
      <c r="A10" s="138">
        <v>45597</v>
      </c>
      <c r="B10" s="139" t="s">
        <v>166</v>
      </c>
      <c r="C10" s="139" t="s">
        <v>120</v>
      </c>
      <c r="D10" s="140" t="s">
        <v>164</v>
      </c>
      <c r="E10" s="124">
        <v>5000</v>
      </c>
      <c r="F10" s="124"/>
      <c r="G10" s="124">
        <f t="shared" si="0"/>
        <v>174000</v>
      </c>
      <c r="H10" s="250" t="s">
        <v>121</v>
      </c>
      <c r="I10" s="126" t="s">
        <v>18</v>
      </c>
      <c r="J10" s="304" t="s">
        <v>218</v>
      </c>
      <c r="K10" s="292" t="s">
        <v>154</v>
      </c>
      <c r="L10" s="126"/>
      <c r="M10" s="126"/>
      <c r="N10" s="354"/>
    </row>
    <row r="11" spans="1:14" x14ac:dyDescent="0.3">
      <c r="A11" s="138">
        <v>45597</v>
      </c>
      <c r="B11" s="139" t="s">
        <v>152</v>
      </c>
      <c r="C11" s="139" t="s">
        <v>48</v>
      </c>
      <c r="D11" s="140" t="s">
        <v>164</v>
      </c>
      <c r="E11" s="124"/>
      <c r="F11" s="124">
        <v>-1000</v>
      </c>
      <c r="G11" s="124">
        <f t="shared" si="0"/>
        <v>173000</v>
      </c>
      <c r="H11" s="250" t="s">
        <v>121</v>
      </c>
      <c r="I11" s="126" t="s">
        <v>18</v>
      </c>
      <c r="J11" s="304" t="s">
        <v>218</v>
      </c>
      <c r="K11" s="292" t="s">
        <v>154</v>
      </c>
      <c r="L11" s="126"/>
      <c r="M11" s="126"/>
      <c r="N11" s="354"/>
    </row>
    <row r="12" spans="1:14" s="836" customFormat="1" x14ac:dyDescent="0.3">
      <c r="A12" s="690">
        <v>45600</v>
      </c>
      <c r="B12" s="825" t="s">
        <v>109</v>
      </c>
      <c r="C12" s="825" t="s">
        <v>48</v>
      </c>
      <c r="D12" s="850" t="s">
        <v>164</v>
      </c>
      <c r="E12" s="818"/>
      <c r="F12" s="818">
        <v>16000</v>
      </c>
      <c r="G12" s="839">
        <f t="shared" si="0"/>
        <v>189000</v>
      </c>
      <c r="H12" s="824" t="s">
        <v>121</v>
      </c>
      <c r="I12" s="698" t="s">
        <v>18</v>
      </c>
      <c r="J12" s="821" t="s">
        <v>242</v>
      </c>
      <c r="K12" s="825" t="s">
        <v>154</v>
      </c>
      <c r="L12" s="698" t="s">
        <v>44</v>
      </c>
      <c r="M12" s="698"/>
      <c r="N12" s="822"/>
    </row>
    <row r="13" spans="1:14" x14ac:dyDescent="0.3">
      <c r="A13" s="138">
        <v>45600</v>
      </c>
      <c r="B13" s="139" t="s">
        <v>111</v>
      </c>
      <c r="C13" s="139" t="s">
        <v>112</v>
      </c>
      <c r="D13" s="140" t="s">
        <v>164</v>
      </c>
      <c r="E13" s="124">
        <v>8000</v>
      </c>
      <c r="F13" s="124"/>
      <c r="G13" s="124">
        <f t="shared" si="0"/>
        <v>181000</v>
      </c>
      <c r="H13" s="250" t="s">
        <v>121</v>
      </c>
      <c r="I13" s="126" t="s">
        <v>18</v>
      </c>
      <c r="J13" s="304" t="s">
        <v>242</v>
      </c>
      <c r="K13" s="292" t="s">
        <v>154</v>
      </c>
      <c r="L13" s="126" t="s">
        <v>44</v>
      </c>
      <c r="M13" s="126"/>
      <c r="N13" s="354" t="s">
        <v>277</v>
      </c>
    </row>
    <row r="14" spans="1:14" x14ac:dyDescent="0.3">
      <c r="A14" s="138">
        <v>45600</v>
      </c>
      <c r="B14" s="139" t="s">
        <v>111</v>
      </c>
      <c r="C14" s="139" t="s">
        <v>112</v>
      </c>
      <c r="D14" s="140" t="s">
        <v>164</v>
      </c>
      <c r="E14" s="124">
        <v>8000</v>
      </c>
      <c r="F14" s="124"/>
      <c r="G14" s="124">
        <f t="shared" si="0"/>
        <v>173000</v>
      </c>
      <c r="H14" s="250" t="s">
        <v>121</v>
      </c>
      <c r="I14" s="126" t="s">
        <v>18</v>
      </c>
      <c r="J14" s="304" t="s">
        <v>242</v>
      </c>
      <c r="K14" s="292" t="s">
        <v>154</v>
      </c>
      <c r="L14" s="126" t="s">
        <v>44</v>
      </c>
      <c r="M14" s="126"/>
      <c r="N14" s="354" t="s">
        <v>278</v>
      </c>
    </row>
    <row r="15" spans="1:14" s="836" customFormat="1" x14ac:dyDescent="0.3">
      <c r="A15" s="690">
        <v>45602</v>
      </c>
      <c r="B15" s="825" t="s">
        <v>109</v>
      </c>
      <c r="C15" s="825" t="s">
        <v>48</v>
      </c>
      <c r="D15" s="850" t="s">
        <v>164</v>
      </c>
      <c r="E15" s="827"/>
      <c r="F15" s="818">
        <v>46000</v>
      </c>
      <c r="G15" s="839">
        <f t="shared" si="0"/>
        <v>219000</v>
      </c>
      <c r="H15" s="824" t="s">
        <v>121</v>
      </c>
      <c r="I15" s="698" t="s">
        <v>18</v>
      </c>
      <c r="J15" s="834" t="s">
        <v>279</v>
      </c>
      <c r="K15" s="825" t="s">
        <v>154</v>
      </c>
      <c r="L15" s="698" t="s">
        <v>44</v>
      </c>
      <c r="M15" s="698"/>
      <c r="N15" s="822"/>
    </row>
    <row r="16" spans="1:14" x14ac:dyDescent="0.3">
      <c r="A16" s="138">
        <v>45602</v>
      </c>
      <c r="B16" s="139" t="s">
        <v>111</v>
      </c>
      <c r="C16" s="139" t="s">
        <v>112</v>
      </c>
      <c r="D16" s="140" t="s">
        <v>164</v>
      </c>
      <c r="E16" s="124">
        <v>8000</v>
      </c>
      <c r="F16" s="124"/>
      <c r="G16" s="124">
        <f t="shared" si="0"/>
        <v>211000</v>
      </c>
      <c r="H16" s="250" t="s">
        <v>121</v>
      </c>
      <c r="I16" s="126" t="s">
        <v>18</v>
      </c>
      <c r="J16" s="304" t="s">
        <v>279</v>
      </c>
      <c r="K16" s="292" t="s">
        <v>154</v>
      </c>
      <c r="L16" s="126" t="s">
        <v>44</v>
      </c>
      <c r="M16" s="126"/>
      <c r="N16" s="354" t="s">
        <v>341</v>
      </c>
    </row>
    <row r="17" spans="1:14" x14ac:dyDescent="0.3">
      <c r="A17" s="138">
        <v>45602</v>
      </c>
      <c r="B17" s="139" t="s">
        <v>111</v>
      </c>
      <c r="C17" s="139" t="s">
        <v>112</v>
      </c>
      <c r="D17" s="140" t="s">
        <v>164</v>
      </c>
      <c r="E17" s="124">
        <v>9000</v>
      </c>
      <c r="F17" s="124"/>
      <c r="G17" s="124">
        <f t="shared" si="0"/>
        <v>202000</v>
      </c>
      <c r="H17" s="250" t="s">
        <v>121</v>
      </c>
      <c r="I17" s="126" t="s">
        <v>18</v>
      </c>
      <c r="J17" s="304" t="s">
        <v>279</v>
      </c>
      <c r="K17" s="292" t="s">
        <v>154</v>
      </c>
      <c r="L17" s="126" t="s">
        <v>44</v>
      </c>
      <c r="M17" s="126"/>
      <c r="N17" s="399" t="s">
        <v>342</v>
      </c>
    </row>
    <row r="18" spans="1:14" x14ac:dyDescent="0.3">
      <c r="A18" s="138">
        <v>45602</v>
      </c>
      <c r="B18" s="139" t="s">
        <v>111</v>
      </c>
      <c r="C18" s="139" t="s">
        <v>112</v>
      </c>
      <c r="D18" s="140" t="s">
        <v>164</v>
      </c>
      <c r="E18" s="350">
        <v>10000</v>
      </c>
      <c r="F18" s="124"/>
      <c r="G18" s="124">
        <f t="shared" si="0"/>
        <v>192000</v>
      </c>
      <c r="H18" s="250" t="s">
        <v>121</v>
      </c>
      <c r="I18" s="126" t="s">
        <v>18</v>
      </c>
      <c r="J18" s="304" t="s">
        <v>279</v>
      </c>
      <c r="K18" s="292" t="s">
        <v>154</v>
      </c>
      <c r="L18" s="126" t="s">
        <v>44</v>
      </c>
      <c r="M18" s="126"/>
      <c r="N18" s="399" t="s">
        <v>343</v>
      </c>
    </row>
    <row r="19" spans="1:14" x14ac:dyDescent="0.3">
      <c r="A19" s="138">
        <v>45602</v>
      </c>
      <c r="B19" s="139" t="s">
        <v>166</v>
      </c>
      <c r="C19" s="139" t="s">
        <v>120</v>
      </c>
      <c r="D19" s="140" t="s">
        <v>164</v>
      </c>
      <c r="E19" s="124">
        <v>15000</v>
      </c>
      <c r="F19" s="124"/>
      <c r="G19" s="124">
        <f t="shared" si="0"/>
        <v>177000</v>
      </c>
      <c r="H19" s="250" t="s">
        <v>121</v>
      </c>
      <c r="I19" s="126" t="s">
        <v>18</v>
      </c>
      <c r="J19" s="304" t="s">
        <v>279</v>
      </c>
      <c r="K19" s="292" t="s">
        <v>154</v>
      </c>
      <c r="L19" s="126" t="s">
        <v>44</v>
      </c>
      <c r="M19" s="126"/>
      <c r="N19" s="354"/>
    </row>
    <row r="20" spans="1:14" s="80" customFormat="1" x14ac:dyDescent="0.3">
      <c r="A20" s="138">
        <v>45602</v>
      </c>
      <c r="B20" s="292" t="s">
        <v>166</v>
      </c>
      <c r="C20" s="292" t="s">
        <v>120</v>
      </c>
      <c r="D20" s="140" t="s">
        <v>164</v>
      </c>
      <c r="E20" s="124">
        <v>5000</v>
      </c>
      <c r="F20" s="124"/>
      <c r="G20" s="124">
        <f t="shared" si="0"/>
        <v>172000</v>
      </c>
      <c r="H20" s="250" t="s">
        <v>121</v>
      </c>
      <c r="I20" s="126" t="s">
        <v>18</v>
      </c>
      <c r="J20" s="304" t="s">
        <v>279</v>
      </c>
      <c r="K20" s="292" t="s">
        <v>154</v>
      </c>
      <c r="L20" s="126" t="s">
        <v>44</v>
      </c>
      <c r="M20" s="126"/>
      <c r="N20" s="354"/>
    </row>
    <row r="21" spans="1:14" x14ac:dyDescent="0.3">
      <c r="A21" s="138">
        <v>45602</v>
      </c>
      <c r="B21" s="139" t="s">
        <v>340</v>
      </c>
      <c r="C21" s="139" t="s">
        <v>112</v>
      </c>
      <c r="D21" s="140" t="s">
        <v>164</v>
      </c>
      <c r="E21" s="124"/>
      <c r="F21" s="124">
        <v>1000</v>
      </c>
      <c r="G21" s="124">
        <f t="shared" si="0"/>
        <v>173000</v>
      </c>
      <c r="H21" s="250" t="s">
        <v>121</v>
      </c>
      <c r="I21" s="126" t="s">
        <v>18</v>
      </c>
      <c r="J21" s="304" t="s">
        <v>279</v>
      </c>
      <c r="K21" s="292" t="s">
        <v>154</v>
      </c>
      <c r="L21" s="126" t="s">
        <v>44</v>
      </c>
      <c r="M21" s="126"/>
      <c r="N21" s="354"/>
    </row>
    <row r="22" spans="1:14" s="823" customFormat="1" x14ac:dyDescent="0.3">
      <c r="A22" s="690">
        <v>45603</v>
      </c>
      <c r="B22" s="825" t="s">
        <v>109</v>
      </c>
      <c r="C22" s="825" t="s">
        <v>48</v>
      </c>
      <c r="D22" s="850" t="s">
        <v>164</v>
      </c>
      <c r="E22" s="818"/>
      <c r="F22" s="818">
        <v>66000</v>
      </c>
      <c r="G22" s="818">
        <f t="shared" si="0"/>
        <v>239000</v>
      </c>
      <c r="H22" s="824" t="s">
        <v>121</v>
      </c>
      <c r="I22" s="698" t="s">
        <v>18</v>
      </c>
      <c r="J22" s="821" t="s">
        <v>355</v>
      </c>
      <c r="K22" s="825" t="s">
        <v>154</v>
      </c>
      <c r="L22" s="698" t="s">
        <v>44</v>
      </c>
      <c r="M22" s="698"/>
      <c r="N22" s="822"/>
    </row>
    <row r="23" spans="1:14" x14ac:dyDescent="0.3">
      <c r="A23" s="138">
        <v>45603</v>
      </c>
      <c r="B23" s="139" t="s">
        <v>111</v>
      </c>
      <c r="C23" s="139" t="s">
        <v>112</v>
      </c>
      <c r="D23" s="140" t="s">
        <v>164</v>
      </c>
      <c r="E23" s="350">
        <v>8000</v>
      </c>
      <c r="F23" s="350"/>
      <c r="G23" s="124">
        <f t="shared" si="0"/>
        <v>231000</v>
      </c>
      <c r="H23" s="410" t="s">
        <v>121</v>
      </c>
      <c r="I23" s="411" t="s">
        <v>18</v>
      </c>
      <c r="J23" s="304" t="s">
        <v>355</v>
      </c>
      <c r="K23" s="409" t="s">
        <v>154</v>
      </c>
      <c r="L23" s="411" t="s">
        <v>44</v>
      </c>
      <c r="M23" s="411"/>
      <c r="N23" s="399" t="s">
        <v>392</v>
      </c>
    </row>
    <row r="24" spans="1:14" x14ac:dyDescent="0.3">
      <c r="A24" s="138">
        <v>45603</v>
      </c>
      <c r="B24" s="139" t="s">
        <v>111</v>
      </c>
      <c r="C24" s="139" t="s">
        <v>112</v>
      </c>
      <c r="D24" s="140" t="s">
        <v>164</v>
      </c>
      <c r="E24" s="350">
        <v>10000</v>
      </c>
      <c r="F24" s="124"/>
      <c r="G24" s="124">
        <f t="shared" si="0"/>
        <v>221000</v>
      </c>
      <c r="H24" s="250" t="s">
        <v>121</v>
      </c>
      <c r="I24" s="126" t="s">
        <v>18</v>
      </c>
      <c r="J24" s="304" t="s">
        <v>355</v>
      </c>
      <c r="K24" s="292" t="s">
        <v>154</v>
      </c>
      <c r="L24" s="126" t="s">
        <v>44</v>
      </c>
      <c r="M24" s="126"/>
      <c r="N24" s="399" t="s">
        <v>393</v>
      </c>
    </row>
    <row r="25" spans="1:14" x14ac:dyDescent="0.3">
      <c r="A25" s="138">
        <v>45603</v>
      </c>
      <c r="B25" s="139" t="s">
        <v>111</v>
      </c>
      <c r="C25" s="139" t="s">
        <v>112</v>
      </c>
      <c r="D25" s="140" t="s">
        <v>164</v>
      </c>
      <c r="E25" s="124">
        <v>10000</v>
      </c>
      <c r="F25" s="124"/>
      <c r="G25" s="124">
        <f t="shared" si="0"/>
        <v>211000</v>
      </c>
      <c r="H25" s="250" t="s">
        <v>121</v>
      </c>
      <c r="I25" s="126" t="s">
        <v>18</v>
      </c>
      <c r="J25" s="304" t="s">
        <v>355</v>
      </c>
      <c r="K25" s="292" t="s">
        <v>154</v>
      </c>
      <c r="L25" s="126" t="s">
        <v>44</v>
      </c>
      <c r="M25" s="126"/>
      <c r="N25" s="354" t="s">
        <v>394</v>
      </c>
    </row>
    <row r="26" spans="1:14" s="813" customFormat="1" x14ac:dyDescent="0.3">
      <c r="A26" s="138">
        <v>45603</v>
      </c>
      <c r="B26" s="139" t="s">
        <v>111</v>
      </c>
      <c r="C26" s="139" t="s">
        <v>112</v>
      </c>
      <c r="D26" s="140" t="s">
        <v>164</v>
      </c>
      <c r="E26" s="124">
        <v>8000</v>
      </c>
      <c r="F26" s="785"/>
      <c r="G26" s="124">
        <f t="shared" si="0"/>
        <v>203000</v>
      </c>
      <c r="H26" s="250" t="s">
        <v>121</v>
      </c>
      <c r="I26" s="126" t="s">
        <v>18</v>
      </c>
      <c r="J26" s="304" t="s">
        <v>355</v>
      </c>
      <c r="K26" s="292" t="s">
        <v>154</v>
      </c>
      <c r="L26" s="126" t="s">
        <v>44</v>
      </c>
      <c r="M26" s="786"/>
      <c r="N26" s="354" t="s">
        <v>395</v>
      </c>
    </row>
    <row r="27" spans="1:14" s="80" customFormat="1" x14ac:dyDescent="0.3">
      <c r="A27" s="138">
        <v>45603</v>
      </c>
      <c r="B27" s="292" t="s">
        <v>166</v>
      </c>
      <c r="C27" s="292" t="s">
        <v>120</v>
      </c>
      <c r="D27" s="140" t="s">
        <v>164</v>
      </c>
      <c r="E27" s="350">
        <v>20000</v>
      </c>
      <c r="F27" s="785"/>
      <c r="G27" s="124">
        <f t="shared" si="0"/>
        <v>183000</v>
      </c>
      <c r="H27" s="250" t="s">
        <v>121</v>
      </c>
      <c r="I27" s="126" t="s">
        <v>18</v>
      </c>
      <c r="J27" s="304" t="s">
        <v>355</v>
      </c>
      <c r="K27" s="292" t="s">
        <v>154</v>
      </c>
      <c r="L27" s="126" t="s">
        <v>44</v>
      </c>
      <c r="M27" s="786"/>
      <c r="N27" s="787"/>
    </row>
    <row r="28" spans="1:14" x14ac:dyDescent="0.3">
      <c r="A28" s="138">
        <v>45603</v>
      </c>
      <c r="B28" s="139" t="s">
        <v>186</v>
      </c>
      <c r="C28" s="139" t="s">
        <v>48</v>
      </c>
      <c r="D28" s="140" t="s">
        <v>164</v>
      </c>
      <c r="E28" s="124"/>
      <c r="F28" s="124">
        <v>-10000</v>
      </c>
      <c r="G28" s="124">
        <f t="shared" si="0"/>
        <v>173000</v>
      </c>
      <c r="H28" s="250" t="s">
        <v>121</v>
      </c>
      <c r="I28" s="126" t="s">
        <v>18</v>
      </c>
      <c r="J28" s="304" t="s">
        <v>355</v>
      </c>
      <c r="K28" s="292" t="s">
        <v>154</v>
      </c>
      <c r="L28" s="126" t="s">
        <v>44</v>
      </c>
      <c r="M28" s="126"/>
      <c r="N28" s="354"/>
    </row>
    <row r="29" spans="1:14" s="823" customFormat="1" x14ac:dyDescent="0.3">
      <c r="A29" s="690">
        <v>45607</v>
      </c>
      <c r="B29" s="825" t="s">
        <v>109</v>
      </c>
      <c r="C29" s="825" t="s">
        <v>48</v>
      </c>
      <c r="D29" s="826" t="s">
        <v>164</v>
      </c>
      <c r="E29" s="818"/>
      <c r="F29" s="818">
        <v>120000</v>
      </c>
      <c r="G29" s="355">
        <f t="shared" si="0"/>
        <v>293000</v>
      </c>
      <c r="H29" s="824" t="s">
        <v>121</v>
      </c>
      <c r="I29" s="698" t="s">
        <v>18</v>
      </c>
      <c r="J29" s="821" t="s">
        <v>373</v>
      </c>
      <c r="K29" s="825" t="s">
        <v>154</v>
      </c>
      <c r="L29" s="698" t="s">
        <v>44</v>
      </c>
      <c r="M29" s="698"/>
      <c r="N29" s="822"/>
    </row>
    <row r="30" spans="1:14" x14ac:dyDescent="0.3">
      <c r="A30" s="138">
        <v>45607</v>
      </c>
      <c r="B30" s="139" t="s">
        <v>425</v>
      </c>
      <c r="C30" s="139" t="s">
        <v>204</v>
      </c>
      <c r="D30" s="140" t="s">
        <v>164</v>
      </c>
      <c r="E30" s="124">
        <v>120000</v>
      </c>
      <c r="F30" s="124"/>
      <c r="G30" s="124">
        <f t="shared" si="0"/>
        <v>173000</v>
      </c>
      <c r="H30" s="250" t="s">
        <v>121</v>
      </c>
      <c r="I30" s="126" t="s">
        <v>18</v>
      </c>
      <c r="J30" s="304" t="s">
        <v>426</v>
      </c>
      <c r="K30" s="292" t="s">
        <v>154</v>
      </c>
      <c r="L30" s="126" t="s">
        <v>44</v>
      </c>
      <c r="M30" s="126"/>
      <c r="N30" s="354"/>
    </row>
    <row r="31" spans="1:14" x14ac:dyDescent="0.3">
      <c r="A31" s="138">
        <v>45607</v>
      </c>
      <c r="B31" s="139" t="s">
        <v>176</v>
      </c>
      <c r="C31" s="139" t="s">
        <v>48</v>
      </c>
      <c r="D31" s="140" t="s">
        <v>164</v>
      </c>
      <c r="E31" s="124"/>
      <c r="F31" s="124">
        <v>-173000</v>
      </c>
      <c r="G31" s="124">
        <f t="shared" si="0"/>
        <v>0</v>
      </c>
      <c r="H31" s="250" t="s">
        <v>121</v>
      </c>
      <c r="I31" s="126" t="s">
        <v>18</v>
      </c>
      <c r="J31" s="304" t="s">
        <v>373</v>
      </c>
      <c r="K31" s="292" t="s">
        <v>154</v>
      </c>
      <c r="L31" s="126" t="s">
        <v>44</v>
      </c>
      <c r="M31" s="126"/>
      <c r="N31" s="354"/>
    </row>
    <row r="32" spans="1:14" s="823" customFormat="1" x14ac:dyDescent="0.3">
      <c r="A32" s="690">
        <v>45604</v>
      </c>
      <c r="B32" s="825" t="s">
        <v>109</v>
      </c>
      <c r="C32" s="825" t="s">
        <v>48</v>
      </c>
      <c r="D32" s="850" t="s">
        <v>164</v>
      </c>
      <c r="E32" s="818"/>
      <c r="F32" s="818">
        <v>48000</v>
      </c>
      <c r="G32" s="883">
        <f t="shared" si="0"/>
        <v>48000</v>
      </c>
      <c r="H32" s="824" t="s">
        <v>121</v>
      </c>
      <c r="I32" s="698" t="s">
        <v>18</v>
      </c>
      <c r="J32" s="834" t="s">
        <v>417</v>
      </c>
      <c r="K32" s="825" t="s">
        <v>154</v>
      </c>
      <c r="L32" s="698" t="s">
        <v>44</v>
      </c>
      <c r="M32" s="698"/>
      <c r="N32" s="691"/>
    </row>
    <row r="33" spans="1:14" x14ac:dyDescent="0.3">
      <c r="A33" s="138">
        <v>45604</v>
      </c>
      <c r="B33" s="139" t="s">
        <v>111</v>
      </c>
      <c r="C33" s="139" t="s">
        <v>112</v>
      </c>
      <c r="D33" s="140" t="s">
        <v>164</v>
      </c>
      <c r="E33" s="124">
        <v>9000</v>
      </c>
      <c r="F33" s="124"/>
      <c r="G33" s="124">
        <f t="shared" si="0"/>
        <v>39000</v>
      </c>
      <c r="H33" s="250" t="s">
        <v>121</v>
      </c>
      <c r="I33" s="126" t="s">
        <v>18</v>
      </c>
      <c r="J33" s="304" t="s">
        <v>417</v>
      </c>
      <c r="K33" s="292" t="s">
        <v>154</v>
      </c>
      <c r="L33" s="126" t="s">
        <v>44</v>
      </c>
      <c r="M33" s="126"/>
      <c r="N33" s="81" t="s">
        <v>396</v>
      </c>
    </row>
    <row r="34" spans="1:14" x14ac:dyDescent="0.3">
      <c r="A34" s="138">
        <v>45604</v>
      </c>
      <c r="B34" s="139" t="s">
        <v>111</v>
      </c>
      <c r="C34" s="139" t="s">
        <v>112</v>
      </c>
      <c r="D34" s="140" t="s">
        <v>164</v>
      </c>
      <c r="E34" s="124">
        <v>10000</v>
      </c>
      <c r="F34" s="124"/>
      <c r="G34" s="124">
        <f t="shared" si="0"/>
        <v>29000</v>
      </c>
      <c r="H34" s="250" t="s">
        <v>121</v>
      </c>
      <c r="I34" s="126" t="s">
        <v>18</v>
      </c>
      <c r="J34" s="304" t="s">
        <v>417</v>
      </c>
      <c r="K34" s="292" t="s">
        <v>154</v>
      </c>
      <c r="L34" s="126" t="s">
        <v>44</v>
      </c>
      <c r="M34" s="126"/>
      <c r="N34" s="81" t="s">
        <v>397</v>
      </c>
    </row>
    <row r="35" spans="1:14" x14ac:dyDescent="0.3">
      <c r="A35" s="138">
        <v>45604</v>
      </c>
      <c r="B35" s="139" t="s">
        <v>111</v>
      </c>
      <c r="C35" s="139" t="s">
        <v>112</v>
      </c>
      <c r="D35" s="140" t="s">
        <v>164</v>
      </c>
      <c r="E35" s="124">
        <v>9000</v>
      </c>
      <c r="F35" s="124"/>
      <c r="G35" s="124">
        <f t="shared" si="0"/>
        <v>20000</v>
      </c>
      <c r="H35" s="250" t="s">
        <v>121</v>
      </c>
      <c r="I35" s="126" t="s">
        <v>18</v>
      </c>
      <c r="J35" s="304" t="s">
        <v>417</v>
      </c>
      <c r="K35" s="292" t="s">
        <v>154</v>
      </c>
      <c r="L35" s="126" t="s">
        <v>44</v>
      </c>
      <c r="M35" s="126"/>
      <c r="N35" s="81" t="s">
        <v>398</v>
      </c>
    </row>
    <row r="36" spans="1:14" s="80" customFormat="1" x14ac:dyDescent="0.3">
      <c r="A36" s="138">
        <v>45604</v>
      </c>
      <c r="B36" s="139" t="s">
        <v>166</v>
      </c>
      <c r="C36" s="139" t="s">
        <v>112</v>
      </c>
      <c r="D36" s="140" t="s">
        <v>164</v>
      </c>
      <c r="E36" s="124">
        <v>20000</v>
      </c>
      <c r="F36" s="124"/>
      <c r="G36" s="124">
        <f t="shared" si="0"/>
        <v>0</v>
      </c>
      <c r="H36" s="250" t="s">
        <v>121</v>
      </c>
      <c r="I36" s="126" t="s">
        <v>18</v>
      </c>
      <c r="J36" s="304" t="s">
        <v>417</v>
      </c>
      <c r="K36" s="292" t="s">
        <v>154</v>
      </c>
      <c r="L36" s="126" t="s">
        <v>44</v>
      </c>
      <c r="M36" s="126"/>
      <c r="N36" s="81"/>
    </row>
    <row r="37" spans="1:14" s="80" customFormat="1" ht="15" thickBot="1" x14ac:dyDescent="0.35">
      <c r="A37" s="138">
        <v>45617</v>
      </c>
      <c r="B37" s="139" t="s">
        <v>872</v>
      </c>
      <c r="C37" s="139" t="s">
        <v>124</v>
      </c>
      <c r="D37" s="880" t="s">
        <v>164</v>
      </c>
      <c r="E37" s="881">
        <v>193600</v>
      </c>
      <c r="F37" s="808">
        <v>193600</v>
      </c>
      <c r="G37" s="124">
        <f t="shared" si="0"/>
        <v>0</v>
      </c>
      <c r="H37" s="397"/>
      <c r="I37" s="133"/>
      <c r="J37" s="304"/>
      <c r="K37" s="882"/>
      <c r="L37" s="126"/>
      <c r="M37" s="126"/>
      <c r="N37" s="81"/>
    </row>
    <row r="38" spans="1:14" ht="15.75" customHeight="1" thickBot="1" x14ac:dyDescent="0.35">
      <c r="A38" s="138"/>
      <c r="B38" s="292"/>
      <c r="C38" s="292"/>
      <c r="D38" s="644"/>
      <c r="E38" s="645">
        <f>SUM(E4:E37)</f>
        <v>540600</v>
      </c>
      <c r="F38" s="646">
        <f>SUM(F4:F37)+G4</f>
        <v>540600</v>
      </c>
      <c r="G38" s="704">
        <f>F38-E38</f>
        <v>0</v>
      </c>
      <c r="H38" s="397"/>
      <c r="I38" s="133"/>
      <c r="J38" s="357"/>
      <c r="K38" s="688"/>
      <c r="L38" s="126"/>
      <c r="M38" s="126"/>
      <c r="N38" s="81"/>
    </row>
    <row r="204" spans="8:8" x14ac:dyDescent="0.3">
      <c r="H204" s="15" t="s">
        <v>121</v>
      </c>
    </row>
    <row r="205" spans="8:8" x14ac:dyDescent="0.3">
      <c r="H205" s="15" t="s">
        <v>121</v>
      </c>
    </row>
    <row r="206" spans="8:8" x14ac:dyDescent="0.3">
      <c r="H206" s="15" t="s">
        <v>121</v>
      </c>
    </row>
    <row r="207" spans="8:8" x14ac:dyDescent="0.3">
      <c r="H207" s="15" t="s">
        <v>121</v>
      </c>
    </row>
    <row r="208" spans="8:8" x14ac:dyDescent="0.3">
      <c r="H208" s="15" t="s">
        <v>121</v>
      </c>
    </row>
  </sheetData>
  <autoFilter ref="A1:N38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19"/>
  <sheetViews>
    <sheetView topLeftCell="A30" zoomScaleNormal="100" workbookViewId="0">
      <selection activeCell="F30" sqref="F30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619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10">
        <v>45597</v>
      </c>
      <c r="B4" s="311" t="s">
        <v>433</v>
      </c>
      <c r="C4" s="311"/>
      <c r="D4" s="338"/>
      <c r="E4" s="402"/>
      <c r="F4" s="402"/>
      <c r="G4" s="402">
        <v>0</v>
      </c>
      <c r="H4" s="341"/>
      <c r="I4" s="342"/>
      <c r="J4" s="343"/>
      <c r="K4" s="344"/>
      <c r="L4" s="151"/>
      <c r="M4" s="345"/>
      <c r="N4" s="346"/>
    </row>
    <row r="5" spans="1:14" s="842" customFormat="1" ht="13.5" customHeight="1" x14ac:dyDescent="0.3">
      <c r="A5" s="690">
        <v>45618</v>
      </c>
      <c r="B5" s="825" t="s">
        <v>109</v>
      </c>
      <c r="C5" s="840" t="s">
        <v>48</v>
      </c>
      <c r="D5" s="855" t="s">
        <v>117</v>
      </c>
      <c r="E5" s="839"/>
      <c r="F5" s="818">
        <v>31000</v>
      </c>
      <c r="G5" s="818">
        <v>31000</v>
      </c>
      <c r="H5" s="824" t="s">
        <v>605</v>
      </c>
      <c r="I5" s="824" t="s">
        <v>18</v>
      </c>
      <c r="J5" s="821" t="s">
        <v>620</v>
      </c>
      <c r="K5" s="825" t="s">
        <v>154</v>
      </c>
      <c r="L5" s="825" t="s">
        <v>44</v>
      </c>
      <c r="M5" s="841"/>
      <c r="N5" s="822"/>
    </row>
    <row r="6" spans="1:14" s="11" customFormat="1" ht="13.5" customHeight="1" x14ac:dyDescent="0.3">
      <c r="A6" s="138">
        <v>45618</v>
      </c>
      <c r="B6" s="139" t="s">
        <v>165</v>
      </c>
      <c r="C6" s="292" t="s">
        <v>112</v>
      </c>
      <c r="D6" s="418" t="s">
        <v>117</v>
      </c>
      <c r="E6" s="124">
        <v>13000</v>
      </c>
      <c r="F6" s="785"/>
      <c r="G6" s="124">
        <f>G5-E6+F6</f>
        <v>18000</v>
      </c>
      <c r="H6" s="250" t="s">
        <v>605</v>
      </c>
      <c r="I6" s="250" t="s">
        <v>18</v>
      </c>
      <c r="J6" s="304" t="s">
        <v>620</v>
      </c>
      <c r="K6" s="292" t="s">
        <v>154</v>
      </c>
      <c r="L6" s="292" t="s">
        <v>44</v>
      </c>
      <c r="M6" s="353"/>
      <c r="N6" s="354" t="s">
        <v>174</v>
      </c>
    </row>
    <row r="7" spans="1:14" x14ac:dyDescent="0.3">
      <c r="A7" s="138">
        <v>45618</v>
      </c>
      <c r="B7" s="292" t="s">
        <v>165</v>
      </c>
      <c r="C7" s="292" t="s">
        <v>112</v>
      </c>
      <c r="D7" s="418" t="s">
        <v>117</v>
      </c>
      <c r="E7" s="124">
        <v>6000</v>
      </c>
      <c r="F7" s="785"/>
      <c r="G7" s="124">
        <f>G6-E7+F7</f>
        <v>12000</v>
      </c>
      <c r="H7" s="250" t="s">
        <v>605</v>
      </c>
      <c r="I7" s="126" t="s">
        <v>18</v>
      </c>
      <c r="J7" s="304" t="s">
        <v>620</v>
      </c>
      <c r="K7" s="292" t="s">
        <v>154</v>
      </c>
      <c r="L7" s="126" t="s">
        <v>44</v>
      </c>
      <c r="M7" s="786"/>
      <c r="N7" s="354" t="s">
        <v>622</v>
      </c>
    </row>
    <row r="8" spans="1:14" ht="17.399999999999999" customHeight="1" x14ac:dyDescent="0.3">
      <c r="A8" s="689">
        <v>45618</v>
      </c>
      <c r="B8" s="636" t="s">
        <v>165</v>
      </c>
      <c r="C8" s="150" t="s">
        <v>112</v>
      </c>
      <c r="D8" s="783" t="s">
        <v>117</v>
      </c>
      <c r="E8" s="130">
        <v>12000</v>
      </c>
      <c r="F8" s="785"/>
      <c r="G8" s="130">
        <f t="shared" ref="G8:G11" si="0">G7-E8+F8</f>
        <v>0</v>
      </c>
      <c r="H8" s="389" t="s">
        <v>605</v>
      </c>
      <c r="I8" s="146" t="s">
        <v>18</v>
      </c>
      <c r="J8" s="304" t="s">
        <v>620</v>
      </c>
      <c r="K8" s="150" t="s">
        <v>154</v>
      </c>
      <c r="L8" s="146" t="s">
        <v>44</v>
      </c>
      <c r="M8" s="146"/>
      <c r="N8" s="703" t="s">
        <v>618</v>
      </c>
    </row>
    <row r="9" spans="1:14" s="823" customFormat="1" x14ac:dyDescent="0.3">
      <c r="A9" s="690">
        <v>45621</v>
      </c>
      <c r="B9" s="825" t="s">
        <v>109</v>
      </c>
      <c r="C9" s="825" t="s">
        <v>48</v>
      </c>
      <c r="D9" s="826" t="s">
        <v>117</v>
      </c>
      <c r="E9" s="818"/>
      <c r="F9" s="818">
        <v>64000</v>
      </c>
      <c r="G9" s="818">
        <f t="shared" si="0"/>
        <v>64000</v>
      </c>
      <c r="H9" s="824" t="s">
        <v>605</v>
      </c>
      <c r="I9" s="698" t="s">
        <v>18</v>
      </c>
      <c r="J9" s="821" t="s">
        <v>621</v>
      </c>
      <c r="K9" s="825" t="s">
        <v>154</v>
      </c>
      <c r="L9" s="698" t="s">
        <v>44</v>
      </c>
      <c r="M9" s="698"/>
      <c r="N9" s="822"/>
    </row>
    <row r="10" spans="1:14" x14ac:dyDescent="0.3">
      <c r="A10" s="138">
        <v>45621</v>
      </c>
      <c r="B10" s="292" t="s">
        <v>165</v>
      </c>
      <c r="C10" s="292" t="s">
        <v>112</v>
      </c>
      <c r="D10" s="418" t="s">
        <v>117</v>
      </c>
      <c r="E10" s="124">
        <v>14000</v>
      </c>
      <c r="F10" s="785"/>
      <c r="G10" s="124">
        <f t="shared" si="0"/>
        <v>50000</v>
      </c>
      <c r="H10" s="250" t="s">
        <v>605</v>
      </c>
      <c r="I10" s="126" t="s">
        <v>18</v>
      </c>
      <c r="J10" s="304" t="s">
        <v>621</v>
      </c>
      <c r="K10" s="292" t="s">
        <v>154</v>
      </c>
      <c r="L10" s="126" t="s">
        <v>44</v>
      </c>
      <c r="M10" s="786"/>
      <c r="N10" s="354" t="s">
        <v>174</v>
      </c>
    </row>
    <row r="11" spans="1:14" x14ac:dyDescent="0.3">
      <c r="A11" s="138">
        <v>45621</v>
      </c>
      <c r="B11" s="139" t="s">
        <v>165</v>
      </c>
      <c r="C11" s="292" t="s">
        <v>112</v>
      </c>
      <c r="D11" s="418" t="s">
        <v>117</v>
      </c>
      <c r="E11" s="124">
        <v>15000</v>
      </c>
      <c r="F11" s="124"/>
      <c r="G11" s="124">
        <f t="shared" si="0"/>
        <v>35000</v>
      </c>
      <c r="H11" s="250" t="s">
        <v>605</v>
      </c>
      <c r="I11" s="126" t="s">
        <v>18</v>
      </c>
      <c r="J11" s="304" t="s">
        <v>621</v>
      </c>
      <c r="K11" s="292" t="s">
        <v>154</v>
      </c>
      <c r="L11" s="126" t="s">
        <v>44</v>
      </c>
      <c r="M11" s="126"/>
      <c r="N11" s="354" t="s">
        <v>653</v>
      </c>
    </row>
    <row r="12" spans="1:14" x14ac:dyDescent="0.3">
      <c r="A12" s="138">
        <v>45621</v>
      </c>
      <c r="B12" s="139" t="s">
        <v>165</v>
      </c>
      <c r="C12" s="139" t="s">
        <v>112</v>
      </c>
      <c r="D12" s="140" t="s">
        <v>117</v>
      </c>
      <c r="E12" s="124">
        <v>4000</v>
      </c>
      <c r="F12" s="124"/>
      <c r="G12" s="124">
        <f t="shared" ref="G12:G49" si="1">G11-E12+F12</f>
        <v>31000</v>
      </c>
      <c r="H12" s="250" t="s">
        <v>605</v>
      </c>
      <c r="I12" s="126" t="s">
        <v>18</v>
      </c>
      <c r="J12" s="304" t="s">
        <v>621</v>
      </c>
      <c r="K12" s="292" t="s">
        <v>154</v>
      </c>
      <c r="L12" s="126" t="s">
        <v>44</v>
      </c>
      <c r="M12" s="126"/>
      <c r="N12" s="354" t="s">
        <v>654</v>
      </c>
    </row>
    <row r="13" spans="1:14" x14ac:dyDescent="0.3">
      <c r="A13" s="138">
        <v>45621</v>
      </c>
      <c r="B13" s="139" t="s">
        <v>165</v>
      </c>
      <c r="C13" s="139" t="s">
        <v>112</v>
      </c>
      <c r="D13" s="140" t="s">
        <v>117</v>
      </c>
      <c r="E13" s="124">
        <v>5000</v>
      </c>
      <c r="F13" s="124"/>
      <c r="G13" s="124">
        <f t="shared" si="1"/>
        <v>26000</v>
      </c>
      <c r="H13" s="250" t="s">
        <v>605</v>
      </c>
      <c r="I13" s="126" t="s">
        <v>18</v>
      </c>
      <c r="J13" s="304" t="s">
        <v>621</v>
      </c>
      <c r="K13" s="292" t="s">
        <v>154</v>
      </c>
      <c r="L13" s="126" t="s">
        <v>44</v>
      </c>
      <c r="M13" s="126"/>
      <c r="N13" s="354" t="s">
        <v>655</v>
      </c>
    </row>
    <row r="14" spans="1:14" s="80" customFormat="1" x14ac:dyDescent="0.3">
      <c r="A14" s="138">
        <v>45621</v>
      </c>
      <c r="B14" s="292" t="s">
        <v>165</v>
      </c>
      <c r="C14" s="292" t="s">
        <v>112</v>
      </c>
      <c r="D14" s="418" t="s">
        <v>117</v>
      </c>
      <c r="E14" s="124">
        <v>5000</v>
      </c>
      <c r="F14" s="124"/>
      <c r="G14" s="124">
        <f t="shared" si="1"/>
        <v>21000</v>
      </c>
      <c r="H14" s="250" t="s">
        <v>605</v>
      </c>
      <c r="I14" s="126" t="s">
        <v>18</v>
      </c>
      <c r="J14" s="304" t="s">
        <v>621</v>
      </c>
      <c r="K14" s="292" t="s">
        <v>154</v>
      </c>
      <c r="L14" s="126" t="s">
        <v>44</v>
      </c>
      <c r="M14" s="126"/>
      <c r="N14" s="354" t="s">
        <v>656</v>
      </c>
    </row>
    <row r="15" spans="1:14" x14ac:dyDescent="0.3">
      <c r="A15" s="138">
        <v>45621</v>
      </c>
      <c r="B15" s="139" t="s">
        <v>165</v>
      </c>
      <c r="C15" s="139" t="s">
        <v>112</v>
      </c>
      <c r="D15" s="140" t="s">
        <v>117</v>
      </c>
      <c r="E15" s="124">
        <v>6000</v>
      </c>
      <c r="F15" s="124"/>
      <c r="G15" s="124">
        <f>G14-E15+F15</f>
        <v>15000</v>
      </c>
      <c r="H15" s="250" t="s">
        <v>605</v>
      </c>
      <c r="I15" s="126" t="s">
        <v>18</v>
      </c>
      <c r="J15" s="304" t="s">
        <v>621</v>
      </c>
      <c r="K15" s="292" t="s">
        <v>154</v>
      </c>
      <c r="L15" s="126" t="s">
        <v>44</v>
      </c>
      <c r="M15" s="126"/>
      <c r="N15" s="354" t="s">
        <v>657</v>
      </c>
    </row>
    <row r="16" spans="1:14" x14ac:dyDescent="0.3">
      <c r="A16" s="138">
        <v>45621</v>
      </c>
      <c r="B16" s="139" t="s">
        <v>165</v>
      </c>
      <c r="C16" s="139" t="s">
        <v>112</v>
      </c>
      <c r="D16" s="140" t="s">
        <v>117</v>
      </c>
      <c r="E16" s="124">
        <v>16000</v>
      </c>
      <c r="F16" s="124"/>
      <c r="G16" s="124">
        <f t="shared" si="1"/>
        <v>-1000</v>
      </c>
      <c r="H16" s="250" t="s">
        <v>605</v>
      </c>
      <c r="I16" s="126" t="s">
        <v>18</v>
      </c>
      <c r="J16" s="304" t="s">
        <v>621</v>
      </c>
      <c r="K16" s="292" t="s">
        <v>154</v>
      </c>
      <c r="L16" s="126" t="s">
        <v>44</v>
      </c>
      <c r="M16" s="126"/>
      <c r="N16" s="354" t="s">
        <v>658</v>
      </c>
    </row>
    <row r="17" spans="1:14" s="823" customFormat="1" x14ac:dyDescent="0.3">
      <c r="A17" s="690">
        <v>45622</v>
      </c>
      <c r="B17" s="825" t="s">
        <v>109</v>
      </c>
      <c r="C17" s="825" t="s">
        <v>48</v>
      </c>
      <c r="D17" s="826" t="s">
        <v>117</v>
      </c>
      <c r="E17" s="818"/>
      <c r="F17" s="818">
        <v>72000</v>
      </c>
      <c r="G17" s="818">
        <f t="shared" si="1"/>
        <v>71000</v>
      </c>
      <c r="H17" s="824" t="s">
        <v>605</v>
      </c>
      <c r="I17" s="698" t="s">
        <v>18</v>
      </c>
      <c r="J17" s="821" t="s">
        <v>664</v>
      </c>
      <c r="K17" s="825" t="s">
        <v>154</v>
      </c>
      <c r="L17" s="698" t="s">
        <v>44</v>
      </c>
      <c r="M17" s="698"/>
      <c r="N17" s="822"/>
    </row>
    <row r="18" spans="1:14" x14ac:dyDescent="0.3">
      <c r="A18" s="138">
        <v>45622</v>
      </c>
      <c r="B18" s="139" t="s">
        <v>165</v>
      </c>
      <c r="C18" s="139" t="s">
        <v>112</v>
      </c>
      <c r="D18" s="140" t="s">
        <v>117</v>
      </c>
      <c r="E18" s="350">
        <v>15000</v>
      </c>
      <c r="F18" s="124"/>
      <c r="G18" s="124">
        <f t="shared" si="1"/>
        <v>56000</v>
      </c>
      <c r="H18" s="250" t="s">
        <v>605</v>
      </c>
      <c r="I18" s="126" t="s">
        <v>18</v>
      </c>
      <c r="J18" s="304" t="s">
        <v>664</v>
      </c>
      <c r="K18" s="292" t="s">
        <v>154</v>
      </c>
      <c r="L18" s="126" t="s">
        <v>44</v>
      </c>
      <c r="M18" s="126"/>
      <c r="N18" s="354" t="s">
        <v>174</v>
      </c>
    </row>
    <row r="19" spans="1:14" x14ac:dyDescent="0.3">
      <c r="A19" s="138">
        <v>45622</v>
      </c>
      <c r="B19" s="139" t="s">
        <v>165</v>
      </c>
      <c r="C19" s="139" t="s">
        <v>112</v>
      </c>
      <c r="D19" s="140" t="s">
        <v>117</v>
      </c>
      <c r="E19" s="124">
        <v>10000</v>
      </c>
      <c r="F19" s="124"/>
      <c r="G19" s="124">
        <f t="shared" si="1"/>
        <v>46000</v>
      </c>
      <c r="H19" s="250" t="s">
        <v>605</v>
      </c>
      <c r="I19" s="126" t="s">
        <v>18</v>
      </c>
      <c r="J19" s="304" t="s">
        <v>664</v>
      </c>
      <c r="K19" s="292" t="s">
        <v>154</v>
      </c>
      <c r="L19" s="126" t="s">
        <v>44</v>
      </c>
      <c r="M19" s="126"/>
      <c r="N19" s="354" t="s">
        <v>681</v>
      </c>
    </row>
    <row r="20" spans="1:14" x14ac:dyDescent="0.3">
      <c r="A20" s="138">
        <v>45622</v>
      </c>
      <c r="B20" s="139" t="s">
        <v>165</v>
      </c>
      <c r="C20" s="139" t="s">
        <v>112</v>
      </c>
      <c r="D20" s="140" t="s">
        <v>117</v>
      </c>
      <c r="E20" s="124">
        <v>4000</v>
      </c>
      <c r="F20" s="124"/>
      <c r="G20" s="124">
        <f t="shared" si="1"/>
        <v>42000</v>
      </c>
      <c r="H20" s="250" t="s">
        <v>605</v>
      </c>
      <c r="I20" s="126" t="s">
        <v>18</v>
      </c>
      <c r="J20" s="304" t="s">
        <v>664</v>
      </c>
      <c r="K20" s="292" t="s">
        <v>154</v>
      </c>
      <c r="L20" s="126" t="s">
        <v>44</v>
      </c>
      <c r="M20" s="126"/>
      <c r="N20" s="399" t="s">
        <v>654</v>
      </c>
    </row>
    <row r="21" spans="1:14" x14ac:dyDescent="0.3">
      <c r="A21" s="138">
        <v>45622</v>
      </c>
      <c r="B21" s="139" t="s">
        <v>165</v>
      </c>
      <c r="C21" s="139" t="s">
        <v>112</v>
      </c>
      <c r="D21" s="140" t="s">
        <v>117</v>
      </c>
      <c r="E21" s="350">
        <v>17000</v>
      </c>
      <c r="F21" s="124"/>
      <c r="G21" s="124">
        <f t="shared" si="1"/>
        <v>25000</v>
      </c>
      <c r="H21" s="250" t="s">
        <v>605</v>
      </c>
      <c r="I21" s="126" t="s">
        <v>18</v>
      </c>
      <c r="J21" s="304" t="s">
        <v>664</v>
      </c>
      <c r="K21" s="292" t="s">
        <v>154</v>
      </c>
      <c r="L21" s="126" t="s">
        <v>44</v>
      </c>
      <c r="M21" s="126"/>
      <c r="N21" s="399" t="s">
        <v>682</v>
      </c>
    </row>
    <row r="22" spans="1:14" s="80" customFormat="1" x14ac:dyDescent="0.3">
      <c r="A22" s="138">
        <v>45622</v>
      </c>
      <c r="B22" s="139" t="s">
        <v>165</v>
      </c>
      <c r="C22" s="139" t="s">
        <v>112</v>
      </c>
      <c r="D22" s="418" t="s">
        <v>117</v>
      </c>
      <c r="E22" s="124">
        <v>5000</v>
      </c>
      <c r="F22" s="124"/>
      <c r="G22" s="124">
        <f t="shared" si="1"/>
        <v>20000</v>
      </c>
      <c r="H22" s="250" t="s">
        <v>605</v>
      </c>
      <c r="I22" s="126" t="s">
        <v>18</v>
      </c>
      <c r="J22" s="304" t="s">
        <v>664</v>
      </c>
      <c r="K22" s="292" t="s">
        <v>154</v>
      </c>
      <c r="L22" s="126" t="s">
        <v>44</v>
      </c>
      <c r="M22" s="126"/>
      <c r="N22" s="354" t="s">
        <v>656</v>
      </c>
    </row>
    <row r="23" spans="1:14" s="792" customFormat="1" x14ac:dyDescent="0.3">
      <c r="A23" s="138">
        <v>45622</v>
      </c>
      <c r="B23" s="139" t="s">
        <v>165</v>
      </c>
      <c r="C23" s="139" t="s">
        <v>112</v>
      </c>
      <c r="D23" s="140" t="s">
        <v>117</v>
      </c>
      <c r="E23" s="143">
        <v>6000</v>
      </c>
      <c r="F23" s="785"/>
      <c r="G23" s="124">
        <f t="shared" si="1"/>
        <v>14000</v>
      </c>
      <c r="H23" s="250" t="s">
        <v>605</v>
      </c>
      <c r="I23" s="126" t="s">
        <v>18</v>
      </c>
      <c r="J23" s="304" t="s">
        <v>664</v>
      </c>
      <c r="K23" s="292" t="s">
        <v>154</v>
      </c>
      <c r="L23" s="126" t="s">
        <v>44</v>
      </c>
      <c r="M23" s="786"/>
      <c r="N23" s="354" t="s">
        <v>683</v>
      </c>
    </row>
    <row r="24" spans="1:14" s="792" customFormat="1" x14ac:dyDescent="0.3">
      <c r="A24" s="138">
        <v>45622</v>
      </c>
      <c r="B24" s="139" t="s">
        <v>165</v>
      </c>
      <c r="C24" s="139" t="s">
        <v>112</v>
      </c>
      <c r="D24" s="140" t="s">
        <v>117</v>
      </c>
      <c r="E24" s="143">
        <v>16500</v>
      </c>
      <c r="F24" s="785"/>
      <c r="G24" s="124">
        <f t="shared" si="1"/>
        <v>-2500</v>
      </c>
      <c r="H24" s="250" t="s">
        <v>605</v>
      </c>
      <c r="I24" s="126" t="s">
        <v>18</v>
      </c>
      <c r="J24" s="304" t="s">
        <v>664</v>
      </c>
      <c r="K24" s="292" t="s">
        <v>154</v>
      </c>
      <c r="L24" s="126" t="s">
        <v>44</v>
      </c>
      <c r="M24" s="786"/>
      <c r="N24" s="354" t="s">
        <v>658</v>
      </c>
    </row>
    <row r="25" spans="1:14" s="792" customFormat="1" x14ac:dyDescent="0.3">
      <c r="A25" s="138">
        <v>45622</v>
      </c>
      <c r="B25" s="139" t="s">
        <v>165</v>
      </c>
      <c r="C25" s="139" t="s">
        <v>112</v>
      </c>
      <c r="D25" s="140" t="s">
        <v>117</v>
      </c>
      <c r="E25" s="143"/>
      <c r="F25" s="785"/>
      <c r="G25" s="124">
        <f t="shared" si="1"/>
        <v>-2500</v>
      </c>
      <c r="H25" s="250" t="s">
        <v>605</v>
      </c>
      <c r="I25" s="126" t="s">
        <v>18</v>
      </c>
      <c r="J25" s="304" t="s">
        <v>664</v>
      </c>
      <c r="K25" s="292" t="s">
        <v>154</v>
      </c>
      <c r="L25" s="126" t="s">
        <v>44</v>
      </c>
      <c r="M25" s="786"/>
      <c r="N25" s="354"/>
    </row>
    <row r="26" spans="1:14" s="823" customFormat="1" x14ac:dyDescent="0.3">
      <c r="A26" s="690">
        <v>45623</v>
      </c>
      <c r="B26" s="825" t="s">
        <v>109</v>
      </c>
      <c r="C26" s="825" t="s">
        <v>48</v>
      </c>
      <c r="D26" s="826" t="s">
        <v>117</v>
      </c>
      <c r="E26" s="694"/>
      <c r="F26" s="818">
        <v>57000</v>
      </c>
      <c r="G26" s="818">
        <f t="shared" si="1"/>
        <v>54500</v>
      </c>
      <c r="H26" s="824" t="s">
        <v>605</v>
      </c>
      <c r="I26" s="698" t="s">
        <v>18</v>
      </c>
      <c r="J26" s="821" t="s">
        <v>736</v>
      </c>
      <c r="K26" s="825" t="s">
        <v>154</v>
      </c>
      <c r="L26" s="698" t="s">
        <v>44</v>
      </c>
      <c r="M26" s="698"/>
      <c r="N26" s="822"/>
    </row>
    <row r="27" spans="1:14" s="792" customFormat="1" x14ac:dyDescent="0.3">
      <c r="A27" s="138">
        <v>45623</v>
      </c>
      <c r="B27" s="139" t="s">
        <v>165</v>
      </c>
      <c r="C27" s="139" t="s">
        <v>112</v>
      </c>
      <c r="D27" s="140" t="s">
        <v>117</v>
      </c>
      <c r="E27" s="143">
        <v>15000</v>
      </c>
      <c r="F27" s="785"/>
      <c r="G27" s="124">
        <f t="shared" si="1"/>
        <v>39500</v>
      </c>
      <c r="H27" s="250" t="s">
        <v>605</v>
      </c>
      <c r="I27" s="126" t="s">
        <v>18</v>
      </c>
      <c r="J27" s="304" t="s">
        <v>736</v>
      </c>
      <c r="K27" s="292" t="s">
        <v>154</v>
      </c>
      <c r="L27" s="126" t="s">
        <v>44</v>
      </c>
      <c r="M27" s="786"/>
      <c r="N27" s="354" t="s">
        <v>174</v>
      </c>
    </row>
    <row r="28" spans="1:14" s="792" customFormat="1" x14ac:dyDescent="0.3">
      <c r="A28" s="138">
        <v>45623</v>
      </c>
      <c r="B28" s="139" t="s">
        <v>165</v>
      </c>
      <c r="C28" s="139" t="s">
        <v>112</v>
      </c>
      <c r="D28" s="140" t="s">
        <v>117</v>
      </c>
      <c r="E28" s="143">
        <v>6000</v>
      </c>
      <c r="F28" s="785"/>
      <c r="G28" s="124">
        <f t="shared" si="1"/>
        <v>33500</v>
      </c>
      <c r="H28" s="250" t="s">
        <v>605</v>
      </c>
      <c r="I28" s="126" t="s">
        <v>18</v>
      </c>
      <c r="J28" s="304" t="s">
        <v>736</v>
      </c>
      <c r="K28" s="292" t="s">
        <v>154</v>
      </c>
      <c r="L28" s="126" t="s">
        <v>44</v>
      </c>
      <c r="M28" s="786"/>
      <c r="N28" s="354" t="s">
        <v>757</v>
      </c>
    </row>
    <row r="29" spans="1:14" s="792" customFormat="1" x14ac:dyDescent="0.3">
      <c r="A29" s="138">
        <v>45623</v>
      </c>
      <c r="B29" s="139" t="s">
        <v>165</v>
      </c>
      <c r="C29" s="139" t="s">
        <v>112</v>
      </c>
      <c r="D29" s="140" t="s">
        <v>117</v>
      </c>
      <c r="E29" s="143">
        <v>5000</v>
      </c>
      <c r="F29" s="785"/>
      <c r="G29" s="124">
        <f t="shared" si="1"/>
        <v>28500</v>
      </c>
      <c r="H29" s="250" t="s">
        <v>605</v>
      </c>
      <c r="I29" s="126" t="s">
        <v>18</v>
      </c>
      <c r="J29" s="304" t="s">
        <v>736</v>
      </c>
      <c r="K29" s="292" t="s">
        <v>154</v>
      </c>
      <c r="L29" s="126" t="s">
        <v>44</v>
      </c>
      <c r="M29" s="786"/>
      <c r="N29" s="354" t="s">
        <v>758</v>
      </c>
    </row>
    <row r="30" spans="1:14" s="792" customFormat="1" x14ac:dyDescent="0.3">
      <c r="A30" s="138">
        <v>45623</v>
      </c>
      <c r="B30" s="139" t="s">
        <v>165</v>
      </c>
      <c r="C30" s="139" t="s">
        <v>112</v>
      </c>
      <c r="D30" s="140" t="s">
        <v>117</v>
      </c>
      <c r="E30" s="143">
        <v>22000</v>
      </c>
      <c r="F30" s="785"/>
      <c r="G30" s="124">
        <f t="shared" si="1"/>
        <v>6500</v>
      </c>
      <c r="H30" s="250" t="s">
        <v>605</v>
      </c>
      <c r="I30" s="126" t="s">
        <v>18</v>
      </c>
      <c r="J30" s="304" t="s">
        <v>736</v>
      </c>
      <c r="K30" s="292" t="s">
        <v>154</v>
      </c>
      <c r="L30" s="126" t="s">
        <v>44</v>
      </c>
      <c r="M30" s="786"/>
      <c r="N30" s="354" t="s">
        <v>560</v>
      </c>
    </row>
    <row r="31" spans="1:14" s="792" customFormat="1" x14ac:dyDescent="0.3">
      <c r="A31" s="138">
        <v>45623</v>
      </c>
      <c r="B31" s="139" t="s">
        <v>166</v>
      </c>
      <c r="C31" s="139" t="s">
        <v>166</v>
      </c>
      <c r="D31" s="140" t="s">
        <v>117</v>
      </c>
      <c r="E31" s="143">
        <v>10000</v>
      </c>
      <c r="F31" s="785"/>
      <c r="G31" s="124">
        <f t="shared" si="1"/>
        <v>-3500</v>
      </c>
      <c r="H31" s="250" t="s">
        <v>605</v>
      </c>
      <c r="I31" s="126" t="s">
        <v>18</v>
      </c>
      <c r="J31" s="304" t="s">
        <v>736</v>
      </c>
      <c r="K31" s="292" t="s">
        <v>154</v>
      </c>
      <c r="L31" s="126" t="s">
        <v>44</v>
      </c>
      <c r="M31" s="786"/>
      <c r="N31" s="787"/>
    </row>
    <row r="32" spans="1:14" s="823" customFormat="1" x14ac:dyDescent="0.3">
      <c r="A32" s="690">
        <v>45624</v>
      </c>
      <c r="B32" s="825" t="s">
        <v>109</v>
      </c>
      <c r="C32" s="825" t="s">
        <v>48</v>
      </c>
      <c r="D32" s="826" t="s">
        <v>117</v>
      </c>
      <c r="E32" s="694"/>
      <c r="F32" s="818">
        <v>92000</v>
      </c>
      <c r="G32" s="818">
        <f t="shared" si="1"/>
        <v>88500</v>
      </c>
      <c r="H32" s="824" t="s">
        <v>605</v>
      </c>
      <c r="I32" s="698" t="s">
        <v>18</v>
      </c>
      <c r="J32" s="821" t="s">
        <v>772</v>
      </c>
      <c r="K32" s="825" t="s">
        <v>154</v>
      </c>
      <c r="L32" s="698" t="s">
        <v>44</v>
      </c>
      <c r="M32" s="698"/>
      <c r="N32" s="822"/>
    </row>
    <row r="33" spans="1:14" s="792" customFormat="1" x14ac:dyDescent="0.3">
      <c r="A33" s="138">
        <v>45624</v>
      </c>
      <c r="B33" s="139" t="s">
        <v>165</v>
      </c>
      <c r="C33" s="139" t="s">
        <v>112</v>
      </c>
      <c r="D33" s="140" t="s">
        <v>117</v>
      </c>
      <c r="E33" s="143">
        <v>15000</v>
      </c>
      <c r="F33" s="785"/>
      <c r="G33" s="124">
        <f t="shared" si="1"/>
        <v>73500</v>
      </c>
      <c r="H33" s="250" t="s">
        <v>605</v>
      </c>
      <c r="I33" s="126" t="s">
        <v>18</v>
      </c>
      <c r="J33" s="304" t="s">
        <v>772</v>
      </c>
      <c r="K33" s="292" t="s">
        <v>154</v>
      </c>
      <c r="L33" s="126" t="s">
        <v>44</v>
      </c>
      <c r="M33" s="786"/>
      <c r="N33" s="354" t="s">
        <v>174</v>
      </c>
    </row>
    <row r="34" spans="1:14" s="792" customFormat="1" x14ac:dyDescent="0.3">
      <c r="A34" s="138">
        <v>45624</v>
      </c>
      <c r="B34" s="139" t="s">
        <v>165</v>
      </c>
      <c r="C34" s="139" t="s">
        <v>112</v>
      </c>
      <c r="D34" s="140" t="s">
        <v>117</v>
      </c>
      <c r="E34" s="717">
        <v>21000</v>
      </c>
      <c r="F34" s="785"/>
      <c r="G34" s="124">
        <f t="shared" si="1"/>
        <v>52500</v>
      </c>
      <c r="H34" s="250" t="s">
        <v>605</v>
      </c>
      <c r="I34" s="126" t="s">
        <v>18</v>
      </c>
      <c r="J34" s="304" t="s">
        <v>772</v>
      </c>
      <c r="K34" s="292" t="s">
        <v>154</v>
      </c>
      <c r="L34" s="126" t="s">
        <v>44</v>
      </c>
      <c r="M34" s="786"/>
      <c r="N34" s="354" t="s">
        <v>787</v>
      </c>
    </row>
    <row r="35" spans="1:14" s="792" customFormat="1" x14ac:dyDescent="0.3">
      <c r="A35" s="138">
        <v>45624</v>
      </c>
      <c r="B35" s="139" t="s">
        <v>165</v>
      </c>
      <c r="C35" s="139" t="s">
        <v>112</v>
      </c>
      <c r="D35" s="140" t="s">
        <v>117</v>
      </c>
      <c r="E35" s="143">
        <v>8000</v>
      </c>
      <c r="F35" s="785"/>
      <c r="G35" s="124">
        <f t="shared" si="1"/>
        <v>44500</v>
      </c>
      <c r="H35" s="250" t="s">
        <v>605</v>
      </c>
      <c r="I35" s="126" t="s">
        <v>18</v>
      </c>
      <c r="J35" s="304" t="s">
        <v>772</v>
      </c>
      <c r="K35" s="292" t="s">
        <v>154</v>
      </c>
      <c r="L35" s="126" t="s">
        <v>44</v>
      </c>
      <c r="M35" s="786"/>
      <c r="N35" s="354" t="s">
        <v>788</v>
      </c>
    </row>
    <row r="36" spans="1:14" s="792" customFormat="1" x14ac:dyDescent="0.3">
      <c r="A36" s="138">
        <v>45624</v>
      </c>
      <c r="B36" s="139" t="s">
        <v>165</v>
      </c>
      <c r="C36" s="139" t="s">
        <v>112</v>
      </c>
      <c r="D36" s="140" t="s">
        <v>117</v>
      </c>
      <c r="E36" s="143">
        <v>2000</v>
      </c>
      <c r="F36" s="785"/>
      <c r="G36" s="124">
        <f t="shared" si="1"/>
        <v>42500</v>
      </c>
      <c r="H36" s="250" t="s">
        <v>605</v>
      </c>
      <c r="I36" s="126" t="s">
        <v>18</v>
      </c>
      <c r="J36" s="304" t="s">
        <v>772</v>
      </c>
      <c r="K36" s="292" t="s">
        <v>154</v>
      </c>
      <c r="L36" s="126" t="s">
        <v>44</v>
      </c>
      <c r="M36" s="786"/>
      <c r="N36" s="354" t="s">
        <v>789</v>
      </c>
    </row>
    <row r="37" spans="1:14" s="792" customFormat="1" x14ac:dyDescent="0.3">
      <c r="A37" s="138">
        <v>45624</v>
      </c>
      <c r="B37" s="139" t="s">
        <v>165</v>
      </c>
      <c r="C37" s="139" t="s">
        <v>112</v>
      </c>
      <c r="D37" s="140" t="s">
        <v>117</v>
      </c>
      <c r="E37" s="143">
        <v>25000</v>
      </c>
      <c r="F37" s="785"/>
      <c r="G37" s="124">
        <f t="shared" si="1"/>
        <v>17500</v>
      </c>
      <c r="H37" s="250" t="s">
        <v>605</v>
      </c>
      <c r="I37" s="126" t="s">
        <v>18</v>
      </c>
      <c r="J37" s="304" t="s">
        <v>772</v>
      </c>
      <c r="K37" s="292" t="s">
        <v>154</v>
      </c>
      <c r="L37" s="126" t="s">
        <v>44</v>
      </c>
      <c r="M37" s="786"/>
      <c r="N37" s="354" t="s">
        <v>790</v>
      </c>
    </row>
    <row r="38" spans="1:14" s="792" customFormat="1" x14ac:dyDescent="0.3">
      <c r="A38" s="138">
        <v>45624</v>
      </c>
      <c r="B38" s="139" t="s">
        <v>166</v>
      </c>
      <c r="C38" s="139" t="s">
        <v>166</v>
      </c>
      <c r="D38" s="140" t="s">
        <v>117</v>
      </c>
      <c r="E38" s="143">
        <v>14000</v>
      </c>
      <c r="F38" s="785"/>
      <c r="G38" s="124">
        <f t="shared" si="1"/>
        <v>3500</v>
      </c>
      <c r="H38" s="250" t="s">
        <v>605</v>
      </c>
      <c r="I38" s="126" t="s">
        <v>18</v>
      </c>
      <c r="J38" s="304" t="s">
        <v>772</v>
      </c>
      <c r="K38" s="292" t="s">
        <v>154</v>
      </c>
      <c r="L38" s="126" t="s">
        <v>44</v>
      </c>
      <c r="M38" s="786"/>
      <c r="N38" s="354"/>
    </row>
    <row r="39" spans="1:14" s="792" customFormat="1" x14ac:dyDescent="0.3">
      <c r="A39" s="138">
        <v>45624</v>
      </c>
      <c r="B39" s="139" t="s">
        <v>176</v>
      </c>
      <c r="C39" s="139" t="s">
        <v>48</v>
      </c>
      <c r="D39" s="140" t="s">
        <v>117</v>
      </c>
      <c r="E39" s="143"/>
      <c r="F39" s="124">
        <v>-3500</v>
      </c>
      <c r="G39" s="124">
        <f t="shared" si="1"/>
        <v>0</v>
      </c>
      <c r="H39" s="250" t="s">
        <v>605</v>
      </c>
      <c r="I39" s="126" t="s">
        <v>18</v>
      </c>
      <c r="J39" s="304" t="s">
        <v>772</v>
      </c>
      <c r="K39" s="292" t="s">
        <v>154</v>
      </c>
      <c r="L39" s="126" t="s">
        <v>44</v>
      </c>
      <c r="M39" s="786"/>
      <c r="N39" s="354"/>
    </row>
    <row r="40" spans="1:14" s="823" customFormat="1" x14ac:dyDescent="0.3">
      <c r="A40" s="690">
        <v>45625</v>
      </c>
      <c r="B40" s="825" t="s">
        <v>109</v>
      </c>
      <c r="C40" s="825" t="s">
        <v>48</v>
      </c>
      <c r="D40" s="826" t="s">
        <v>117</v>
      </c>
      <c r="E40" s="694"/>
      <c r="F40" s="818">
        <v>65000</v>
      </c>
      <c r="G40" s="818">
        <f t="shared" si="1"/>
        <v>65000</v>
      </c>
      <c r="H40" s="824" t="s">
        <v>605</v>
      </c>
      <c r="I40" s="698" t="s">
        <v>18</v>
      </c>
      <c r="J40" s="821" t="s">
        <v>793</v>
      </c>
      <c r="K40" s="825" t="s">
        <v>154</v>
      </c>
      <c r="L40" s="698" t="s">
        <v>44</v>
      </c>
      <c r="M40" s="698"/>
      <c r="N40" s="822"/>
    </row>
    <row r="41" spans="1:14" s="792" customFormat="1" x14ac:dyDescent="0.3">
      <c r="A41" s="138">
        <v>45625</v>
      </c>
      <c r="B41" s="139" t="s">
        <v>165</v>
      </c>
      <c r="C41" s="139" t="s">
        <v>112</v>
      </c>
      <c r="D41" s="140" t="s">
        <v>117</v>
      </c>
      <c r="E41" s="143">
        <v>15000</v>
      </c>
      <c r="F41" s="785"/>
      <c r="G41" s="124">
        <f t="shared" si="1"/>
        <v>50000</v>
      </c>
      <c r="H41" s="250" t="s">
        <v>605</v>
      </c>
      <c r="I41" s="126" t="s">
        <v>18</v>
      </c>
      <c r="J41" s="304" t="s">
        <v>793</v>
      </c>
      <c r="K41" s="292" t="s">
        <v>154</v>
      </c>
      <c r="L41" s="126" t="s">
        <v>44</v>
      </c>
      <c r="M41" s="786"/>
      <c r="N41" s="354" t="s">
        <v>174</v>
      </c>
    </row>
    <row r="42" spans="1:14" s="792" customFormat="1" x14ac:dyDescent="0.3">
      <c r="A42" s="138">
        <v>45625</v>
      </c>
      <c r="B42" s="139" t="s">
        <v>165</v>
      </c>
      <c r="C42" s="139" t="s">
        <v>112</v>
      </c>
      <c r="D42" s="140" t="s">
        <v>117</v>
      </c>
      <c r="E42" s="143">
        <v>7000</v>
      </c>
      <c r="F42" s="785"/>
      <c r="G42" s="124">
        <f t="shared" si="1"/>
        <v>43000</v>
      </c>
      <c r="H42" s="250" t="s">
        <v>605</v>
      </c>
      <c r="I42" s="126" t="s">
        <v>18</v>
      </c>
      <c r="J42" s="304" t="s">
        <v>793</v>
      </c>
      <c r="K42" s="292" t="s">
        <v>154</v>
      </c>
      <c r="L42" s="126" t="s">
        <v>44</v>
      </c>
      <c r="M42" s="786"/>
      <c r="N42" s="354" t="s">
        <v>488</v>
      </c>
    </row>
    <row r="43" spans="1:14" s="792" customFormat="1" x14ac:dyDescent="0.3">
      <c r="A43" s="138">
        <v>45625</v>
      </c>
      <c r="B43" s="139" t="s">
        <v>165</v>
      </c>
      <c r="C43" s="139" t="s">
        <v>112</v>
      </c>
      <c r="D43" s="140" t="s">
        <v>117</v>
      </c>
      <c r="E43" s="143">
        <v>4000</v>
      </c>
      <c r="F43" s="785"/>
      <c r="G43" s="124">
        <f t="shared" si="1"/>
        <v>39000</v>
      </c>
      <c r="H43" s="250" t="s">
        <v>605</v>
      </c>
      <c r="I43" s="126" t="s">
        <v>18</v>
      </c>
      <c r="J43" s="304" t="s">
        <v>793</v>
      </c>
      <c r="K43" s="292" t="s">
        <v>154</v>
      </c>
      <c r="L43" s="126" t="s">
        <v>44</v>
      </c>
      <c r="M43" s="786"/>
      <c r="N43" s="354" t="s">
        <v>801</v>
      </c>
    </row>
    <row r="44" spans="1:14" s="792" customFormat="1" x14ac:dyDescent="0.3">
      <c r="A44" s="138">
        <v>45625</v>
      </c>
      <c r="B44" s="139" t="s">
        <v>165</v>
      </c>
      <c r="C44" s="139" t="s">
        <v>112</v>
      </c>
      <c r="D44" s="140" t="s">
        <v>117</v>
      </c>
      <c r="E44" s="143">
        <v>13000</v>
      </c>
      <c r="F44" s="785"/>
      <c r="G44" s="124">
        <f t="shared" si="1"/>
        <v>26000</v>
      </c>
      <c r="H44" s="250" t="s">
        <v>605</v>
      </c>
      <c r="I44" s="126" t="s">
        <v>18</v>
      </c>
      <c r="J44" s="304" t="s">
        <v>793</v>
      </c>
      <c r="K44" s="292" t="s">
        <v>154</v>
      </c>
      <c r="L44" s="126" t="s">
        <v>44</v>
      </c>
      <c r="M44" s="786"/>
      <c r="N44" s="354" t="s">
        <v>802</v>
      </c>
    </row>
    <row r="45" spans="1:14" s="792" customFormat="1" x14ac:dyDescent="0.3">
      <c r="A45" s="138">
        <v>45625</v>
      </c>
      <c r="B45" s="139" t="s">
        <v>165</v>
      </c>
      <c r="C45" s="139" t="s">
        <v>112</v>
      </c>
      <c r="D45" s="140" t="s">
        <v>117</v>
      </c>
      <c r="E45" s="143">
        <v>16000</v>
      </c>
      <c r="F45" s="785"/>
      <c r="G45" s="124">
        <f t="shared" si="1"/>
        <v>10000</v>
      </c>
      <c r="H45" s="250" t="s">
        <v>605</v>
      </c>
      <c r="I45" s="126" t="s">
        <v>18</v>
      </c>
      <c r="J45" s="304" t="s">
        <v>793</v>
      </c>
      <c r="K45" s="292" t="s">
        <v>154</v>
      </c>
      <c r="L45" s="126" t="s">
        <v>44</v>
      </c>
      <c r="M45" s="786"/>
      <c r="N45" s="354" t="s">
        <v>175</v>
      </c>
    </row>
    <row r="46" spans="1:14" s="792" customFormat="1" x14ac:dyDescent="0.3">
      <c r="A46" s="138">
        <v>45625</v>
      </c>
      <c r="B46" s="139" t="s">
        <v>166</v>
      </c>
      <c r="C46" s="139" t="s">
        <v>166</v>
      </c>
      <c r="D46" s="140" t="s">
        <v>117</v>
      </c>
      <c r="E46" s="143">
        <v>10000</v>
      </c>
      <c r="F46" s="785"/>
      <c r="G46" s="124">
        <f t="shared" si="1"/>
        <v>0</v>
      </c>
      <c r="H46" s="250" t="s">
        <v>605</v>
      </c>
      <c r="I46" s="126" t="s">
        <v>18</v>
      </c>
      <c r="J46" s="304" t="s">
        <v>793</v>
      </c>
      <c r="K46" s="292" t="s">
        <v>154</v>
      </c>
      <c r="L46" s="126" t="s">
        <v>44</v>
      </c>
      <c r="M46" s="786"/>
      <c r="N46" s="354"/>
    </row>
    <row r="47" spans="1:14" s="823" customFormat="1" x14ac:dyDescent="0.3">
      <c r="A47" s="690">
        <v>45626</v>
      </c>
      <c r="B47" s="825" t="s">
        <v>109</v>
      </c>
      <c r="C47" s="825" t="s">
        <v>48</v>
      </c>
      <c r="D47" s="826" t="s">
        <v>117</v>
      </c>
      <c r="E47" s="694"/>
      <c r="F47" s="818">
        <v>30000</v>
      </c>
      <c r="G47" s="818">
        <f t="shared" si="1"/>
        <v>30000</v>
      </c>
      <c r="H47" s="824" t="s">
        <v>605</v>
      </c>
      <c r="I47" s="698" t="s">
        <v>18</v>
      </c>
      <c r="J47" s="821" t="s">
        <v>812</v>
      </c>
      <c r="K47" s="825" t="s">
        <v>154</v>
      </c>
      <c r="L47" s="698" t="s">
        <v>44</v>
      </c>
      <c r="M47" s="698"/>
      <c r="N47" s="822"/>
    </row>
    <row r="48" spans="1:14" s="792" customFormat="1" x14ac:dyDescent="0.3">
      <c r="A48" s="138">
        <v>45626</v>
      </c>
      <c r="B48" s="139" t="s">
        <v>165</v>
      </c>
      <c r="C48" s="139" t="s">
        <v>112</v>
      </c>
      <c r="D48" s="140" t="s">
        <v>117</v>
      </c>
      <c r="E48" s="143">
        <v>15000</v>
      </c>
      <c r="F48" s="785"/>
      <c r="G48" s="124">
        <f t="shared" si="1"/>
        <v>15000</v>
      </c>
      <c r="H48" s="250" t="s">
        <v>605</v>
      </c>
      <c r="I48" s="126" t="s">
        <v>18</v>
      </c>
      <c r="J48" s="304" t="s">
        <v>812</v>
      </c>
      <c r="K48" s="292" t="s">
        <v>154</v>
      </c>
      <c r="L48" s="126" t="s">
        <v>44</v>
      </c>
      <c r="M48" s="786"/>
      <c r="N48" s="354" t="s">
        <v>174</v>
      </c>
    </row>
    <row r="49" spans="1:14" s="792" customFormat="1" ht="15" thickBot="1" x14ac:dyDescent="0.35">
      <c r="A49" s="138">
        <v>45626</v>
      </c>
      <c r="B49" s="139" t="s">
        <v>165</v>
      </c>
      <c r="C49" s="139" t="s">
        <v>112</v>
      </c>
      <c r="D49" s="140" t="s">
        <v>117</v>
      </c>
      <c r="E49" s="143">
        <v>15000</v>
      </c>
      <c r="F49" s="785"/>
      <c r="G49" s="124">
        <f t="shared" si="1"/>
        <v>0</v>
      </c>
      <c r="H49" s="250" t="s">
        <v>605</v>
      </c>
      <c r="I49" s="126" t="s">
        <v>18</v>
      </c>
      <c r="J49" s="304" t="s">
        <v>812</v>
      </c>
      <c r="K49" s="292" t="s">
        <v>154</v>
      </c>
      <c r="L49" s="126" t="s">
        <v>44</v>
      </c>
      <c r="M49" s="786"/>
      <c r="N49" s="354" t="s">
        <v>175</v>
      </c>
    </row>
    <row r="50" spans="1:14" ht="15" thickBot="1" x14ac:dyDescent="0.35">
      <c r="A50" s="420"/>
      <c r="B50" s="420"/>
      <c r="C50" s="420"/>
      <c r="D50" s="432"/>
      <c r="E50" s="433">
        <f>SUM(E4:E49)</f>
        <v>407500</v>
      </c>
      <c r="F50" s="434">
        <f>SUM(F4:F49)+G4</f>
        <v>407500</v>
      </c>
      <c r="G50" s="435">
        <f>F50-E50</f>
        <v>0</v>
      </c>
      <c r="H50" s="619"/>
      <c r="I50" s="126"/>
      <c r="J50" s="420"/>
      <c r="K50" s="420"/>
      <c r="L50" s="126"/>
      <c r="M50" s="420"/>
      <c r="N50" s="119"/>
    </row>
    <row r="215" spans="8:8" x14ac:dyDescent="0.3">
      <c r="H215" s="15" t="s">
        <v>121</v>
      </c>
    </row>
    <row r="216" spans="8:8" x14ac:dyDescent="0.3">
      <c r="H216" s="15" t="s">
        <v>121</v>
      </c>
    </row>
    <row r="217" spans="8:8" x14ac:dyDescent="0.3">
      <c r="H217" s="15" t="s">
        <v>121</v>
      </c>
    </row>
    <row r="218" spans="8:8" x14ac:dyDescent="0.3">
      <c r="H218" s="15" t="s">
        <v>121</v>
      </c>
    </row>
    <row r="219" spans="8:8" x14ac:dyDescent="0.3">
      <c r="H219" s="15" t="s">
        <v>121</v>
      </c>
    </row>
  </sheetData>
  <autoFilter ref="A1:N49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786-218D-4FEA-93D4-410580C9AFA9}">
  <dimension ref="A1:O348"/>
  <sheetViews>
    <sheetView topLeftCell="A166" zoomScaleNormal="100" workbookViewId="0">
      <selection activeCell="E172" sqref="E172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148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10">
        <v>45566</v>
      </c>
      <c r="B4" s="311" t="s">
        <v>433</v>
      </c>
      <c r="C4" s="311"/>
      <c r="D4" s="338"/>
      <c r="E4" s="402"/>
      <c r="F4" s="402"/>
      <c r="G4" s="402"/>
      <c r="H4" s="341"/>
      <c r="I4" s="342"/>
      <c r="J4" s="343"/>
      <c r="K4" s="344"/>
      <c r="L4" s="151"/>
      <c r="M4" s="345"/>
      <c r="N4" s="346"/>
    </row>
    <row r="5" spans="1:14" s="831" customFormat="1" ht="13.5" customHeight="1" x14ac:dyDescent="0.3">
      <c r="A5" s="690">
        <v>45597</v>
      </c>
      <c r="B5" s="825" t="s">
        <v>109</v>
      </c>
      <c r="C5" s="825" t="s">
        <v>48</v>
      </c>
      <c r="D5" s="826" t="s">
        <v>164</v>
      </c>
      <c r="E5" s="818"/>
      <c r="F5" s="818">
        <v>88000</v>
      </c>
      <c r="G5" s="818">
        <f>G4-E5+F5</f>
        <v>88000</v>
      </c>
      <c r="H5" s="824" t="s">
        <v>208</v>
      </c>
      <c r="I5" s="824" t="s">
        <v>18</v>
      </c>
      <c r="J5" s="821" t="s">
        <v>214</v>
      </c>
      <c r="K5" s="825" t="s">
        <v>154</v>
      </c>
      <c r="L5" s="825" t="s">
        <v>44</v>
      </c>
      <c r="M5" s="841"/>
      <c r="N5" s="822"/>
    </row>
    <row r="6" spans="1:14" s="11" customFormat="1" ht="13.5" customHeight="1" x14ac:dyDescent="0.3">
      <c r="A6" s="138">
        <v>45597</v>
      </c>
      <c r="B6" s="139" t="s">
        <v>165</v>
      </c>
      <c r="C6" s="292" t="s">
        <v>112</v>
      </c>
      <c r="D6" s="418" t="s">
        <v>164</v>
      </c>
      <c r="E6" s="124">
        <v>20000</v>
      </c>
      <c r="F6" s="785"/>
      <c r="G6" s="124">
        <f>G5-E6+F6</f>
        <v>68000</v>
      </c>
      <c r="H6" s="619" t="s">
        <v>208</v>
      </c>
      <c r="I6" s="250" t="s">
        <v>18</v>
      </c>
      <c r="J6" s="304" t="s">
        <v>214</v>
      </c>
      <c r="K6" s="292" t="s">
        <v>154</v>
      </c>
      <c r="L6" s="292" t="s">
        <v>44</v>
      </c>
      <c r="M6" s="353"/>
      <c r="N6" s="354" t="s">
        <v>147</v>
      </c>
    </row>
    <row r="7" spans="1:14" x14ac:dyDescent="0.3">
      <c r="A7" s="138">
        <v>45597</v>
      </c>
      <c r="B7" s="292" t="s">
        <v>165</v>
      </c>
      <c r="C7" s="292" t="s">
        <v>112</v>
      </c>
      <c r="D7" s="418" t="s">
        <v>164</v>
      </c>
      <c r="E7" s="124">
        <v>11000</v>
      </c>
      <c r="F7" s="785"/>
      <c r="G7" s="124">
        <f t="shared" ref="G7:G27" si="0">G6-E7+F7</f>
        <v>57000</v>
      </c>
      <c r="H7" s="619" t="s">
        <v>208</v>
      </c>
      <c r="I7" s="126" t="s">
        <v>18</v>
      </c>
      <c r="J7" s="304" t="s">
        <v>214</v>
      </c>
      <c r="K7" s="292" t="s">
        <v>154</v>
      </c>
      <c r="L7" s="126" t="s">
        <v>44</v>
      </c>
      <c r="M7" s="786"/>
      <c r="N7" s="354" t="s">
        <v>269</v>
      </c>
    </row>
    <row r="8" spans="1:14" s="80" customFormat="1" ht="17.399999999999999" customHeight="1" x14ac:dyDescent="0.3">
      <c r="A8" s="689">
        <v>45597</v>
      </c>
      <c r="B8" s="292" t="s">
        <v>165</v>
      </c>
      <c r="C8" s="292" t="s">
        <v>112</v>
      </c>
      <c r="D8" s="418" t="s">
        <v>164</v>
      </c>
      <c r="E8" s="130">
        <v>4000</v>
      </c>
      <c r="F8" s="124"/>
      <c r="G8" s="124">
        <f t="shared" si="0"/>
        <v>53000</v>
      </c>
      <c r="H8" s="389" t="s">
        <v>208</v>
      </c>
      <c r="I8" s="146" t="s">
        <v>18</v>
      </c>
      <c r="J8" s="304" t="s">
        <v>214</v>
      </c>
      <c r="K8" s="150" t="s">
        <v>154</v>
      </c>
      <c r="L8" s="146" t="s">
        <v>44</v>
      </c>
      <c r="M8" s="146"/>
      <c r="N8" s="703" t="s">
        <v>270</v>
      </c>
    </row>
    <row r="9" spans="1:14" x14ac:dyDescent="0.3">
      <c r="A9" s="138">
        <v>45597</v>
      </c>
      <c r="B9" s="139" t="s">
        <v>165</v>
      </c>
      <c r="C9" s="139" t="s">
        <v>112</v>
      </c>
      <c r="D9" s="418" t="s">
        <v>164</v>
      </c>
      <c r="E9" s="124">
        <v>4000</v>
      </c>
      <c r="F9" s="785"/>
      <c r="G9" s="124">
        <f t="shared" si="0"/>
        <v>49000</v>
      </c>
      <c r="H9" s="619" t="s">
        <v>208</v>
      </c>
      <c r="I9" s="126" t="s">
        <v>18</v>
      </c>
      <c r="J9" s="304" t="s">
        <v>214</v>
      </c>
      <c r="K9" s="292" t="s">
        <v>154</v>
      </c>
      <c r="L9" s="126" t="s">
        <v>44</v>
      </c>
      <c r="M9" s="126"/>
      <c r="N9" s="354" t="s">
        <v>250</v>
      </c>
    </row>
    <row r="10" spans="1:14" x14ac:dyDescent="0.3">
      <c r="A10" s="138">
        <v>45597</v>
      </c>
      <c r="B10" s="139" t="s">
        <v>165</v>
      </c>
      <c r="C10" s="139" t="s">
        <v>112</v>
      </c>
      <c r="D10" s="418" t="s">
        <v>164</v>
      </c>
      <c r="E10" s="124">
        <v>4000</v>
      </c>
      <c r="F10" s="785"/>
      <c r="G10" s="124">
        <f t="shared" si="0"/>
        <v>45000</v>
      </c>
      <c r="H10" s="619" t="s">
        <v>208</v>
      </c>
      <c r="I10" s="126" t="s">
        <v>18</v>
      </c>
      <c r="J10" s="304" t="s">
        <v>214</v>
      </c>
      <c r="K10" s="292" t="s">
        <v>154</v>
      </c>
      <c r="L10" s="126" t="s">
        <v>44</v>
      </c>
      <c r="M10" s="786"/>
      <c r="N10" s="354" t="s">
        <v>251</v>
      </c>
    </row>
    <row r="11" spans="1:14" x14ac:dyDescent="0.3">
      <c r="A11" s="138">
        <v>45597</v>
      </c>
      <c r="B11" s="139" t="s">
        <v>165</v>
      </c>
      <c r="C11" s="139" t="s">
        <v>112</v>
      </c>
      <c r="D11" s="418" t="s">
        <v>164</v>
      </c>
      <c r="E11" s="124">
        <v>9000</v>
      </c>
      <c r="F11" s="124"/>
      <c r="G11" s="124">
        <f t="shared" si="0"/>
        <v>36000</v>
      </c>
      <c r="H11" s="619" t="s">
        <v>208</v>
      </c>
      <c r="I11" s="126" t="s">
        <v>18</v>
      </c>
      <c r="J11" s="304" t="s">
        <v>214</v>
      </c>
      <c r="K11" s="292" t="s">
        <v>154</v>
      </c>
      <c r="L11" s="126" t="s">
        <v>44</v>
      </c>
      <c r="M11" s="126"/>
      <c r="N11" s="354" t="s">
        <v>271</v>
      </c>
    </row>
    <row r="12" spans="1:14" x14ac:dyDescent="0.3">
      <c r="A12" s="138">
        <v>45597</v>
      </c>
      <c r="B12" s="139" t="s">
        <v>165</v>
      </c>
      <c r="C12" s="139" t="s">
        <v>112</v>
      </c>
      <c r="D12" s="418" t="s">
        <v>164</v>
      </c>
      <c r="E12" s="124">
        <v>4000</v>
      </c>
      <c r="F12" s="124"/>
      <c r="G12" s="124">
        <f t="shared" si="0"/>
        <v>32000</v>
      </c>
      <c r="H12" s="250" t="s">
        <v>208</v>
      </c>
      <c r="I12" s="126" t="s">
        <v>18</v>
      </c>
      <c r="J12" s="304" t="s">
        <v>214</v>
      </c>
      <c r="K12" s="292" t="s">
        <v>154</v>
      </c>
      <c r="L12" s="126" t="s">
        <v>44</v>
      </c>
      <c r="M12" s="126"/>
      <c r="N12" s="354" t="s">
        <v>272</v>
      </c>
    </row>
    <row r="13" spans="1:14" x14ac:dyDescent="0.3">
      <c r="A13" s="138">
        <v>45597</v>
      </c>
      <c r="B13" s="139" t="s">
        <v>165</v>
      </c>
      <c r="C13" s="139" t="s">
        <v>112</v>
      </c>
      <c r="D13" s="418" t="s">
        <v>164</v>
      </c>
      <c r="E13" s="124">
        <v>3000</v>
      </c>
      <c r="F13" s="124"/>
      <c r="G13" s="124">
        <f t="shared" si="0"/>
        <v>29000</v>
      </c>
      <c r="H13" s="250" t="s">
        <v>208</v>
      </c>
      <c r="I13" s="126" t="s">
        <v>18</v>
      </c>
      <c r="J13" s="304" t="s">
        <v>214</v>
      </c>
      <c r="K13" s="292" t="s">
        <v>154</v>
      </c>
      <c r="L13" s="126" t="s">
        <v>44</v>
      </c>
      <c r="M13" s="126"/>
      <c r="N13" s="354" t="s">
        <v>257</v>
      </c>
    </row>
    <row r="14" spans="1:14" x14ac:dyDescent="0.3">
      <c r="A14" s="138">
        <v>45597</v>
      </c>
      <c r="B14" s="139" t="s">
        <v>165</v>
      </c>
      <c r="C14" s="139" t="s">
        <v>112</v>
      </c>
      <c r="D14" s="418" t="s">
        <v>164</v>
      </c>
      <c r="E14" s="124">
        <v>6000</v>
      </c>
      <c r="F14" s="124"/>
      <c r="G14" s="124">
        <f t="shared" si="0"/>
        <v>23000</v>
      </c>
      <c r="H14" s="250" t="s">
        <v>208</v>
      </c>
      <c r="I14" s="126" t="s">
        <v>18</v>
      </c>
      <c r="J14" s="304" t="s">
        <v>214</v>
      </c>
      <c r="K14" s="292" t="s">
        <v>154</v>
      </c>
      <c r="L14" s="126" t="s">
        <v>44</v>
      </c>
      <c r="M14" s="126"/>
      <c r="N14" s="354" t="s">
        <v>273</v>
      </c>
    </row>
    <row r="15" spans="1:14" x14ac:dyDescent="0.3">
      <c r="A15" s="138">
        <v>45597</v>
      </c>
      <c r="B15" s="139" t="s">
        <v>165</v>
      </c>
      <c r="C15" s="139" t="s">
        <v>112</v>
      </c>
      <c r="D15" s="418" t="s">
        <v>164</v>
      </c>
      <c r="E15" s="124">
        <v>4000</v>
      </c>
      <c r="F15" s="124"/>
      <c r="G15" s="124">
        <f t="shared" si="0"/>
        <v>19000</v>
      </c>
      <c r="H15" s="250" t="s">
        <v>208</v>
      </c>
      <c r="I15" s="126" t="s">
        <v>18</v>
      </c>
      <c r="J15" s="304" t="s">
        <v>214</v>
      </c>
      <c r="K15" s="292" t="s">
        <v>154</v>
      </c>
      <c r="L15" s="126" t="s">
        <v>44</v>
      </c>
      <c r="M15" s="126"/>
      <c r="N15" s="354" t="s">
        <v>274</v>
      </c>
    </row>
    <row r="16" spans="1:14" x14ac:dyDescent="0.3">
      <c r="A16" s="138">
        <v>45597</v>
      </c>
      <c r="B16" s="139" t="s">
        <v>165</v>
      </c>
      <c r="C16" s="139" t="s">
        <v>112</v>
      </c>
      <c r="D16" s="418" t="s">
        <v>164</v>
      </c>
      <c r="E16" s="124">
        <v>3000</v>
      </c>
      <c r="F16" s="124"/>
      <c r="G16" s="124">
        <f t="shared" si="0"/>
        <v>16000</v>
      </c>
      <c r="H16" s="250" t="s">
        <v>208</v>
      </c>
      <c r="I16" s="126" t="s">
        <v>18</v>
      </c>
      <c r="J16" s="304" t="s">
        <v>214</v>
      </c>
      <c r="K16" s="292" t="s">
        <v>154</v>
      </c>
      <c r="L16" s="126" t="s">
        <v>44</v>
      </c>
      <c r="M16" s="126"/>
      <c r="N16" s="354" t="s">
        <v>275</v>
      </c>
    </row>
    <row r="17" spans="1:14" x14ac:dyDescent="0.3">
      <c r="A17" s="138">
        <v>45597</v>
      </c>
      <c r="B17" s="139" t="s">
        <v>165</v>
      </c>
      <c r="C17" s="139" t="s">
        <v>112</v>
      </c>
      <c r="D17" s="418" t="s">
        <v>164</v>
      </c>
      <c r="E17" s="124">
        <v>19000</v>
      </c>
      <c r="F17" s="124"/>
      <c r="G17" s="124">
        <f t="shared" si="0"/>
        <v>-3000</v>
      </c>
      <c r="H17" s="250" t="s">
        <v>208</v>
      </c>
      <c r="I17" s="126" t="s">
        <v>18</v>
      </c>
      <c r="J17" s="304" t="s">
        <v>214</v>
      </c>
      <c r="K17" s="292" t="s">
        <v>154</v>
      </c>
      <c r="L17" s="126" t="s">
        <v>44</v>
      </c>
      <c r="M17" s="126"/>
      <c r="N17" s="354" t="s">
        <v>276</v>
      </c>
    </row>
    <row r="18" spans="1:14" x14ac:dyDescent="0.3">
      <c r="A18" s="138">
        <v>45597</v>
      </c>
      <c r="B18" s="139" t="s">
        <v>227</v>
      </c>
      <c r="C18" s="139" t="s">
        <v>48</v>
      </c>
      <c r="D18" s="418" t="s">
        <v>164</v>
      </c>
      <c r="E18" s="124"/>
      <c r="F18" s="124">
        <v>3000</v>
      </c>
      <c r="G18" s="124">
        <f t="shared" si="0"/>
        <v>0</v>
      </c>
      <c r="H18" s="250" t="s">
        <v>208</v>
      </c>
      <c r="I18" s="126" t="s">
        <v>18</v>
      </c>
      <c r="J18" s="304" t="s">
        <v>214</v>
      </c>
      <c r="K18" s="292" t="s">
        <v>154</v>
      </c>
      <c r="L18" s="126" t="s">
        <v>44</v>
      </c>
      <c r="M18" s="126"/>
      <c r="N18" s="354"/>
    </row>
    <row r="19" spans="1:14" s="836" customFormat="1" x14ac:dyDescent="0.3">
      <c r="A19" s="690">
        <v>45598</v>
      </c>
      <c r="B19" s="825" t="s">
        <v>109</v>
      </c>
      <c r="C19" s="825" t="s">
        <v>225</v>
      </c>
      <c r="D19" s="418" t="s">
        <v>164</v>
      </c>
      <c r="E19" s="818"/>
      <c r="F19" s="818">
        <v>40000</v>
      </c>
      <c r="G19" s="839">
        <f t="shared" si="0"/>
        <v>40000</v>
      </c>
      <c r="H19" s="824" t="s">
        <v>208</v>
      </c>
      <c r="I19" s="698" t="s">
        <v>18</v>
      </c>
      <c r="J19" s="821" t="s">
        <v>222</v>
      </c>
      <c r="K19" s="825" t="s">
        <v>154</v>
      </c>
      <c r="L19" s="698" t="s">
        <v>44</v>
      </c>
      <c r="M19" s="698"/>
      <c r="N19" s="822"/>
    </row>
    <row r="20" spans="1:14" x14ac:dyDescent="0.3">
      <c r="A20" s="138">
        <v>45598</v>
      </c>
      <c r="B20" s="139" t="s">
        <v>180</v>
      </c>
      <c r="C20" s="139" t="s">
        <v>181</v>
      </c>
      <c r="D20" s="418" t="s">
        <v>164</v>
      </c>
      <c r="E20" s="124">
        <v>20000</v>
      </c>
      <c r="F20" s="124"/>
      <c r="G20" s="124">
        <f t="shared" si="0"/>
        <v>20000</v>
      </c>
      <c r="H20" s="250" t="s">
        <v>208</v>
      </c>
      <c r="I20" s="126" t="s">
        <v>18</v>
      </c>
      <c r="J20" s="304" t="s">
        <v>222</v>
      </c>
      <c r="K20" s="292" t="s">
        <v>154</v>
      </c>
      <c r="L20" s="126" t="s">
        <v>44</v>
      </c>
      <c r="M20" s="126"/>
      <c r="N20" s="354" t="s">
        <v>147</v>
      </c>
    </row>
    <row r="21" spans="1:14" x14ac:dyDescent="0.3">
      <c r="A21" s="138">
        <v>45598</v>
      </c>
      <c r="B21" s="139" t="s">
        <v>165</v>
      </c>
      <c r="C21" s="139" t="s">
        <v>181</v>
      </c>
      <c r="D21" s="418" t="s">
        <v>164</v>
      </c>
      <c r="E21" s="124">
        <v>20000</v>
      </c>
      <c r="F21" s="124"/>
      <c r="G21" s="124">
        <f t="shared" si="0"/>
        <v>0</v>
      </c>
      <c r="H21" s="250" t="s">
        <v>208</v>
      </c>
      <c r="I21" s="126" t="s">
        <v>18</v>
      </c>
      <c r="J21" s="304" t="s">
        <v>222</v>
      </c>
      <c r="K21" s="292" t="s">
        <v>154</v>
      </c>
      <c r="L21" s="126" t="s">
        <v>44</v>
      </c>
      <c r="M21" s="126"/>
      <c r="N21" s="354" t="s">
        <v>146</v>
      </c>
    </row>
    <row r="22" spans="1:14" s="823" customFormat="1" x14ac:dyDescent="0.3">
      <c r="A22" s="690">
        <v>45600</v>
      </c>
      <c r="B22" s="825" t="s">
        <v>109</v>
      </c>
      <c r="C22" s="825" t="s">
        <v>48</v>
      </c>
      <c r="D22" s="418" t="s">
        <v>164</v>
      </c>
      <c r="E22" s="818"/>
      <c r="F22" s="818">
        <v>78000</v>
      </c>
      <c r="G22" s="818">
        <f t="shared" si="0"/>
        <v>78000</v>
      </c>
      <c r="H22" s="824" t="s">
        <v>208</v>
      </c>
      <c r="I22" s="698" t="s">
        <v>18</v>
      </c>
      <c r="J22" s="821" t="s">
        <v>264</v>
      </c>
      <c r="K22" s="825" t="s">
        <v>154</v>
      </c>
      <c r="L22" s="698" t="s">
        <v>44</v>
      </c>
      <c r="M22" s="698"/>
      <c r="N22" s="822"/>
    </row>
    <row r="23" spans="1:14" x14ac:dyDescent="0.3">
      <c r="A23" s="138">
        <v>45600</v>
      </c>
      <c r="B23" s="139" t="s">
        <v>165</v>
      </c>
      <c r="C23" s="139" t="s">
        <v>112</v>
      </c>
      <c r="D23" s="418" t="s">
        <v>164</v>
      </c>
      <c r="E23" s="350">
        <v>20000</v>
      </c>
      <c r="F23" s="124"/>
      <c r="G23" s="124">
        <f t="shared" si="0"/>
        <v>58000</v>
      </c>
      <c r="H23" s="250" t="s">
        <v>208</v>
      </c>
      <c r="I23" s="126" t="s">
        <v>18</v>
      </c>
      <c r="J23" s="304" t="s">
        <v>264</v>
      </c>
      <c r="K23" s="292" t="s">
        <v>154</v>
      </c>
      <c r="L23" s="126" t="s">
        <v>44</v>
      </c>
      <c r="M23" s="126"/>
      <c r="N23" s="354" t="s">
        <v>147</v>
      </c>
    </row>
    <row r="24" spans="1:14" x14ac:dyDescent="0.3">
      <c r="A24" s="138">
        <v>45600</v>
      </c>
      <c r="B24" s="139" t="s">
        <v>165</v>
      </c>
      <c r="C24" s="139" t="s">
        <v>112</v>
      </c>
      <c r="D24" s="418" t="s">
        <v>164</v>
      </c>
      <c r="E24" s="124">
        <v>13000</v>
      </c>
      <c r="F24" s="124"/>
      <c r="G24" s="124">
        <f t="shared" si="0"/>
        <v>45000</v>
      </c>
      <c r="H24" s="250" t="s">
        <v>208</v>
      </c>
      <c r="I24" s="126" t="s">
        <v>18</v>
      </c>
      <c r="J24" s="304" t="s">
        <v>264</v>
      </c>
      <c r="K24" s="292" t="s">
        <v>154</v>
      </c>
      <c r="L24" s="126" t="s">
        <v>44</v>
      </c>
      <c r="M24" s="126"/>
      <c r="N24" s="354" t="s">
        <v>265</v>
      </c>
    </row>
    <row r="25" spans="1:14" x14ac:dyDescent="0.3">
      <c r="A25" s="138">
        <v>45600</v>
      </c>
      <c r="B25" s="139" t="s">
        <v>165</v>
      </c>
      <c r="C25" s="139" t="s">
        <v>112</v>
      </c>
      <c r="D25" s="418" t="s">
        <v>164</v>
      </c>
      <c r="E25" s="124">
        <v>4000</v>
      </c>
      <c r="F25" s="124"/>
      <c r="G25" s="124">
        <f t="shared" si="0"/>
        <v>41000</v>
      </c>
      <c r="H25" s="250" t="s">
        <v>208</v>
      </c>
      <c r="I25" s="126" t="s">
        <v>18</v>
      </c>
      <c r="J25" s="304" t="s">
        <v>264</v>
      </c>
      <c r="K25" s="292" t="s">
        <v>154</v>
      </c>
      <c r="L25" s="126" t="s">
        <v>44</v>
      </c>
      <c r="M25" s="126"/>
      <c r="N25" s="399" t="s">
        <v>266</v>
      </c>
    </row>
    <row r="26" spans="1:14" x14ac:dyDescent="0.3">
      <c r="A26" s="138">
        <v>45600</v>
      </c>
      <c r="B26" s="139" t="s">
        <v>165</v>
      </c>
      <c r="C26" s="139" t="s">
        <v>112</v>
      </c>
      <c r="D26" s="418" t="s">
        <v>164</v>
      </c>
      <c r="E26" s="350">
        <v>6000</v>
      </c>
      <c r="F26" s="124"/>
      <c r="G26" s="124">
        <f t="shared" si="0"/>
        <v>35000</v>
      </c>
      <c r="H26" s="250" t="s">
        <v>208</v>
      </c>
      <c r="I26" s="126" t="s">
        <v>18</v>
      </c>
      <c r="J26" s="304" t="s">
        <v>264</v>
      </c>
      <c r="K26" s="292" t="s">
        <v>154</v>
      </c>
      <c r="L26" s="126" t="s">
        <v>44</v>
      </c>
      <c r="M26" s="126"/>
      <c r="N26" s="399" t="s">
        <v>250</v>
      </c>
    </row>
    <row r="27" spans="1:14" s="80" customFormat="1" x14ac:dyDescent="0.3">
      <c r="A27" s="138">
        <v>45600</v>
      </c>
      <c r="B27" s="292" t="s">
        <v>165</v>
      </c>
      <c r="C27" s="292" t="s">
        <v>112</v>
      </c>
      <c r="D27" s="418" t="s">
        <v>164</v>
      </c>
      <c r="E27" s="124">
        <v>10000</v>
      </c>
      <c r="F27" s="124"/>
      <c r="G27" s="124">
        <f t="shared" si="0"/>
        <v>25000</v>
      </c>
      <c r="H27" s="250" t="s">
        <v>208</v>
      </c>
      <c r="I27" s="126" t="s">
        <v>18</v>
      </c>
      <c r="J27" s="304" t="s">
        <v>264</v>
      </c>
      <c r="K27" s="292" t="s">
        <v>154</v>
      </c>
      <c r="L27" s="126" t="s">
        <v>44</v>
      </c>
      <c r="M27" s="126"/>
      <c r="N27" s="354" t="s">
        <v>251</v>
      </c>
    </row>
    <row r="28" spans="1:14" s="792" customFormat="1" x14ac:dyDescent="0.3">
      <c r="A28" s="138">
        <v>45600</v>
      </c>
      <c r="B28" s="139" t="s">
        <v>165</v>
      </c>
      <c r="C28" s="139" t="s">
        <v>112</v>
      </c>
      <c r="D28" s="418" t="s">
        <v>164</v>
      </c>
      <c r="E28" s="143">
        <v>5000</v>
      </c>
      <c r="F28" s="785"/>
      <c r="G28" s="124">
        <f t="shared" ref="G28:G55" si="1">G27-E28+F28</f>
        <v>20000</v>
      </c>
      <c r="H28" s="250" t="s">
        <v>208</v>
      </c>
      <c r="I28" s="126" t="s">
        <v>18</v>
      </c>
      <c r="J28" s="304" t="s">
        <v>264</v>
      </c>
      <c r="K28" s="292" t="s">
        <v>154</v>
      </c>
      <c r="L28" s="126" t="s">
        <v>44</v>
      </c>
      <c r="M28" s="786"/>
      <c r="N28" s="354" t="s">
        <v>268</v>
      </c>
    </row>
    <row r="29" spans="1:14" s="792" customFormat="1" x14ac:dyDescent="0.3">
      <c r="A29" s="138">
        <v>45600</v>
      </c>
      <c r="B29" s="139" t="s">
        <v>165</v>
      </c>
      <c r="C29" s="139" t="s">
        <v>112</v>
      </c>
      <c r="D29" s="418" t="s">
        <v>164</v>
      </c>
      <c r="E29" s="143">
        <v>20000</v>
      </c>
      <c r="F29" s="785"/>
      <c r="G29" s="124">
        <f t="shared" si="1"/>
        <v>0</v>
      </c>
      <c r="H29" s="250" t="s">
        <v>208</v>
      </c>
      <c r="I29" s="126" t="s">
        <v>18</v>
      </c>
      <c r="J29" s="304" t="s">
        <v>264</v>
      </c>
      <c r="K29" s="292" t="s">
        <v>154</v>
      </c>
      <c r="L29" s="126" t="s">
        <v>44</v>
      </c>
      <c r="M29" s="786"/>
      <c r="N29" s="354" t="s">
        <v>267</v>
      </c>
    </row>
    <row r="30" spans="1:14" s="823" customFormat="1" x14ac:dyDescent="0.3">
      <c r="A30" s="690">
        <v>45601</v>
      </c>
      <c r="B30" s="825" t="s">
        <v>109</v>
      </c>
      <c r="C30" s="825" t="s">
        <v>48</v>
      </c>
      <c r="D30" s="418" t="s">
        <v>164</v>
      </c>
      <c r="E30" s="694"/>
      <c r="F30" s="818">
        <v>75000</v>
      </c>
      <c r="G30" s="818">
        <f t="shared" si="1"/>
        <v>75000</v>
      </c>
      <c r="H30" s="824" t="s">
        <v>208</v>
      </c>
      <c r="I30" s="698" t="s">
        <v>18</v>
      </c>
      <c r="J30" s="821" t="s">
        <v>303</v>
      </c>
      <c r="K30" s="825" t="s">
        <v>154</v>
      </c>
      <c r="L30" s="698" t="s">
        <v>44</v>
      </c>
      <c r="M30" s="698"/>
      <c r="N30" s="822"/>
    </row>
    <row r="31" spans="1:14" s="792" customFormat="1" x14ac:dyDescent="0.3">
      <c r="A31" s="138">
        <v>45601</v>
      </c>
      <c r="B31" s="139" t="s">
        <v>165</v>
      </c>
      <c r="C31" s="139" t="s">
        <v>112</v>
      </c>
      <c r="D31" s="418" t="s">
        <v>164</v>
      </c>
      <c r="E31" s="143">
        <v>20000</v>
      </c>
      <c r="F31" s="785"/>
      <c r="G31" s="124">
        <f t="shared" si="1"/>
        <v>55000</v>
      </c>
      <c r="H31" s="250" t="s">
        <v>208</v>
      </c>
      <c r="I31" s="126" t="s">
        <v>18</v>
      </c>
      <c r="J31" s="304" t="s">
        <v>303</v>
      </c>
      <c r="K31" s="292" t="s">
        <v>154</v>
      </c>
      <c r="L31" s="126" t="s">
        <v>44</v>
      </c>
      <c r="M31" s="786"/>
      <c r="N31" s="354" t="s">
        <v>147</v>
      </c>
    </row>
    <row r="32" spans="1:14" s="792" customFormat="1" x14ac:dyDescent="0.3">
      <c r="A32" s="138">
        <v>45601</v>
      </c>
      <c r="B32" s="139" t="s">
        <v>165</v>
      </c>
      <c r="C32" s="139" t="s">
        <v>112</v>
      </c>
      <c r="D32" s="418" t="s">
        <v>164</v>
      </c>
      <c r="E32" s="143">
        <v>13000</v>
      </c>
      <c r="F32" s="785"/>
      <c r="G32" s="124">
        <f t="shared" si="1"/>
        <v>42000</v>
      </c>
      <c r="H32" s="250" t="s">
        <v>208</v>
      </c>
      <c r="I32" s="126" t="s">
        <v>18</v>
      </c>
      <c r="J32" s="304" t="s">
        <v>303</v>
      </c>
      <c r="K32" s="292" t="s">
        <v>154</v>
      </c>
      <c r="L32" s="126" t="s">
        <v>44</v>
      </c>
      <c r="M32" s="786"/>
      <c r="N32" s="354" t="s">
        <v>308</v>
      </c>
    </row>
    <row r="33" spans="1:14" s="792" customFormat="1" x14ac:dyDescent="0.3">
      <c r="A33" s="138">
        <v>45601</v>
      </c>
      <c r="B33" s="139" t="s">
        <v>165</v>
      </c>
      <c r="C33" s="139" t="s">
        <v>112</v>
      </c>
      <c r="D33" s="418" t="s">
        <v>164</v>
      </c>
      <c r="E33" s="143">
        <v>4000</v>
      </c>
      <c r="F33" s="785"/>
      <c r="G33" s="124">
        <f t="shared" si="1"/>
        <v>38000</v>
      </c>
      <c r="H33" s="250" t="s">
        <v>208</v>
      </c>
      <c r="I33" s="126" t="s">
        <v>18</v>
      </c>
      <c r="J33" s="304" t="s">
        <v>303</v>
      </c>
      <c r="K33" s="292" t="s">
        <v>154</v>
      </c>
      <c r="L33" s="126" t="s">
        <v>44</v>
      </c>
      <c r="M33" s="786"/>
      <c r="N33" s="354" t="s">
        <v>309</v>
      </c>
    </row>
    <row r="34" spans="1:14" s="792" customFormat="1" x14ac:dyDescent="0.3">
      <c r="A34" s="138">
        <v>45601</v>
      </c>
      <c r="B34" s="139" t="s">
        <v>165</v>
      </c>
      <c r="C34" s="139" t="s">
        <v>112</v>
      </c>
      <c r="D34" s="418" t="s">
        <v>164</v>
      </c>
      <c r="E34" s="143">
        <v>4000</v>
      </c>
      <c r="F34" s="785"/>
      <c r="G34" s="124">
        <f t="shared" si="1"/>
        <v>34000</v>
      </c>
      <c r="H34" s="250" t="s">
        <v>208</v>
      </c>
      <c r="I34" s="126" t="s">
        <v>18</v>
      </c>
      <c r="J34" s="304" t="s">
        <v>303</v>
      </c>
      <c r="K34" s="292" t="s">
        <v>154</v>
      </c>
      <c r="L34" s="126" t="s">
        <v>44</v>
      </c>
      <c r="M34" s="786"/>
      <c r="N34" s="354" t="s">
        <v>250</v>
      </c>
    </row>
    <row r="35" spans="1:14" s="792" customFormat="1" x14ac:dyDescent="0.3">
      <c r="A35" s="138" t="s">
        <v>307</v>
      </c>
      <c r="B35" s="139" t="s">
        <v>165</v>
      </c>
      <c r="C35" s="139" t="s">
        <v>112</v>
      </c>
      <c r="D35" s="418" t="s">
        <v>164</v>
      </c>
      <c r="E35" s="143">
        <v>10000</v>
      </c>
      <c r="F35" s="785"/>
      <c r="G35" s="124">
        <f t="shared" si="1"/>
        <v>24000</v>
      </c>
      <c r="H35" s="250" t="s">
        <v>208</v>
      </c>
      <c r="I35" s="126" t="s">
        <v>18</v>
      </c>
      <c r="J35" s="304" t="s">
        <v>303</v>
      </c>
      <c r="K35" s="292" t="s">
        <v>154</v>
      </c>
      <c r="L35" s="126" t="s">
        <v>44</v>
      </c>
      <c r="M35" s="786"/>
      <c r="N35" s="354" t="s">
        <v>310</v>
      </c>
    </row>
    <row r="36" spans="1:14" s="792" customFormat="1" x14ac:dyDescent="0.3">
      <c r="A36" s="138">
        <v>45601</v>
      </c>
      <c r="B36" s="139" t="s">
        <v>165</v>
      </c>
      <c r="C36" s="139" t="s">
        <v>112</v>
      </c>
      <c r="D36" s="418" t="s">
        <v>164</v>
      </c>
      <c r="E36" s="143">
        <v>4000</v>
      </c>
      <c r="F36" s="785"/>
      <c r="G36" s="124">
        <f t="shared" si="1"/>
        <v>20000</v>
      </c>
      <c r="H36" s="250" t="s">
        <v>208</v>
      </c>
      <c r="I36" s="126" t="s">
        <v>18</v>
      </c>
      <c r="J36" s="304" t="s">
        <v>303</v>
      </c>
      <c r="K36" s="292" t="s">
        <v>154</v>
      </c>
      <c r="L36" s="126" t="s">
        <v>44</v>
      </c>
      <c r="M36" s="786"/>
      <c r="N36" s="354" t="s">
        <v>311</v>
      </c>
    </row>
    <row r="37" spans="1:14" s="792" customFormat="1" x14ac:dyDescent="0.3">
      <c r="A37" s="138">
        <v>45601</v>
      </c>
      <c r="B37" s="139" t="s">
        <v>165</v>
      </c>
      <c r="C37" s="139" t="s">
        <v>112</v>
      </c>
      <c r="D37" s="418" t="s">
        <v>164</v>
      </c>
      <c r="E37" s="143">
        <v>4000</v>
      </c>
      <c r="F37" s="785"/>
      <c r="G37" s="124">
        <f t="shared" si="1"/>
        <v>16000</v>
      </c>
      <c r="H37" s="250" t="s">
        <v>208</v>
      </c>
      <c r="I37" s="126" t="s">
        <v>18</v>
      </c>
      <c r="J37" s="304" t="s">
        <v>303</v>
      </c>
      <c r="K37" s="292" t="s">
        <v>154</v>
      </c>
      <c r="L37" s="126" t="s">
        <v>44</v>
      </c>
      <c r="M37" s="786"/>
      <c r="N37" s="354" t="s">
        <v>312</v>
      </c>
    </row>
    <row r="38" spans="1:14" s="792" customFormat="1" x14ac:dyDescent="0.3">
      <c r="A38" s="138">
        <v>45601</v>
      </c>
      <c r="B38" s="139" t="s">
        <v>165</v>
      </c>
      <c r="C38" s="139" t="s">
        <v>112</v>
      </c>
      <c r="D38" s="418" t="s">
        <v>164</v>
      </c>
      <c r="E38" s="143">
        <v>17000</v>
      </c>
      <c r="F38" s="785"/>
      <c r="G38" s="124">
        <f t="shared" si="1"/>
        <v>-1000</v>
      </c>
      <c r="H38" s="250" t="s">
        <v>208</v>
      </c>
      <c r="I38" s="126" t="s">
        <v>18</v>
      </c>
      <c r="J38" s="304" t="s">
        <v>303</v>
      </c>
      <c r="K38" s="292" t="s">
        <v>154</v>
      </c>
      <c r="L38" s="126" t="s">
        <v>44</v>
      </c>
      <c r="M38" s="786"/>
      <c r="N38" s="354" t="s">
        <v>313</v>
      </c>
    </row>
    <row r="39" spans="1:14" s="792" customFormat="1" x14ac:dyDescent="0.3">
      <c r="A39" s="138">
        <v>45601</v>
      </c>
      <c r="B39" s="139" t="s">
        <v>227</v>
      </c>
      <c r="C39" s="139" t="s">
        <v>48</v>
      </c>
      <c r="D39" s="418" t="s">
        <v>164</v>
      </c>
      <c r="E39" s="143"/>
      <c r="F39" s="785">
        <v>1000</v>
      </c>
      <c r="G39" s="124">
        <f t="shared" si="1"/>
        <v>0</v>
      </c>
      <c r="H39" s="250" t="s">
        <v>208</v>
      </c>
      <c r="I39" s="126" t="s">
        <v>18</v>
      </c>
      <c r="J39" s="304" t="s">
        <v>303</v>
      </c>
      <c r="K39" s="292" t="s">
        <v>154</v>
      </c>
      <c r="L39" s="126" t="s">
        <v>44</v>
      </c>
      <c r="M39" s="786"/>
      <c r="N39" s="354"/>
    </row>
    <row r="40" spans="1:14" s="823" customFormat="1" x14ac:dyDescent="0.3">
      <c r="A40" s="690">
        <v>45602</v>
      </c>
      <c r="B40" s="821" t="s">
        <v>109</v>
      </c>
      <c r="C40" s="825" t="s">
        <v>48</v>
      </c>
      <c r="D40" s="418" t="s">
        <v>164</v>
      </c>
      <c r="E40" s="844"/>
      <c r="F40" s="818">
        <v>73000</v>
      </c>
      <c r="G40" s="818">
        <f t="shared" si="1"/>
        <v>73000</v>
      </c>
      <c r="H40" s="824" t="s">
        <v>208</v>
      </c>
      <c r="I40" s="698" t="s">
        <v>18</v>
      </c>
      <c r="J40" s="821" t="s">
        <v>306</v>
      </c>
      <c r="K40" s="825" t="s">
        <v>154</v>
      </c>
      <c r="L40" s="698" t="s">
        <v>44</v>
      </c>
      <c r="M40" s="698"/>
      <c r="N40" s="822"/>
    </row>
    <row r="41" spans="1:14" s="792" customFormat="1" x14ac:dyDescent="0.3">
      <c r="A41" s="138">
        <v>45602</v>
      </c>
      <c r="B41" s="139" t="s">
        <v>165</v>
      </c>
      <c r="C41" s="139" t="s">
        <v>112</v>
      </c>
      <c r="D41" s="418" t="s">
        <v>164</v>
      </c>
      <c r="E41" s="143">
        <v>20000</v>
      </c>
      <c r="F41" s="785"/>
      <c r="G41" s="124">
        <f t="shared" si="1"/>
        <v>53000</v>
      </c>
      <c r="H41" s="250" t="s">
        <v>208</v>
      </c>
      <c r="I41" s="126" t="s">
        <v>18</v>
      </c>
      <c r="J41" s="304" t="s">
        <v>306</v>
      </c>
      <c r="K41" s="292" t="s">
        <v>154</v>
      </c>
      <c r="L41" s="126" t="s">
        <v>44</v>
      </c>
      <c r="M41" s="786"/>
      <c r="N41" s="354" t="s">
        <v>147</v>
      </c>
    </row>
    <row r="42" spans="1:14" s="792" customFormat="1" x14ac:dyDescent="0.3">
      <c r="A42" s="138">
        <v>45602</v>
      </c>
      <c r="B42" s="139" t="s">
        <v>165</v>
      </c>
      <c r="C42" s="139" t="s">
        <v>112</v>
      </c>
      <c r="D42" s="418" t="s">
        <v>164</v>
      </c>
      <c r="E42" s="143">
        <v>13000</v>
      </c>
      <c r="F42" s="785"/>
      <c r="G42" s="124">
        <f t="shared" si="1"/>
        <v>40000</v>
      </c>
      <c r="H42" s="250" t="s">
        <v>208</v>
      </c>
      <c r="I42" s="126" t="s">
        <v>18</v>
      </c>
      <c r="J42" s="304" t="s">
        <v>306</v>
      </c>
      <c r="K42" s="292" t="s">
        <v>154</v>
      </c>
      <c r="L42" s="126" t="s">
        <v>44</v>
      </c>
      <c r="M42" s="786"/>
      <c r="N42" s="354" t="s">
        <v>205</v>
      </c>
    </row>
    <row r="43" spans="1:14" s="792" customFormat="1" x14ac:dyDescent="0.3">
      <c r="A43" s="138">
        <v>45602</v>
      </c>
      <c r="B43" s="139" t="s">
        <v>165</v>
      </c>
      <c r="C43" s="139" t="s">
        <v>112</v>
      </c>
      <c r="D43" s="418" t="s">
        <v>164</v>
      </c>
      <c r="E43" s="143">
        <v>4000</v>
      </c>
      <c r="F43" s="785"/>
      <c r="G43" s="124">
        <f t="shared" si="1"/>
        <v>36000</v>
      </c>
      <c r="H43" s="250" t="s">
        <v>208</v>
      </c>
      <c r="I43" s="126" t="s">
        <v>18</v>
      </c>
      <c r="J43" s="304" t="s">
        <v>306</v>
      </c>
      <c r="K43" s="292" t="s">
        <v>154</v>
      </c>
      <c r="L43" s="126" t="s">
        <v>44</v>
      </c>
      <c r="M43" s="786"/>
      <c r="N43" s="354" t="s">
        <v>345</v>
      </c>
    </row>
    <row r="44" spans="1:14" s="792" customFormat="1" x14ac:dyDescent="0.3">
      <c r="A44" s="138">
        <v>45602</v>
      </c>
      <c r="B44" s="139" t="s">
        <v>165</v>
      </c>
      <c r="C44" s="139" t="s">
        <v>112</v>
      </c>
      <c r="D44" s="418" t="s">
        <v>164</v>
      </c>
      <c r="E44" s="143">
        <v>3000</v>
      </c>
      <c r="F44" s="785"/>
      <c r="G44" s="124">
        <f t="shared" si="1"/>
        <v>33000</v>
      </c>
      <c r="H44" s="250" t="s">
        <v>208</v>
      </c>
      <c r="I44" s="126" t="s">
        <v>18</v>
      </c>
      <c r="J44" s="304" t="s">
        <v>306</v>
      </c>
      <c r="K44" s="292" t="s">
        <v>154</v>
      </c>
      <c r="L44" s="126" t="s">
        <v>44</v>
      </c>
      <c r="M44" s="786"/>
      <c r="N44" s="354" t="s">
        <v>250</v>
      </c>
    </row>
    <row r="45" spans="1:14" s="792" customFormat="1" x14ac:dyDescent="0.3">
      <c r="A45" s="138">
        <v>45602</v>
      </c>
      <c r="B45" s="139" t="s">
        <v>165</v>
      </c>
      <c r="C45" s="139" t="s">
        <v>112</v>
      </c>
      <c r="D45" s="418" t="s">
        <v>164</v>
      </c>
      <c r="E45" s="143">
        <v>7000</v>
      </c>
      <c r="F45" s="785"/>
      <c r="G45" s="124">
        <f t="shared" si="1"/>
        <v>26000</v>
      </c>
      <c r="H45" s="250" t="s">
        <v>208</v>
      </c>
      <c r="I45" s="126" t="s">
        <v>18</v>
      </c>
      <c r="J45" s="304" t="s">
        <v>306</v>
      </c>
      <c r="K45" s="292" t="s">
        <v>154</v>
      </c>
      <c r="L45" s="126" t="s">
        <v>44</v>
      </c>
      <c r="M45" s="786"/>
      <c r="N45" s="354" t="s">
        <v>346</v>
      </c>
    </row>
    <row r="46" spans="1:14" s="792" customFormat="1" x14ac:dyDescent="0.3">
      <c r="A46" s="138">
        <v>45602</v>
      </c>
      <c r="B46" s="139" t="s">
        <v>165</v>
      </c>
      <c r="C46" s="139" t="s">
        <v>112</v>
      </c>
      <c r="D46" s="418" t="s">
        <v>164</v>
      </c>
      <c r="E46" s="143">
        <v>3000</v>
      </c>
      <c r="F46" s="785"/>
      <c r="G46" s="124">
        <f t="shared" si="1"/>
        <v>23000</v>
      </c>
      <c r="H46" s="250" t="s">
        <v>208</v>
      </c>
      <c r="I46" s="126" t="s">
        <v>18</v>
      </c>
      <c r="J46" s="304" t="s">
        <v>306</v>
      </c>
      <c r="K46" s="292" t="s">
        <v>154</v>
      </c>
      <c r="L46" s="126" t="s">
        <v>44</v>
      </c>
      <c r="M46" s="786"/>
      <c r="N46" s="354" t="s">
        <v>347</v>
      </c>
    </row>
    <row r="47" spans="1:14" s="792" customFormat="1" x14ac:dyDescent="0.3">
      <c r="A47" s="138">
        <v>45602</v>
      </c>
      <c r="B47" s="139" t="s">
        <v>165</v>
      </c>
      <c r="C47" s="139" t="s">
        <v>112</v>
      </c>
      <c r="D47" s="418" t="s">
        <v>164</v>
      </c>
      <c r="E47" s="143">
        <v>4000</v>
      </c>
      <c r="F47" s="785"/>
      <c r="G47" s="124">
        <f t="shared" si="1"/>
        <v>19000</v>
      </c>
      <c r="H47" s="250" t="s">
        <v>208</v>
      </c>
      <c r="I47" s="126" t="s">
        <v>18</v>
      </c>
      <c r="J47" s="304" t="s">
        <v>306</v>
      </c>
      <c r="K47" s="292" t="s">
        <v>154</v>
      </c>
      <c r="L47" s="126" t="s">
        <v>44</v>
      </c>
      <c r="M47" s="786"/>
      <c r="N47" s="354" t="s">
        <v>312</v>
      </c>
    </row>
    <row r="48" spans="1:14" s="792" customFormat="1" x14ac:dyDescent="0.3">
      <c r="A48" s="138">
        <v>45602</v>
      </c>
      <c r="B48" s="139" t="s">
        <v>165</v>
      </c>
      <c r="C48" s="139" t="s">
        <v>112</v>
      </c>
      <c r="D48" s="418" t="s">
        <v>164</v>
      </c>
      <c r="E48" s="143">
        <v>19000</v>
      </c>
      <c r="F48" s="785"/>
      <c r="G48" s="124">
        <f t="shared" si="1"/>
        <v>0</v>
      </c>
      <c r="H48" s="250" t="s">
        <v>208</v>
      </c>
      <c r="I48" s="126" t="s">
        <v>18</v>
      </c>
      <c r="J48" s="304" t="s">
        <v>306</v>
      </c>
      <c r="K48" s="292" t="s">
        <v>154</v>
      </c>
      <c r="L48" s="126" t="s">
        <v>44</v>
      </c>
      <c r="M48" s="786"/>
      <c r="N48" s="354" t="s">
        <v>313</v>
      </c>
    </row>
    <row r="49" spans="1:14" s="823" customFormat="1" x14ac:dyDescent="0.3">
      <c r="A49" s="690">
        <v>45603</v>
      </c>
      <c r="B49" s="825" t="s">
        <v>109</v>
      </c>
      <c r="C49" s="825" t="s">
        <v>48</v>
      </c>
      <c r="D49" s="418" t="s">
        <v>164</v>
      </c>
      <c r="E49" s="694"/>
      <c r="F49" s="818">
        <v>82000</v>
      </c>
      <c r="G49" s="818">
        <f t="shared" si="1"/>
        <v>82000</v>
      </c>
      <c r="H49" s="824" t="s">
        <v>208</v>
      </c>
      <c r="I49" s="698" t="s">
        <v>18</v>
      </c>
      <c r="J49" s="821" t="s">
        <v>357</v>
      </c>
      <c r="K49" s="825" t="s">
        <v>154</v>
      </c>
      <c r="L49" s="698" t="s">
        <v>44</v>
      </c>
      <c r="M49" s="698"/>
      <c r="N49" s="822"/>
    </row>
    <row r="50" spans="1:14" s="792" customFormat="1" x14ac:dyDescent="0.3">
      <c r="A50" s="138">
        <v>45603</v>
      </c>
      <c r="B50" s="139" t="s">
        <v>165</v>
      </c>
      <c r="C50" s="139" t="s">
        <v>112</v>
      </c>
      <c r="D50" s="418" t="s">
        <v>164</v>
      </c>
      <c r="E50" s="143">
        <v>20000</v>
      </c>
      <c r="F50" s="785"/>
      <c r="G50" s="124">
        <f t="shared" si="1"/>
        <v>62000</v>
      </c>
      <c r="H50" s="250" t="s">
        <v>208</v>
      </c>
      <c r="I50" s="126" t="s">
        <v>18</v>
      </c>
      <c r="J50" s="304" t="s">
        <v>357</v>
      </c>
      <c r="K50" s="292" t="s">
        <v>154</v>
      </c>
      <c r="L50" s="126" t="s">
        <v>44</v>
      </c>
      <c r="M50" s="786"/>
      <c r="N50" s="354" t="s">
        <v>147</v>
      </c>
    </row>
    <row r="51" spans="1:14" s="792" customFormat="1" x14ac:dyDescent="0.3">
      <c r="A51" s="138">
        <v>45603</v>
      </c>
      <c r="B51" s="139" t="s">
        <v>165</v>
      </c>
      <c r="C51" s="139" t="s">
        <v>112</v>
      </c>
      <c r="D51" s="418" t="s">
        <v>164</v>
      </c>
      <c r="E51" s="143">
        <v>9000</v>
      </c>
      <c r="F51" s="785"/>
      <c r="G51" s="124">
        <f t="shared" si="1"/>
        <v>53000</v>
      </c>
      <c r="H51" s="250" t="s">
        <v>208</v>
      </c>
      <c r="I51" s="126" t="s">
        <v>18</v>
      </c>
      <c r="J51" s="304" t="s">
        <v>357</v>
      </c>
      <c r="K51" s="292" t="s">
        <v>154</v>
      </c>
      <c r="L51" s="126" t="s">
        <v>44</v>
      </c>
      <c r="M51" s="786"/>
      <c r="N51" s="354" t="s">
        <v>359</v>
      </c>
    </row>
    <row r="52" spans="1:14" s="792" customFormat="1" x14ac:dyDescent="0.3">
      <c r="A52" s="138">
        <v>45603</v>
      </c>
      <c r="B52" s="139" t="s">
        <v>165</v>
      </c>
      <c r="C52" s="139" t="s">
        <v>112</v>
      </c>
      <c r="D52" s="418" t="s">
        <v>164</v>
      </c>
      <c r="E52" s="143">
        <v>6000</v>
      </c>
      <c r="F52" s="785"/>
      <c r="G52" s="124">
        <f t="shared" si="1"/>
        <v>47000</v>
      </c>
      <c r="H52" s="250" t="s">
        <v>208</v>
      </c>
      <c r="I52" s="126" t="s">
        <v>18</v>
      </c>
      <c r="J52" s="304" t="s">
        <v>357</v>
      </c>
      <c r="K52" s="292" t="s">
        <v>154</v>
      </c>
      <c r="L52" s="126" t="s">
        <v>44</v>
      </c>
      <c r="M52" s="786"/>
      <c r="N52" s="354" t="s">
        <v>360</v>
      </c>
    </row>
    <row r="53" spans="1:14" s="792" customFormat="1" x14ac:dyDescent="0.3">
      <c r="A53" s="138">
        <v>45603</v>
      </c>
      <c r="B53" s="139" t="s">
        <v>165</v>
      </c>
      <c r="C53" s="139" t="s">
        <v>112</v>
      </c>
      <c r="D53" s="418" t="s">
        <v>164</v>
      </c>
      <c r="E53" s="143">
        <v>10000</v>
      </c>
      <c r="F53" s="785"/>
      <c r="G53" s="124">
        <f t="shared" si="1"/>
        <v>37000</v>
      </c>
      <c r="H53" s="250" t="s">
        <v>208</v>
      </c>
      <c r="I53" s="126" t="s">
        <v>18</v>
      </c>
      <c r="J53" s="304" t="s">
        <v>357</v>
      </c>
      <c r="K53" s="292" t="s">
        <v>154</v>
      </c>
      <c r="L53" s="126" t="s">
        <v>44</v>
      </c>
      <c r="M53" s="786"/>
      <c r="N53" s="354" t="s">
        <v>361</v>
      </c>
    </row>
    <row r="54" spans="1:14" s="792" customFormat="1" x14ac:dyDescent="0.3">
      <c r="A54" s="138">
        <v>45603</v>
      </c>
      <c r="B54" s="139" t="s">
        <v>165</v>
      </c>
      <c r="C54" s="139" t="s">
        <v>112</v>
      </c>
      <c r="D54" s="418" t="s">
        <v>164</v>
      </c>
      <c r="E54" s="143">
        <v>17000</v>
      </c>
      <c r="F54" s="785"/>
      <c r="G54" s="124">
        <f t="shared" si="1"/>
        <v>20000</v>
      </c>
      <c r="H54" s="250" t="s">
        <v>208</v>
      </c>
      <c r="I54" s="126" t="s">
        <v>18</v>
      </c>
      <c r="J54" s="304" t="s">
        <v>357</v>
      </c>
      <c r="K54" s="292" t="s">
        <v>154</v>
      </c>
      <c r="L54" s="126" t="s">
        <v>44</v>
      </c>
      <c r="M54" s="786"/>
      <c r="N54" s="354" t="s">
        <v>362</v>
      </c>
    </row>
    <row r="55" spans="1:14" s="792" customFormat="1" x14ac:dyDescent="0.3">
      <c r="A55" s="138">
        <v>45603</v>
      </c>
      <c r="B55" s="139" t="s">
        <v>166</v>
      </c>
      <c r="C55" s="139" t="s">
        <v>166</v>
      </c>
      <c r="D55" s="418" t="s">
        <v>164</v>
      </c>
      <c r="E55" s="143">
        <v>5000</v>
      </c>
      <c r="F55" s="785"/>
      <c r="G55" s="124">
        <f t="shared" si="1"/>
        <v>15000</v>
      </c>
      <c r="H55" s="250" t="s">
        <v>208</v>
      </c>
      <c r="I55" s="126" t="s">
        <v>18</v>
      </c>
      <c r="J55" s="304" t="s">
        <v>357</v>
      </c>
      <c r="K55" s="292" t="s">
        <v>154</v>
      </c>
      <c r="L55" s="126" t="s">
        <v>44</v>
      </c>
      <c r="M55" s="786"/>
      <c r="N55" s="354"/>
    </row>
    <row r="56" spans="1:14" s="792" customFormat="1" x14ac:dyDescent="0.3">
      <c r="A56" s="138">
        <v>45603</v>
      </c>
      <c r="B56" s="139" t="s">
        <v>176</v>
      </c>
      <c r="C56" s="139" t="s">
        <v>48</v>
      </c>
      <c r="D56" s="418" t="s">
        <v>164</v>
      </c>
      <c r="E56" s="143"/>
      <c r="F56" s="124">
        <v>-15000</v>
      </c>
      <c r="G56" s="124">
        <f t="shared" ref="G56:G76" si="2">G55-E56+F56</f>
        <v>0</v>
      </c>
      <c r="H56" s="250" t="s">
        <v>208</v>
      </c>
      <c r="I56" s="126" t="s">
        <v>18</v>
      </c>
      <c r="J56" s="304" t="s">
        <v>357</v>
      </c>
      <c r="K56" s="292" t="s">
        <v>154</v>
      </c>
      <c r="L56" s="126" t="s">
        <v>44</v>
      </c>
      <c r="M56" s="786"/>
      <c r="N56" s="354"/>
    </row>
    <row r="57" spans="1:14" s="823" customFormat="1" x14ac:dyDescent="0.3">
      <c r="A57" s="847">
        <v>45604</v>
      </c>
      <c r="B57" s="848" t="s">
        <v>109</v>
      </c>
      <c r="C57" s="848" t="s">
        <v>48</v>
      </c>
      <c r="D57" s="418" t="s">
        <v>164</v>
      </c>
      <c r="E57" s="694"/>
      <c r="F57" s="818">
        <v>81000</v>
      </c>
      <c r="G57" s="818">
        <f t="shared" si="2"/>
        <v>81000</v>
      </c>
      <c r="H57" s="824" t="s">
        <v>208</v>
      </c>
      <c r="I57" s="698" t="s">
        <v>18</v>
      </c>
      <c r="J57" s="821" t="s">
        <v>374</v>
      </c>
      <c r="K57" s="825" t="s">
        <v>154</v>
      </c>
      <c r="L57" s="698" t="s">
        <v>44</v>
      </c>
      <c r="M57" s="698"/>
      <c r="N57" s="822"/>
    </row>
    <row r="58" spans="1:14" s="792" customFormat="1" x14ac:dyDescent="0.3">
      <c r="A58" s="689">
        <v>45604</v>
      </c>
      <c r="B58" s="636" t="s">
        <v>165</v>
      </c>
      <c r="C58" s="636" t="s">
        <v>112</v>
      </c>
      <c r="D58" s="418" t="s">
        <v>164</v>
      </c>
      <c r="E58" s="143">
        <v>20000</v>
      </c>
      <c r="F58" s="785"/>
      <c r="G58" s="124">
        <f t="shared" si="2"/>
        <v>61000</v>
      </c>
      <c r="H58" s="250" t="s">
        <v>208</v>
      </c>
      <c r="I58" s="126" t="s">
        <v>18</v>
      </c>
      <c r="J58" s="304" t="s">
        <v>374</v>
      </c>
      <c r="K58" s="292" t="s">
        <v>154</v>
      </c>
      <c r="L58" s="126" t="s">
        <v>44</v>
      </c>
      <c r="M58" s="786"/>
      <c r="N58" s="354" t="s">
        <v>147</v>
      </c>
    </row>
    <row r="59" spans="1:14" s="792" customFormat="1" x14ac:dyDescent="0.3">
      <c r="A59" s="689">
        <v>45604</v>
      </c>
      <c r="B59" s="636" t="s">
        <v>165</v>
      </c>
      <c r="C59" s="636" t="s">
        <v>112</v>
      </c>
      <c r="D59" s="418" t="s">
        <v>164</v>
      </c>
      <c r="E59" s="143">
        <v>5000</v>
      </c>
      <c r="F59" s="785"/>
      <c r="G59" s="124">
        <f t="shared" si="2"/>
        <v>56000</v>
      </c>
      <c r="H59" s="250" t="s">
        <v>208</v>
      </c>
      <c r="I59" s="126" t="s">
        <v>18</v>
      </c>
      <c r="J59" s="304" t="s">
        <v>374</v>
      </c>
      <c r="K59" s="292" t="s">
        <v>154</v>
      </c>
      <c r="L59" s="126" t="s">
        <v>44</v>
      </c>
      <c r="M59" s="786"/>
      <c r="N59" s="354" t="s">
        <v>337</v>
      </c>
    </row>
    <row r="60" spans="1:14" s="792" customFormat="1" x14ac:dyDescent="0.3">
      <c r="A60" s="689">
        <v>45604</v>
      </c>
      <c r="B60" s="636" t="s">
        <v>165</v>
      </c>
      <c r="C60" s="636" t="s">
        <v>112</v>
      </c>
      <c r="D60" s="418" t="s">
        <v>164</v>
      </c>
      <c r="E60" s="143">
        <v>5000</v>
      </c>
      <c r="F60" s="785"/>
      <c r="G60" s="124">
        <f t="shared" si="2"/>
        <v>51000</v>
      </c>
      <c r="H60" s="250" t="s">
        <v>208</v>
      </c>
      <c r="I60" s="126" t="s">
        <v>18</v>
      </c>
      <c r="J60" s="304" t="s">
        <v>374</v>
      </c>
      <c r="K60" s="292" t="s">
        <v>154</v>
      </c>
      <c r="L60" s="126" t="s">
        <v>44</v>
      </c>
      <c r="M60" s="786"/>
      <c r="N60" s="354" t="s">
        <v>386</v>
      </c>
    </row>
    <row r="61" spans="1:14" s="792" customFormat="1" x14ac:dyDescent="0.3">
      <c r="A61" s="138">
        <v>45604</v>
      </c>
      <c r="B61" s="636" t="s">
        <v>165</v>
      </c>
      <c r="C61" s="636" t="s">
        <v>112</v>
      </c>
      <c r="D61" s="418" t="s">
        <v>164</v>
      </c>
      <c r="E61" s="124">
        <v>5000</v>
      </c>
      <c r="F61" s="785"/>
      <c r="G61" s="124">
        <f t="shared" si="2"/>
        <v>46000</v>
      </c>
      <c r="H61" s="250" t="s">
        <v>208</v>
      </c>
      <c r="I61" s="126" t="s">
        <v>18</v>
      </c>
      <c r="J61" s="304" t="s">
        <v>374</v>
      </c>
      <c r="K61" s="292" t="s">
        <v>154</v>
      </c>
      <c r="L61" s="126" t="s">
        <v>44</v>
      </c>
      <c r="M61" s="786"/>
      <c r="N61" s="354" t="s">
        <v>387</v>
      </c>
    </row>
    <row r="62" spans="1:14" s="80" customFormat="1" x14ac:dyDescent="0.3">
      <c r="A62" s="138">
        <v>45604</v>
      </c>
      <c r="B62" s="636" t="s">
        <v>165</v>
      </c>
      <c r="C62" s="636" t="s">
        <v>112</v>
      </c>
      <c r="D62" s="418" t="s">
        <v>164</v>
      </c>
      <c r="E62" s="124">
        <v>7000</v>
      </c>
      <c r="F62" s="124"/>
      <c r="G62" s="124">
        <f t="shared" si="2"/>
        <v>39000</v>
      </c>
      <c r="H62" s="250" t="s">
        <v>208</v>
      </c>
      <c r="I62" s="126" t="s">
        <v>18</v>
      </c>
      <c r="J62" s="304" t="s">
        <v>374</v>
      </c>
      <c r="K62" s="292" t="s">
        <v>154</v>
      </c>
      <c r="L62" s="126" t="s">
        <v>44</v>
      </c>
      <c r="M62" s="126"/>
      <c r="N62" s="354" t="s">
        <v>388</v>
      </c>
    </row>
    <row r="63" spans="1:14" x14ac:dyDescent="0.3">
      <c r="A63" s="138">
        <v>45604</v>
      </c>
      <c r="B63" s="636" t="s">
        <v>165</v>
      </c>
      <c r="C63" s="636" t="s">
        <v>112</v>
      </c>
      <c r="D63" s="418" t="s">
        <v>164</v>
      </c>
      <c r="E63" s="124">
        <v>6000</v>
      </c>
      <c r="F63" s="124"/>
      <c r="G63" s="124">
        <f t="shared" si="2"/>
        <v>33000</v>
      </c>
      <c r="H63" s="250" t="s">
        <v>208</v>
      </c>
      <c r="I63" s="126" t="s">
        <v>18</v>
      </c>
      <c r="J63" s="304" t="s">
        <v>374</v>
      </c>
      <c r="K63" s="292" t="s">
        <v>154</v>
      </c>
      <c r="L63" s="126" t="s">
        <v>44</v>
      </c>
      <c r="M63" s="126"/>
      <c r="N63" s="354" t="s">
        <v>389</v>
      </c>
    </row>
    <row r="64" spans="1:14" x14ac:dyDescent="0.3">
      <c r="A64" s="138">
        <v>45604</v>
      </c>
      <c r="B64" s="636" t="s">
        <v>165</v>
      </c>
      <c r="C64" s="636" t="s">
        <v>112</v>
      </c>
      <c r="D64" s="418" t="s">
        <v>164</v>
      </c>
      <c r="E64" s="124">
        <v>5000</v>
      </c>
      <c r="F64" s="124"/>
      <c r="G64" s="124">
        <f t="shared" si="2"/>
        <v>28000</v>
      </c>
      <c r="H64" s="250" t="s">
        <v>208</v>
      </c>
      <c r="I64" s="126" t="s">
        <v>18</v>
      </c>
      <c r="J64" s="304" t="s">
        <v>374</v>
      </c>
      <c r="K64" s="292" t="s">
        <v>154</v>
      </c>
      <c r="L64" s="126" t="s">
        <v>44</v>
      </c>
      <c r="M64" s="126"/>
      <c r="N64" s="354" t="s">
        <v>390</v>
      </c>
    </row>
    <row r="65" spans="1:15" x14ac:dyDescent="0.3">
      <c r="A65" s="138">
        <v>45604</v>
      </c>
      <c r="B65" s="636" t="s">
        <v>165</v>
      </c>
      <c r="C65" s="636" t="s">
        <v>112</v>
      </c>
      <c r="D65" s="418" t="s">
        <v>164</v>
      </c>
      <c r="E65" s="350">
        <v>18000</v>
      </c>
      <c r="F65" s="350"/>
      <c r="G65" s="124">
        <f t="shared" si="2"/>
        <v>10000</v>
      </c>
      <c r="H65" s="410" t="s">
        <v>208</v>
      </c>
      <c r="I65" s="411" t="s">
        <v>18</v>
      </c>
      <c r="J65" s="304" t="s">
        <v>374</v>
      </c>
      <c r="K65" s="409" t="s">
        <v>154</v>
      </c>
      <c r="L65" s="411" t="s">
        <v>44</v>
      </c>
      <c r="M65" s="411"/>
      <c r="N65" s="399" t="s">
        <v>199</v>
      </c>
    </row>
    <row r="66" spans="1:15" x14ac:dyDescent="0.3">
      <c r="A66" s="138">
        <v>45604</v>
      </c>
      <c r="B66" s="139" t="s">
        <v>166</v>
      </c>
      <c r="C66" s="139" t="s">
        <v>166</v>
      </c>
      <c r="D66" s="418" t="s">
        <v>164</v>
      </c>
      <c r="E66" s="350">
        <v>5000</v>
      </c>
      <c r="F66" s="124"/>
      <c r="G66" s="124">
        <f t="shared" si="2"/>
        <v>5000</v>
      </c>
      <c r="H66" s="250" t="s">
        <v>208</v>
      </c>
      <c r="I66" s="126" t="s">
        <v>18</v>
      </c>
      <c r="J66" s="304" t="s">
        <v>374</v>
      </c>
      <c r="K66" s="292" t="s">
        <v>154</v>
      </c>
      <c r="L66" s="126" t="s">
        <v>44</v>
      </c>
      <c r="M66" s="126"/>
      <c r="N66" s="399"/>
    </row>
    <row r="67" spans="1:15" x14ac:dyDescent="0.3">
      <c r="A67" s="138">
        <v>45604</v>
      </c>
      <c r="B67" s="139" t="s">
        <v>166</v>
      </c>
      <c r="C67" s="139" t="s">
        <v>166</v>
      </c>
      <c r="D67" s="418" t="s">
        <v>164</v>
      </c>
      <c r="E67" s="124">
        <v>10000</v>
      </c>
      <c r="F67" s="124"/>
      <c r="G67" s="124">
        <f t="shared" si="2"/>
        <v>-5000</v>
      </c>
      <c r="H67" s="250" t="s">
        <v>208</v>
      </c>
      <c r="I67" s="126" t="s">
        <v>18</v>
      </c>
      <c r="J67" s="304" t="s">
        <v>374</v>
      </c>
      <c r="K67" s="292" t="s">
        <v>154</v>
      </c>
      <c r="L67" s="126" t="s">
        <v>44</v>
      </c>
      <c r="M67" s="126"/>
      <c r="N67" s="354"/>
    </row>
    <row r="68" spans="1:15" s="80" customFormat="1" x14ac:dyDescent="0.3">
      <c r="A68" s="138">
        <v>45604</v>
      </c>
      <c r="B68" s="292" t="s">
        <v>391</v>
      </c>
      <c r="C68" s="292" t="s">
        <v>48</v>
      </c>
      <c r="D68" s="418" t="s">
        <v>164</v>
      </c>
      <c r="E68" s="124"/>
      <c r="F68" s="124">
        <v>5000</v>
      </c>
      <c r="G68" s="124">
        <f t="shared" si="2"/>
        <v>0</v>
      </c>
      <c r="H68" s="250" t="s">
        <v>208</v>
      </c>
      <c r="I68" s="126" t="s">
        <v>18</v>
      </c>
      <c r="J68" s="304" t="s">
        <v>214</v>
      </c>
      <c r="K68" s="292" t="s">
        <v>154</v>
      </c>
      <c r="L68" s="126" t="s">
        <v>44</v>
      </c>
      <c r="M68" s="126"/>
      <c r="N68" s="354"/>
    </row>
    <row r="69" spans="1:15" s="823" customFormat="1" x14ac:dyDescent="0.3">
      <c r="A69" s="690">
        <v>45607</v>
      </c>
      <c r="B69" s="825" t="s">
        <v>109</v>
      </c>
      <c r="C69" s="825" t="s">
        <v>225</v>
      </c>
      <c r="D69" s="418" t="s">
        <v>164</v>
      </c>
      <c r="E69" s="827"/>
      <c r="F69" s="818">
        <v>82000</v>
      </c>
      <c r="G69" s="818">
        <f t="shared" si="2"/>
        <v>82000</v>
      </c>
      <c r="H69" s="824" t="s">
        <v>208</v>
      </c>
      <c r="I69" s="698" t="s">
        <v>18</v>
      </c>
      <c r="J69" s="821" t="s">
        <v>411</v>
      </c>
      <c r="K69" s="825" t="s">
        <v>154</v>
      </c>
      <c r="L69" s="698" t="s">
        <v>44</v>
      </c>
      <c r="M69" s="698"/>
      <c r="N69" s="822"/>
    </row>
    <row r="70" spans="1:15" x14ac:dyDescent="0.3">
      <c r="A70" s="138">
        <v>45607</v>
      </c>
      <c r="B70" s="139" t="s">
        <v>165</v>
      </c>
      <c r="C70" s="139" t="s">
        <v>112</v>
      </c>
      <c r="D70" s="418" t="s">
        <v>164</v>
      </c>
      <c r="E70" s="124">
        <v>20000</v>
      </c>
      <c r="F70" s="124"/>
      <c r="G70" s="124">
        <f t="shared" si="2"/>
        <v>62000</v>
      </c>
      <c r="H70" s="250" t="s">
        <v>208</v>
      </c>
      <c r="I70" s="126" t="s">
        <v>18</v>
      </c>
      <c r="J70" s="304" t="s">
        <v>423</v>
      </c>
      <c r="K70" s="292" t="s">
        <v>154</v>
      </c>
      <c r="L70" s="126" t="s">
        <v>44</v>
      </c>
      <c r="M70" s="126"/>
      <c r="N70" s="354" t="s">
        <v>175</v>
      </c>
    </row>
    <row r="71" spans="1:15" x14ac:dyDescent="0.3">
      <c r="A71" s="138">
        <v>45607</v>
      </c>
      <c r="B71" s="139" t="s">
        <v>165</v>
      </c>
      <c r="C71" s="139" t="s">
        <v>112</v>
      </c>
      <c r="D71" s="418" t="s">
        <v>164</v>
      </c>
      <c r="E71" s="124">
        <v>13000</v>
      </c>
      <c r="F71" s="124"/>
      <c r="G71" s="124">
        <f t="shared" si="2"/>
        <v>49000</v>
      </c>
      <c r="H71" s="250" t="s">
        <v>208</v>
      </c>
      <c r="I71" s="126" t="s">
        <v>18</v>
      </c>
      <c r="J71" s="304" t="s">
        <v>423</v>
      </c>
      <c r="K71" s="292" t="s">
        <v>154</v>
      </c>
      <c r="L71" s="126" t="s">
        <v>44</v>
      </c>
      <c r="M71" s="126"/>
      <c r="N71" s="354" t="s">
        <v>419</v>
      </c>
    </row>
    <row r="72" spans="1:15" x14ac:dyDescent="0.3">
      <c r="A72" s="138">
        <v>45607</v>
      </c>
      <c r="B72" s="139" t="s">
        <v>165</v>
      </c>
      <c r="C72" s="139" t="s">
        <v>112</v>
      </c>
      <c r="D72" s="418" t="s">
        <v>164</v>
      </c>
      <c r="E72" s="124">
        <v>6000</v>
      </c>
      <c r="F72" s="130"/>
      <c r="G72" s="124">
        <f t="shared" si="2"/>
        <v>43000</v>
      </c>
      <c r="H72" s="250" t="s">
        <v>208</v>
      </c>
      <c r="I72" s="146" t="s">
        <v>18</v>
      </c>
      <c r="J72" s="304" t="s">
        <v>411</v>
      </c>
      <c r="K72" s="150" t="s">
        <v>154</v>
      </c>
      <c r="L72" s="146" t="s">
        <v>44</v>
      </c>
      <c r="M72" s="146"/>
      <c r="N72" s="81" t="s">
        <v>420</v>
      </c>
    </row>
    <row r="73" spans="1:15" x14ac:dyDescent="0.3">
      <c r="A73" s="138">
        <v>45607</v>
      </c>
      <c r="B73" s="139" t="s">
        <v>165</v>
      </c>
      <c r="C73" s="139" t="s">
        <v>112</v>
      </c>
      <c r="D73" s="418" t="s">
        <v>164</v>
      </c>
      <c r="E73" s="124">
        <v>5000</v>
      </c>
      <c r="F73" s="124"/>
      <c r="G73" s="124">
        <f t="shared" si="2"/>
        <v>38000</v>
      </c>
      <c r="H73" s="250" t="s">
        <v>208</v>
      </c>
      <c r="I73" s="126" t="s">
        <v>18</v>
      </c>
      <c r="J73" s="304" t="s">
        <v>411</v>
      </c>
      <c r="K73" s="292" t="s">
        <v>154</v>
      </c>
      <c r="L73" s="126" t="s">
        <v>44</v>
      </c>
      <c r="M73" s="126"/>
      <c r="N73" s="81" t="s">
        <v>421</v>
      </c>
    </row>
    <row r="74" spans="1:15" x14ac:dyDescent="0.3">
      <c r="A74" s="138">
        <v>45607</v>
      </c>
      <c r="B74" s="139" t="s">
        <v>165</v>
      </c>
      <c r="C74" s="139" t="s">
        <v>112</v>
      </c>
      <c r="D74" s="418" t="s">
        <v>164</v>
      </c>
      <c r="E74" s="124">
        <v>18000</v>
      </c>
      <c r="F74" s="350"/>
      <c r="G74" s="124">
        <f t="shared" si="2"/>
        <v>20000</v>
      </c>
      <c r="H74" s="250" t="s">
        <v>208</v>
      </c>
      <c r="I74" s="126" t="s">
        <v>18</v>
      </c>
      <c r="J74" s="304" t="s">
        <v>411</v>
      </c>
      <c r="K74" s="292" t="s">
        <v>154</v>
      </c>
      <c r="L74" s="126" t="s">
        <v>44</v>
      </c>
      <c r="M74" s="126"/>
      <c r="N74" s="81" t="s">
        <v>422</v>
      </c>
      <c r="O74" s="80"/>
    </row>
    <row r="75" spans="1:15" s="813" customFormat="1" x14ac:dyDescent="0.3">
      <c r="A75" s="138">
        <v>45607</v>
      </c>
      <c r="B75" s="292" t="s">
        <v>166</v>
      </c>
      <c r="C75" s="292" t="s">
        <v>166</v>
      </c>
      <c r="D75" s="418" t="s">
        <v>164</v>
      </c>
      <c r="E75" s="124">
        <v>16000</v>
      </c>
      <c r="F75" s="851"/>
      <c r="G75" s="124">
        <f t="shared" si="2"/>
        <v>4000</v>
      </c>
      <c r="H75" s="250" t="s">
        <v>208</v>
      </c>
      <c r="I75" s="126" t="s">
        <v>18</v>
      </c>
      <c r="J75" s="304" t="s">
        <v>411</v>
      </c>
      <c r="K75" s="292" t="s">
        <v>154</v>
      </c>
      <c r="L75" s="126" t="s">
        <v>44</v>
      </c>
      <c r="M75" s="786"/>
      <c r="N75" s="790"/>
    </row>
    <row r="76" spans="1:15" x14ac:dyDescent="0.3">
      <c r="A76" s="138">
        <v>45607</v>
      </c>
      <c r="B76" s="139" t="s">
        <v>176</v>
      </c>
      <c r="C76" s="139" t="s">
        <v>48</v>
      </c>
      <c r="D76" s="418" t="s">
        <v>164</v>
      </c>
      <c r="E76" s="124"/>
      <c r="F76" s="350">
        <v>-4000</v>
      </c>
      <c r="G76" s="124">
        <f t="shared" si="2"/>
        <v>0</v>
      </c>
      <c r="H76" s="250" t="s">
        <v>208</v>
      </c>
      <c r="I76" s="126" t="s">
        <v>18</v>
      </c>
      <c r="J76" s="304" t="s">
        <v>411</v>
      </c>
      <c r="K76" s="292" t="s">
        <v>154</v>
      </c>
      <c r="L76" s="126" t="s">
        <v>44</v>
      </c>
      <c r="M76" s="126"/>
      <c r="N76" s="81"/>
      <c r="O76" s="80"/>
    </row>
    <row r="77" spans="1:15" s="823" customFormat="1" ht="15.75" customHeight="1" x14ac:dyDescent="0.3">
      <c r="A77" s="690">
        <v>45608</v>
      </c>
      <c r="B77" s="825" t="s">
        <v>109</v>
      </c>
      <c r="C77" s="825" t="s">
        <v>48</v>
      </c>
      <c r="D77" s="418" t="s">
        <v>164</v>
      </c>
      <c r="E77" s="694"/>
      <c r="F77" s="817">
        <v>65000</v>
      </c>
      <c r="G77" s="818">
        <f t="shared" ref="G77:G138" si="3">G76-E77+F77</f>
        <v>65000</v>
      </c>
      <c r="H77" s="824" t="s">
        <v>208</v>
      </c>
      <c r="I77" s="698" t="s">
        <v>18</v>
      </c>
      <c r="J77" s="821" t="s">
        <v>441</v>
      </c>
      <c r="K77" s="825" t="s">
        <v>154</v>
      </c>
      <c r="L77" s="698" t="s">
        <v>44</v>
      </c>
      <c r="M77" s="698"/>
      <c r="N77" s="691"/>
    </row>
    <row r="78" spans="1:15" ht="15.75" customHeight="1" x14ac:dyDescent="0.3">
      <c r="A78" s="138">
        <v>45608</v>
      </c>
      <c r="B78" s="409" t="s">
        <v>165</v>
      </c>
      <c r="C78" s="139" t="s">
        <v>112</v>
      </c>
      <c r="D78" s="418" t="s">
        <v>164</v>
      </c>
      <c r="E78" s="143">
        <v>20000</v>
      </c>
      <c r="F78" s="130"/>
      <c r="G78" s="124">
        <f t="shared" si="3"/>
        <v>45000</v>
      </c>
      <c r="H78" s="250" t="s">
        <v>208</v>
      </c>
      <c r="I78" s="126" t="s">
        <v>18</v>
      </c>
      <c r="J78" s="304" t="s">
        <v>441</v>
      </c>
      <c r="K78" s="292" t="s">
        <v>154</v>
      </c>
      <c r="L78" s="126" t="s">
        <v>44</v>
      </c>
      <c r="M78" s="126"/>
      <c r="N78" s="81" t="s">
        <v>174</v>
      </c>
    </row>
    <row r="79" spans="1:15" s="80" customFormat="1" ht="15.75" customHeight="1" x14ac:dyDescent="0.3">
      <c r="A79" s="138">
        <v>45608</v>
      </c>
      <c r="B79" s="409" t="s">
        <v>165</v>
      </c>
      <c r="C79" s="292" t="s">
        <v>112</v>
      </c>
      <c r="D79" s="418" t="s">
        <v>164</v>
      </c>
      <c r="E79" s="143">
        <v>5000</v>
      </c>
      <c r="F79" s="130"/>
      <c r="G79" s="124">
        <f t="shared" si="3"/>
        <v>40000</v>
      </c>
      <c r="H79" s="250" t="s">
        <v>208</v>
      </c>
      <c r="I79" s="126" t="s">
        <v>18</v>
      </c>
      <c r="J79" s="304" t="s">
        <v>441</v>
      </c>
      <c r="K79" s="292" t="s">
        <v>154</v>
      </c>
      <c r="L79" s="126" t="s">
        <v>44</v>
      </c>
      <c r="M79" s="126"/>
      <c r="N79" s="81" t="s">
        <v>458</v>
      </c>
    </row>
    <row r="80" spans="1:15" ht="15.75" customHeight="1" x14ac:dyDescent="0.3">
      <c r="A80" s="138">
        <v>45608</v>
      </c>
      <c r="B80" s="409" t="s">
        <v>165</v>
      </c>
      <c r="C80" s="292" t="s">
        <v>112</v>
      </c>
      <c r="D80" s="418" t="s">
        <v>164</v>
      </c>
      <c r="E80" s="143">
        <v>6000</v>
      </c>
      <c r="F80" s="130"/>
      <c r="G80" s="124">
        <f t="shared" si="3"/>
        <v>34000</v>
      </c>
      <c r="H80" s="250" t="s">
        <v>208</v>
      </c>
      <c r="I80" s="126" t="s">
        <v>18</v>
      </c>
      <c r="J80" s="304" t="s">
        <v>441</v>
      </c>
      <c r="K80" s="292" t="s">
        <v>154</v>
      </c>
      <c r="L80" s="126" t="s">
        <v>44</v>
      </c>
      <c r="M80" s="126"/>
      <c r="N80" s="81" t="s">
        <v>386</v>
      </c>
    </row>
    <row r="81" spans="1:14" ht="15.75" customHeight="1" x14ac:dyDescent="0.3">
      <c r="A81" s="138">
        <v>45608</v>
      </c>
      <c r="B81" s="409" t="s">
        <v>165</v>
      </c>
      <c r="C81" s="292" t="s">
        <v>112</v>
      </c>
      <c r="D81" s="418" t="s">
        <v>164</v>
      </c>
      <c r="E81" s="143">
        <v>8000</v>
      </c>
      <c r="F81" s="130"/>
      <c r="G81" s="124">
        <f t="shared" si="3"/>
        <v>26000</v>
      </c>
      <c r="H81" s="250" t="s">
        <v>208</v>
      </c>
      <c r="I81" s="126" t="s">
        <v>18</v>
      </c>
      <c r="J81" s="304" t="s">
        <v>441</v>
      </c>
      <c r="K81" s="292" t="s">
        <v>154</v>
      </c>
      <c r="L81" s="126" t="s">
        <v>44</v>
      </c>
      <c r="M81" s="126"/>
      <c r="N81" s="81" t="s">
        <v>459</v>
      </c>
    </row>
    <row r="82" spans="1:14" s="80" customFormat="1" ht="15.75" customHeight="1" x14ac:dyDescent="0.3">
      <c r="A82" s="138">
        <v>45608</v>
      </c>
      <c r="B82" s="409" t="s">
        <v>165</v>
      </c>
      <c r="C82" s="292" t="s">
        <v>112</v>
      </c>
      <c r="D82" s="418" t="s">
        <v>164</v>
      </c>
      <c r="E82" s="143">
        <v>18000</v>
      </c>
      <c r="F82" s="130"/>
      <c r="G82" s="124">
        <f t="shared" si="3"/>
        <v>8000</v>
      </c>
      <c r="H82" s="250" t="s">
        <v>208</v>
      </c>
      <c r="I82" s="126" t="s">
        <v>18</v>
      </c>
      <c r="J82" s="304" t="s">
        <v>441</v>
      </c>
      <c r="K82" s="292" t="s">
        <v>154</v>
      </c>
      <c r="L82" s="126" t="s">
        <v>44</v>
      </c>
      <c r="M82" s="126"/>
      <c r="N82" s="81" t="s">
        <v>460</v>
      </c>
    </row>
    <row r="83" spans="1:14" ht="15.75" customHeight="1" x14ac:dyDescent="0.3">
      <c r="A83" s="138">
        <v>45608</v>
      </c>
      <c r="B83" s="139" t="s">
        <v>176</v>
      </c>
      <c r="C83" s="139" t="s">
        <v>48</v>
      </c>
      <c r="D83" s="418" t="s">
        <v>164</v>
      </c>
      <c r="E83" s="143"/>
      <c r="F83" s="130">
        <v>-8000</v>
      </c>
      <c r="G83" s="124">
        <f t="shared" si="3"/>
        <v>0</v>
      </c>
      <c r="H83" s="250" t="s">
        <v>208</v>
      </c>
      <c r="I83" s="126" t="s">
        <v>18</v>
      </c>
      <c r="J83" s="304" t="s">
        <v>441</v>
      </c>
      <c r="K83" s="292" t="s">
        <v>154</v>
      </c>
      <c r="L83" s="126" t="s">
        <v>44</v>
      </c>
      <c r="M83" s="126"/>
      <c r="N83" s="81"/>
    </row>
    <row r="84" spans="1:14" s="823" customFormat="1" ht="15.75" customHeight="1" x14ac:dyDescent="0.3">
      <c r="A84" s="690">
        <v>45609</v>
      </c>
      <c r="B84" s="825" t="s">
        <v>109</v>
      </c>
      <c r="C84" s="825" t="s">
        <v>48</v>
      </c>
      <c r="D84" s="826" t="s">
        <v>164</v>
      </c>
      <c r="E84" s="694"/>
      <c r="F84" s="817">
        <v>40000</v>
      </c>
      <c r="G84" s="818">
        <f t="shared" si="3"/>
        <v>40000</v>
      </c>
      <c r="H84" s="824" t="s">
        <v>208</v>
      </c>
      <c r="I84" s="698" t="s">
        <v>18</v>
      </c>
      <c r="J84" s="821" t="s">
        <v>461</v>
      </c>
      <c r="K84" s="825" t="s">
        <v>154</v>
      </c>
      <c r="L84" s="698" t="s">
        <v>44</v>
      </c>
      <c r="M84" s="698"/>
      <c r="N84" s="691"/>
    </row>
    <row r="85" spans="1:14" ht="15.75" customHeight="1" x14ac:dyDescent="0.3">
      <c r="A85" s="138">
        <v>45609</v>
      </c>
      <c r="B85" s="139" t="s">
        <v>165</v>
      </c>
      <c r="C85" s="139" t="s">
        <v>112</v>
      </c>
      <c r="D85" s="418" t="s">
        <v>164</v>
      </c>
      <c r="E85" s="143">
        <v>20000</v>
      </c>
      <c r="F85" s="130"/>
      <c r="G85" s="124">
        <f t="shared" si="3"/>
        <v>20000</v>
      </c>
      <c r="H85" s="250" t="s">
        <v>208</v>
      </c>
      <c r="I85" s="126" t="s">
        <v>18</v>
      </c>
      <c r="J85" s="304" t="s">
        <v>461</v>
      </c>
      <c r="K85" s="292" t="s">
        <v>154</v>
      </c>
      <c r="L85" s="126" t="s">
        <v>44</v>
      </c>
      <c r="M85" s="126"/>
      <c r="N85" s="81" t="s">
        <v>174</v>
      </c>
    </row>
    <row r="86" spans="1:14" ht="15.75" customHeight="1" x14ac:dyDescent="0.3">
      <c r="A86" s="138">
        <v>45609</v>
      </c>
      <c r="B86" s="139" t="s">
        <v>165</v>
      </c>
      <c r="C86" s="139" t="s">
        <v>112</v>
      </c>
      <c r="D86" s="418" t="s">
        <v>164</v>
      </c>
      <c r="E86" s="143">
        <v>20000</v>
      </c>
      <c r="F86" s="130"/>
      <c r="G86" s="124">
        <f t="shared" si="3"/>
        <v>0</v>
      </c>
      <c r="H86" s="250" t="s">
        <v>208</v>
      </c>
      <c r="I86" s="126" t="s">
        <v>18</v>
      </c>
      <c r="J86" s="304" t="s">
        <v>461</v>
      </c>
      <c r="K86" s="292" t="s">
        <v>154</v>
      </c>
      <c r="L86" s="126" t="s">
        <v>44</v>
      </c>
      <c r="M86" s="126"/>
      <c r="N86" s="81" t="s">
        <v>175</v>
      </c>
    </row>
    <row r="87" spans="1:14" s="823" customFormat="1" ht="15.75" customHeight="1" x14ac:dyDescent="0.3">
      <c r="A87" s="690">
        <v>45610</v>
      </c>
      <c r="B87" s="825" t="s">
        <v>109</v>
      </c>
      <c r="C87" s="825" t="s">
        <v>48</v>
      </c>
      <c r="D87" s="826" t="s">
        <v>164</v>
      </c>
      <c r="E87" s="694"/>
      <c r="F87" s="817">
        <v>81000</v>
      </c>
      <c r="G87" s="818">
        <f t="shared" si="3"/>
        <v>81000</v>
      </c>
      <c r="H87" s="824" t="s">
        <v>208</v>
      </c>
      <c r="I87" s="698" t="s">
        <v>18</v>
      </c>
      <c r="J87" s="821" t="s">
        <v>486</v>
      </c>
      <c r="K87" s="825" t="s">
        <v>154</v>
      </c>
      <c r="L87" s="698" t="s">
        <v>44</v>
      </c>
      <c r="M87" s="698"/>
      <c r="N87" s="691"/>
    </row>
    <row r="88" spans="1:14" ht="15.75" customHeight="1" x14ac:dyDescent="0.3">
      <c r="A88" s="138">
        <v>45610</v>
      </c>
      <c r="B88" s="139" t="s">
        <v>165</v>
      </c>
      <c r="C88" s="139" t="s">
        <v>112</v>
      </c>
      <c r="D88" s="418" t="s">
        <v>164</v>
      </c>
      <c r="E88" s="143">
        <v>20000</v>
      </c>
      <c r="F88" s="130"/>
      <c r="G88" s="124">
        <f t="shared" si="3"/>
        <v>61000</v>
      </c>
      <c r="H88" s="250" t="s">
        <v>208</v>
      </c>
      <c r="I88" s="126" t="s">
        <v>18</v>
      </c>
      <c r="J88" s="304" t="s">
        <v>486</v>
      </c>
      <c r="K88" s="292" t="s">
        <v>154</v>
      </c>
      <c r="L88" s="126" t="s">
        <v>44</v>
      </c>
      <c r="M88" s="126"/>
      <c r="N88" s="81" t="s">
        <v>174</v>
      </c>
    </row>
    <row r="89" spans="1:14" ht="15.75" customHeight="1" x14ac:dyDescent="0.3">
      <c r="A89" s="138">
        <v>45610</v>
      </c>
      <c r="B89" s="139" t="s">
        <v>165</v>
      </c>
      <c r="C89" s="139" t="s">
        <v>112</v>
      </c>
      <c r="D89" s="418" t="s">
        <v>164</v>
      </c>
      <c r="E89" s="143">
        <v>12000</v>
      </c>
      <c r="F89" s="130"/>
      <c r="G89" s="124">
        <f t="shared" si="3"/>
        <v>49000</v>
      </c>
      <c r="H89" s="250" t="s">
        <v>208</v>
      </c>
      <c r="I89" s="126" t="s">
        <v>18</v>
      </c>
      <c r="J89" s="304" t="s">
        <v>486</v>
      </c>
      <c r="K89" s="292" t="s">
        <v>154</v>
      </c>
      <c r="L89" s="126" t="s">
        <v>44</v>
      </c>
      <c r="M89" s="126"/>
      <c r="N89" s="81" t="s">
        <v>492</v>
      </c>
    </row>
    <row r="90" spans="1:14" ht="15.75" customHeight="1" x14ac:dyDescent="0.3">
      <c r="A90" s="138">
        <v>45610</v>
      </c>
      <c r="B90" s="139" t="s">
        <v>165</v>
      </c>
      <c r="C90" s="139" t="s">
        <v>112</v>
      </c>
      <c r="D90" s="418" t="s">
        <v>164</v>
      </c>
      <c r="E90" s="143">
        <v>10000</v>
      </c>
      <c r="F90" s="130"/>
      <c r="G90" s="124">
        <f t="shared" si="3"/>
        <v>39000</v>
      </c>
      <c r="H90" s="250" t="s">
        <v>208</v>
      </c>
      <c r="I90" s="126" t="s">
        <v>18</v>
      </c>
      <c r="J90" s="304" t="s">
        <v>486</v>
      </c>
      <c r="K90" s="292" t="s">
        <v>154</v>
      </c>
      <c r="L90" s="126" t="s">
        <v>44</v>
      </c>
      <c r="M90" s="126"/>
      <c r="N90" s="81" t="s">
        <v>493</v>
      </c>
    </row>
    <row r="91" spans="1:14" s="80" customFormat="1" ht="15.75" customHeight="1" x14ac:dyDescent="0.3">
      <c r="A91" s="138">
        <v>45610</v>
      </c>
      <c r="B91" s="139" t="s">
        <v>165</v>
      </c>
      <c r="C91" s="139" t="s">
        <v>112</v>
      </c>
      <c r="D91" s="418" t="s">
        <v>164</v>
      </c>
      <c r="E91" s="143">
        <v>7000</v>
      </c>
      <c r="F91" s="130"/>
      <c r="G91" s="124">
        <f t="shared" si="3"/>
        <v>32000</v>
      </c>
      <c r="H91" s="250" t="s">
        <v>208</v>
      </c>
      <c r="I91" s="126" t="s">
        <v>18</v>
      </c>
      <c r="J91" s="304" t="s">
        <v>486</v>
      </c>
      <c r="K91" s="292" t="s">
        <v>154</v>
      </c>
      <c r="L91" s="126" t="s">
        <v>44</v>
      </c>
      <c r="M91" s="126"/>
      <c r="N91" s="81" t="s">
        <v>494</v>
      </c>
    </row>
    <row r="92" spans="1:14" ht="15.75" customHeight="1" x14ac:dyDescent="0.3">
      <c r="A92" s="138">
        <v>45610</v>
      </c>
      <c r="B92" s="139" t="s">
        <v>165</v>
      </c>
      <c r="C92" s="139" t="s">
        <v>112</v>
      </c>
      <c r="D92" s="418" t="s">
        <v>164</v>
      </c>
      <c r="E92" s="143">
        <v>13000</v>
      </c>
      <c r="F92" s="130"/>
      <c r="G92" s="124">
        <f t="shared" si="3"/>
        <v>19000</v>
      </c>
      <c r="H92" s="250" t="s">
        <v>208</v>
      </c>
      <c r="I92" s="126" t="s">
        <v>18</v>
      </c>
      <c r="J92" s="304" t="s">
        <v>486</v>
      </c>
      <c r="K92" s="292" t="s">
        <v>154</v>
      </c>
      <c r="L92" s="126" t="s">
        <v>44</v>
      </c>
      <c r="M92" s="126"/>
      <c r="N92" s="81" t="s">
        <v>495</v>
      </c>
    </row>
    <row r="93" spans="1:14" ht="15.75" customHeight="1" x14ac:dyDescent="0.3">
      <c r="A93" s="138">
        <v>45610</v>
      </c>
      <c r="B93" s="139" t="s">
        <v>166</v>
      </c>
      <c r="C93" s="139" t="s">
        <v>166</v>
      </c>
      <c r="D93" s="418" t="s">
        <v>164</v>
      </c>
      <c r="E93" s="143">
        <v>18000</v>
      </c>
      <c r="F93" s="130"/>
      <c r="G93" s="124">
        <f t="shared" si="3"/>
        <v>1000</v>
      </c>
      <c r="H93" s="619" t="s">
        <v>208</v>
      </c>
      <c r="I93" s="126" t="s">
        <v>18</v>
      </c>
      <c r="J93" s="304" t="s">
        <v>486</v>
      </c>
      <c r="K93" s="139" t="s">
        <v>154</v>
      </c>
      <c r="L93" s="126" t="s">
        <v>44</v>
      </c>
      <c r="M93" s="126"/>
      <c r="N93" s="81"/>
    </row>
    <row r="94" spans="1:14" ht="15.75" customHeight="1" x14ac:dyDescent="0.3">
      <c r="A94" s="138">
        <v>45610</v>
      </c>
      <c r="B94" s="139" t="s">
        <v>176</v>
      </c>
      <c r="C94" s="139" t="s">
        <v>48</v>
      </c>
      <c r="D94" s="418" t="s">
        <v>164</v>
      </c>
      <c r="E94" s="143"/>
      <c r="F94" s="130">
        <v>-1000</v>
      </c>
      <c r="G94" s="124">
        <f t="shared" si="3"/>
        <v>0</v>
      </c>
      <c r="H94" s="619" t="s">
        <v>208</v>
      </c>
      <c r="I94" s="126" t="s">
        <v>18</v>
      </c>
      <c r="J94" s="304" t="s">
        <v>486</v>
      </c>
      <c r="K94" s="139" t="s">
        <v>154</v>
      </c>
      <c r="L94" s="126" t="s">
        <v>44</v>
      </c>
      <c r="M94" s="126"/>
      <c r="N94" s="81"/>
    </row>
    <row r="95" spans="1:14" s="823" customFormat="1" ht="15.75" customHeight="1" x14ac:dyDescent="0.3">
      <c r="A95" s="690">
        <v>45611</v>
      </c>
      <c r="B95" s="825" t="s">
        <v>109</v>
      </c>
      <c r="C95" s="825" t="s">
        <v>48</v>
      </c>
      <c r="D95" s="826" t="s">
        <v>164</v>
      </c>
      <c r="E95" s="694"/>
      <c r="F95" s="817">
        <v>83000</v>
      </c>
      <c r="G95" s="818">
        <f t="shared" si="3"/>
        <v>83000</v>
      </c>
      <c r="H95" s="824" t="s">
        <v>208</v>
      </c>
      <c r="I95" s="698" t="s">
        <v>18</v>
      </c>
      <c r="J95" s="821" t="s">
        <v>505</v>
      </c>
      <c r="K95" s="825" t="s">
        <v>154</v>
      </c>
      <c r="L95" s="698" t="s">
        <v>44</v>
      </c>
      <c r="M95" s="698"/>
      <c r="N95" s="691"/>
    </row>
    <row r="96" spans="1:14" ht="15.75" customHeight="1" x14ac:dyDescent="0.3">
      <c r="A96" s="138">
        <v>45611</v>
      </c>
      <c r="B96" s="139" t="s">
        <v>165</v>
      </c>
      <c r="C96" s="139" t="s">
        <v>112</v>
      </c>
      <c r="D96" s="418" t="s">
        <v>164</v>
      </c>
      <c r="E96" s="143">
        <v>20000</v>
      </c>
      <c r="F96" s="130"/>
      <c r="G96" s="124">
        <f t="shared" si="3"/>
        <v>63000</v>
      </c>
      <c r="H96" s="250" t="s">
        <v>208</v>
      </c>
      <c r="I96" s="126" t="s">
        <v>18</v>
      </c>
      <c r="J96" s="304" t="s">
        <v>505</v>
      </c>
      <c r="K96" s="292" t="s">
        <v>154</v>
      </c>
      <c r="L96" s="126" t="s">
        <v>44</v>
      </c>
      <c r="M96" s="126"/>
      <c r="N96" s="81" t="s">
        <v>174</v>
      </c>
    </row>
    <row r="97" spans="1:14" ht="15.75" customHeight="1" x14ac:dyDescent="0.3">
      <c r="A97" s="138">
        <v>45611</v>
      </c>
      <c r="B97" s="139" t="s">
        <v>165</v>
      </c>
      <c r="C97" s="139" t="s">
        <v>112</v>
      </c>
      <c r="D97" s="418" t="s">
        <v>164</v>
      </c>
      <c r="E97" s="143">
        <v>12000</v>
      </c>
      <c r="F97" s="130"/>
      <c r="G97" s="124">
        <f t="shared" si="3"/>
        <v>51000</v>
      </c>
      <c r="H97" s="250" t="s">
        <v>208</v>
      </c>
      <c r="I97" s="126" t="s">
        <v>18</v>
      </c>
      <c r="J97" s="304" t="s">
        <v>505</v>
      </c>
      <c r="K97" s="292" t="s">
        <v>154</v>
      </c>
      <c r="L97" s="126" t="s">
        <v>44</v>
      </c>
      <c r="M97" s="126"/>
      <c r="N97" s="81" t="s">
        <v>507</v>
      </c>
    </row>
    <row r="98" spans="1:14" ht="15.75" customHeight="1" x14ac:dyDescent="0.3">
      <c r="A98" s="138">
        <v>45611</v>
      </c>
      <c r="B98" s="139" t="s">
        <v>165</v>
      </c>
      <c r="C98" s="139" t="s">
        <v>112</v>
      </c>
      <c r="D98" s="418" t="s">
        <v>164</v>
      </c>
      <c r="E98" s="143">
        <v>7000</v>
      </c>
      <c r="F98" s="130"/>
      <c r="G98" s="124">
        <f t="shared" si="3"/>
        <v>44000</v>
      </c>
      <c r="H98" s="250" t="s">
        <v>208</v>
      </c>
      <c r="I98" s="126" t="s">
        <v>18</v>
      </c>
      <c r="J98" s="304" t="s">
        <v>505</v>
      </c>
      <c r="K98" s="292" t="s">
        <v>154</v>
      </c>
      <c r="L98" s="126" t="s">
        <v>44</v>
      </c>
      <c r="M98" s="126"/>
      <c r="N98" s="81" t="s">
        <v>508</v>
      </c>
    </row>
    <row r="99" spans="1:14" ht="15.75" customHeight="1" x14ac:dyDescent="0.3">
      <c r="A99" s="138">
        <v>45611</v>
      </c>
      <c r="B99" s="139" t="s">
        <v>165</v>
      </c>
      <c r="C99" s="139" t="s">
        <v>112</v>
      </c>
      <c r="D99" s="418" t="s">
        <v>164</v>
      </c>
      <c r="E99" s="143">
        <v>10000</v>
      </c>
      <c r="F99" s="130"/>
      <c r="G99" s="124">
        <f t="shared" si="3"/>
        <v>34000</v>
      </c>
      <c r="H99" s="250" t="s">
        <v>208</v>
      </c>
      <c r="I99" s="126" t="s">
        <v>18</v>
      </c>
      <c r="J99" s="304" t="s">
        <v>505</v>
      </c>
      <c r="K99" s="292" t="s">
        <v>154</v>
      </c>
      <c r="L99" s="126" t="s">
        <v>44</v>
      </c>
      <c r="M99" s="126"/>
      <c r="N99" s="81" t="s">
        <v>509</v>
      </c>
    </row>
    <row r="100" spans="1:14" ht="15.75" customHeight="1" x14ac:dyDescent="0.3">
      <c r="A100" s="138">
        <v>45611</v>
      </c>
      <c r="B100" s="139" t="s">
        <v>165</v>
      </c>
      <c r="C100" s="139" t="s">
        <v>112</v>
      </c>
      <c r="D100" s="418" t="s">
        <v>164</v>
      </c>
      <c r="E100" s="143">
        <v>14000</v>
      </c>
      <c r="F100" s="130"/>
      <c r="G100" s="124">
        <f t="shared" si="3"/>
        <v>20000</v>
      </c>
      <c r="H100" s="250" t="s">
        <v>208</v>
      </c>
      <c r="I100" s="126" t="s">
        <v>18</v>
      </c>
      <c r="J100" s="304" t="s">
        <v>505</v>
      </c>
      <c r="K100" s="292" t="s">
        <v>154</v>
      </c>
      <c r="L100" s="126" t="s">
        <v>44</v>
      </c>
      <c r="M100" s="126"/>
      <c r="N100" s="81" t="s">
        <v>495</v>
      </c>
    </row>
    <row r="101" spans="1:14" ht="15.75" customHeight="1" x14ac:dyDescent="0.3">
      <c r="A101" s="138">
        <v>45611</v>
      </c>
      <c r="B101" s="304" t="s">
        <v>166</v>
      </c>
      <c r="C101" s="139" t="s">
        <v>166</v>
      </c>
      <c r="D101" s="418" t="s">
        <v>164</v>
      </c>
      <c r="E101" s="143">
        <v>11000</v>
      </c>
      <c r="F101" s="702"/>
      <c r="G101" s="124">
        <f t="shared" si="3"/>
        <v>9000</v>
      </c>
      <c r="H101" s="304" t="s">
        <v>208</v>
      </c>
      <c r="I101" s="304" t="s">
        <v>18</v>
      </c>
      <c r="J101" s="304" t="s">
        <v>505</v>
      </c>
      <c r="K101" s="304" t="s">
        <v>154</v>
      </c>
      <c r="L101" s="304" t="s">
        <v>44</v>
      </c>
      <c r="M101" s="304"/>
      <c r="N101" s="304"/>
    </row>
    <row r="102" spans="1:14" ht="15.75" customHeight="1" x14ac:dyDescent="0.3">
      <c r="A102" s="138">
        <v>45611</v>
      </c>
      <c r="B102" s="139" t="s">
        <v>176</v>
      </c>
      <c r="C102" s="139" t="s">
        <v>48</v>
      </c>
      <c r="D102" s="418" t="s">
        <v>164</v>
      </c>
      <c r="E102" s="143"/>
      <c r="F102" s="130">
        <v>-9000</v>
      </c>
      <c r="G102" s="124">
        <f t="shared" si="3"/>
        <v>0</v>
      </c>
      <c r="H102" s="250" t="s">
        <v>208</v>
      </c>
      <c r="I102" s="126" t="s">
        <v>18</v>
      </c>
      <c r="J102" s="304" t="s">
        <v>505</v>
      </c>
      <c r="K102" s="292" t="s">
        <v>154</v>
      </c>
      <c r="L102" s="126" t="s">
        <v>44</v>
      </c>
      <c r="M102" s="126"/>
      <c r="N102" s="81"/>
    </row>
    <row r="103" spans="1:14" s="823" customFormat="1" x14ac:dyDescent="0.3">
      <c r="A103" s="690">
        <v>45612</v>
      </c>
      <c r="B103" s="825" t="s">
        <v>109</v>
      </c>
      <c r="C103" s="825" t="s">
        <v>48</v>
      </c>
      <c r="D103" s="826" t="s">
        <v>164</v>
      </c>
      <c r="E103" s="694"/>
      <c r="F103" s="817">
        <v>40000</v>
      </c>
      <c r="G103" s="818">
        <f t="shared" si="3"/>
        <v>40000</v>
      </c>
      <c r="H103" s="824" t="s">
        <v>208</v>
      </c>
      <c r="I103" s="698" t="s">
        <v>18</v>
      </c>
      <c r="J103" s="821" t="s">
        <v>510</v>
      </c>
      <c r="K103" s="825" t="s">
        <v>154</v>
      </c>
      <c r="L103" s="698" t="s">
        <v>44</v>
      </c>
      <c r="M103" s="698"/>
      <c r="N103" s="691"/>
    </row>
    <row r="104" spans="1:14" ht="15.75" customHeight="1" x14ac:dyDescent="0.3">
      <c r="A104" s="138">
        <v>45612</v>
      </c>
      <c r="B104" s="139" t="s">
        <v>165</v>
      </c>
      <c r="C104" s="139" t="s">
        <v>112</v>
      </c>
      <c r="D104" s="418" t="s">
        <v>164</v>
      </c>
      <c r="E104" s="143">
        <v>20000</v>
      </c>
      <c r="F104" s="130"/>
      <c r="G104" s="124">
        <f t="shared" si="3"/>
        <v>20000</v>
      </c>
      <c r="H104" s="250" t="s">
        <v>208</v>
      </c>
      <c r="I104" s="126" t="s">
        <v>18</v>
      </c>
      <c r="J104" s="304" t="s">
        <v>510</v>
      </c>
      <c r="K104" s="292" t="s">
        <v>154</v>
      </c>
      <c r="L104" s="126" t="s">
        <v>44</v>
      </c>
      <c r="M104" s="126"/>
      <c r="N104" s="81" t="s">
        <v>174</v>
      </c>
    </row>
    <row r="105" spans="1:14" ht="15.75" customHeight="1" x14ac:dyDescent="0.3">
      <c r="A105" s="138">
        <v>45612</v>
      </c>
      <c r="B105" s="139" t="s">
        <v>165</v>
      </c>
      <c r="C105" s="139" t="s">
        <v>112</v>
      </c>
      <c r="D105" s="418" t="s">
        <v>164</v>
      </c>
      <c r="E105" s="143">
        <v>20000</v>
      </c>
      <c r="F105" s="130"/>
      <c r="G105" s="124">
        <f t="shared" si="3"/>
        <v>0</v>
      </c>
      <c r="H105" s="250" t="s">
        <v>208</v>
      </c>
      <c r="I105" s="126" t="s">
        <v>18</v>
      </c>
      <c r="J105" s="304" t="s">
        <v>510</v>
      </c>
      <c r="K105" s="292" t="s">
        <v>154</v>
      </c>
      <c r="L105" s="126" t="s">
        <v>44</v>
      </c>
      <c r="M105" s="126"/>
      <c r="N105" s="81" t="s">
        <v>175</v>
      </c>
    </row>
    <row r="106" spans="1:14" s="823" customFormat="1" ht="15.75" customHeight="1" x14ac:dyDescent="0.3">
      <c r="A106" s="690">
        <v>45614</v>
      </c>
      <c r="B106" s="825" t="s">
        <v>109</v>
      </c>
      <c r="C106" s="825" t="s">
        <v>48</v>
      </c>
      <c r="D106" s="826" t="s">
        <v>164</v>
      </c>
      <c r="E106" s="694"/>
      <c r="F106" s="817">
        <v>77000</v>
      </c>
      <c r="G106" s="818">
        <f t="shared" si="3"/>
        <v>77000</v>
      </c>
      <c r="H106" s="824" t="s">
        <v>208</v>
      </c>
      <c r="I106" s="698" t="s">
        <v>18</v>
      </c>
      <c r="J106" s="821" t="s">
        <v>529</v>
      </c>
      <c r="K106" s="825" t="s">
        <v>154</v>
      </c>
      <c r="L106" s="698" t="s">
        <v>44</v>
      </c>
      <c r="M106" s="698"/>
      <c r="N106" s="691"/>
    </row>
    <row r="107" spans="1:14" ht="15.75" customHeight="1" x14ac:dyDescent="0.3">
      <c r="A107" s="138">
        <v>45614</v>
      </c>
      <c r="B107" s="139" t="s">
        <v>165</v>
      </c>
      <c r="C107" s="139" t="s">
        <v>112</v>
      </c>
      <c r="D107" s="418" t="s">
        <v>164</v>
      </c>
      <c r="E107" s="143">
        <v>20000</v>
      </c>
      <c r="F107" s="130"/>
      <c r="G107" s="124">
        <f t="shared" si="3"/>
        <v>57000</v>
      </c>
      <c r="H107" s="250" t="s">
        <v>208</v>
      </c>
      <c r="I107" s="126" t="s">
        <v>18</v>
      </c>
      <c r="J107" s="304" t="s">
        <v>529</v>
      </c>
      <c r="K107" s="292" t="s">
        <v>154</v>
      </c>
      <c r="L107" s="126" t="s">
        <v>44</v>
      </c>
      <c r="M107" s="126"/>
      <c r="N107" s="81" t="s">
        <v>174</v>
      </c>
    </row>
    <row r="108" spans="1:14" ht="15.75" customHeight="1" x14ac:dyDescent="0.3">
      <c r="A108" s="138">
        <v>45614</v>
      </c>
      <c r="B108" s="139" t="s">
        <v>165</v>
      </c>
      <c r="C108" s="139" t="s">
        <v>112</v>
      </c>
      <c r="D108" s="418" t="s">
        <v>164</v>
      </c>
      <c r="E108" s="143">
        <v>12000</v>
      </c>
      <c r="F108" s="130"/>
      <c r="G108" s="124">
        <f t="shared" si="3"/>
        <v>45000</v>
      </c>
      <c r="H108" s="250" t="s">
        <v>208</v>
      </c>
      <c r="I108" s="126" t="s">
        <v>18</v>
      </c>
      <c r="J108" s="304" t="s">
        <v>529</v>
      </c>
      <c r="K108" s="292" t="s">
        <v>154</v>
      </c>
      <c r="L108" s="126" t="s">
        <v>44</v>
      </c>
      <c r="M108" s="126"/>
      <c r="N108" s="81" t="s">
        <v>542</v>
      </c>
    </row>
    <row r="109" spans="1:14" ht="24.6" customHeight="1" x14ac:dyDescent="0.3">
      <c r="A109" s="138">
        <v>45614</v>
      </c>
      <c r="B109" s="139" t="s">
        <v>165</v>
      </c>
      <c r="C109" s="139" t="s">
        <v>112</v>
      </c>
      <c r="D109" s="418" t="s">
        <v>164</v>
      </c>
      <c r="E109" s="143">
        <v>7000</v>
      </c>
      <c r="F109" s="130"/>
      <c r="G109" s="124">
        <f t="shared" si="3"/>
        <v>38000</v>
      </c>
      <c r="H109" s="250" t="s">
        <v>208</v>
      </c>
      <c r="I109" s="126" t="s">
        <v>18</v>
      </c>
      <c r="J109" s="304" t="s">
        <v>529</v>
      </c>
      <c r="K109" s="292" t="s">
        <v>154</v>
      </c>
      <c r="L109" s="126" t="s">
        <v>44</v>
      </c>
      <c r="M109" s="126"/>
      <c r="N109" s="81" t="s">
        <v>543</v>
      </c>
    </row>
    <row r="110" spans="1:14" ht="15.75" customHeight="1" x14ac:dyDescent="0.3">
      <c r="A110" s="138">
        <v>45614</v>
      </c>
      <c r="B110" s="139" t="s">
        <v>165</v>
      </c>
      <c r="C110" s="139" t="s">
        <v>112</v>
      </c>
      <c r="D110" s="418" t="s">
        <v>164</v>
      </c>
      <c r="E110" s="143">
        <v>5000</v>
      </c>
      <c r="F110" s="130"/>
      <c r="G110" s="124">
        <f t="shared" si="3"/>
        <v>33000</v>
      </c>
      <c r="H110" s="250" t="s">
        <v>208</v>
      </c>
      <c r="I110" s="126" t="s">
        <v>18</v>
      </c>
      <c r="J110" s="304" t="s">
        <v>529</v>
      </c>
      <c r="K110" s="292" t="s">
        <v>154</v>
      </c>
      <c r="L110" s="126" t="s">
        <v>44</v>
      </c>
      <c r="M110" s="126"/>
      <c r="N110" s="81" t="s">
        <v>544</v>
      </c>
    </row>
    <row r="111" spans="1:14" ht="15.75" customHeight="1" x14ac:dyDescent="0.3">
      <c r="A111" s="138">
        <v>45614</v>
      </c>
      <c r="B111" s="139" t="s">
        <v>165</v>
      </c>
      <c r="C111" s="139" t="s">
        <v>112</v>
      </c>
      <c r="D111" s="418" t="s">
        <v>164</v>
      </c>
      <c r="E111" s="143">
        <v>7000</v>
      </c>
      <c r="F111" s="130"/>
      <c r="G111" s="124">
        <f t="shared" si="3"/>
        <v>26000</v>
      </c>
      <c r="H111" s="250" t="s">
        <v>208</v>
      </c>
      <c r="I111" s="126" t="s">
        <v>18</v>
      </c>
      <c r="J111" s="304" t="s">
        <v>529</v>
      </c>
      <c r="K111" s="292" t="s">
        <v>154</v>
      </c>
      <c r="L111" s="126" t="s">
        <v>44</v>
      </c>
      <c r="M111" s="126"/>
      <c r="N111" s="81" t="s">
        <v>545</v>
      </c>
    </row>
    <row r="112" spans="1:14" ht="15.75" customHeight="1" x14ac:dyDescent="0.3">
      <c r="A112" s="138">
        <v>45614</v>
      </c>
      <c r="B112" s="139" t="s">
        <v>165</v>
      </c>
      <c r="C112" s="139" t="s">
        <v>112</v>
      </c>
      <c r="D112" s="418" t="s">
        <v>164</v>
      </c>
      <c r="E112" s="143">
        <v>14000</v>
      </c>
      <c r="F112" s="130"/>
      <c r="G112" s="124">
        <f t="shared" si="3"/>
        <v>12000</v>
      </c>
      <c r="H112" s="250" t="s">
        <v>208</v>
      </c>
      <c r="I112" s="126" t="s">
        <v>18</v>
      </c>
      <c r="J112" s="304" t="s">
        <v>529</v>
      </c>
      <c r="K112" s="292" t="s">
        <v>154</v>
      </c>
      <c r="L112" s="126" t="s">
        <v>44</v>
      </c>
      <c r="M112" s="126"/>
      <c r="N112" s="81" t="s">
        <v>546</v>
      </c>
    </row>
    <row r="113" spans="1:14" ht="15.75" customHeight="1" x14ac:dyDescent="0.3">
      <c r="A113" s="138">
        <v>45614</v>
      </c>
      <c r="B113" s="139" t="s">
        <v>166</v>
      </c>
      <c r="C113" s="139" t="s">
        <v>166</v>
      </c>
      <c r="D113" s="418" t="s">
        <v>164</v>
      </c>
      <c r="E113" s="143">
        <v>8000</v>
      </c>
      <c r="F113" s="130"/>
      <c r="G113" s="124">
        <f t="shared" si="3"/>
        <v>4000</v>
      </c>
      <c r="H113" s="250" t="s">
        <v>208</v>
      </c>
      <c r="I113" s="126" t="s">
        <v>18</v>
      </c>
      <c r="J113" s="304" t="s">
        <v>529</v>
      </c>
      <c r="K113" s="292" t="s">
        <v>154</v>
      </c>
      <c r="L113" s="126" t="s">
        <v>44</v>
      </c>
      <c r="M113" s="126"/>
      <c r="N113" s="81"/>
    </row>
    <row r="114" spans="1:14" ht="15" customHeight="1" x14ac:dyDescent="0.3">
      <c r="A114" s="138">
        <v>45614</v>
      </c>
      <c r="B114" s="139" t="s">
        <v>176</v>
      </c>
      <c r="C114" s="139" t="s">
        <v>48</v>
      </c>
      <c r="D114" s="418" t="s">
        <v>164</v>
      </c>
      <c r="E114" s="143"/>
      <c r="F114" s="130">
        <v>-4000</v>
      </c>
      <c r="G114" s="124">
        <f t="shared" si="3"/>
        <v>0</v>
      </c>
      <c r="H114" s="250" t="s">
        <v>208</v>
      </c>
      <c r="I114" s="126" t="s">
        <v>18</v>
      </c>
      <c r="J114" s="304" t="s">
        <v>529</v>
      </c>
      <c r="K114" s="292" t="s">
        <v>154</v>
      </c>
      <c r="L114" s="126" t="s">
        <v>44</v>
      </c>
      <c r="M114" s="126"/>
      <c r="N114" s="81"/>
    </row>
    <row r="115" spans="1:14" s="823" customFormat="1" ht="15.75" customHeight="1" x14ac:dyDescent="0.3">
      <c r="A115" s="690">
        <v>45615</v>
      </c>
      <c r="B115" s="825" t="s">
        <v>109</v>
      </c>
      <c r="C115" s="825" t="s">
        <v>48</v>
      </c>
      <c r="D115" s="826" t="s">
        <v>164</v>
      </c>
      <c r="E115" s="694"/>
      <c r="F115" s="817">
        <v>80000</v>
      </c>
      <c r="G115" s="818">
        <f t="shared" si="3"/>
        <v>80000</v>
      </c>
      <c r="H115" s="824" t="s">
        <v>208</v>
      </c>
      <c r="I115" s="698" t="s">
        <v>18</v>
      </c>
      <c r="J115" s="821" t="s">
        <v>548</v>
      </c>
      <c r="K115" s="825" t="s">
        <v>154</v>
      </c>
      <c r="L115" s="698" t="s">
        <v>44</v>
      </c>
      <c r="M115" s="698"/>
      <c r="N115" s="691"/>
    </row>
    <row r="116" spans="1:14" ht="15.75" customHeight="1" x14ac:dyDescent="0.3">
      <c r="A116" s="689">
        <v>45615</v>
      </c>
      <c r="B116" s="636" t="s">
        <v>165</v>
      </c>
      <c r="C116" s="636" t="s">
        <v>112</v>
      </c>
      <c r="D116" s="418" t="s">
        <v>164</v>
      </c>
      <c r="E116" s="143">
        <v>20000</v>
      </c>
      <c r="F116" s="130"/>
      <c r="G116" s="124">
        <f t="shared" si="3"/>
        <v>60000</v>
      </c>
      <c r="H116" s="250" t="s">
        <v>208</v>
      </c>
      <c r="I116" s="126" t="s">
        <v>18</v>
      </c>
      <c r="J116" s="304" t="s">
        <v>548</v>
      </c>
      <c r="K116" s="292" t="s">
        <v>154</v>
      </c>
      <c r="L116" s="126" t="s">
        <v>44</v>
      </c>
      <c r="M116" s="126"/>
      <c r="N116" s="81"/>
    </row>
    <row r="117" spans="1:14" ht="15.75" customHeight="1" x14ac:dyDescent="0.3">
      <c r="A117" s="689">
        <v>45615</v>
      </c>
      <c r="B117" s="636" t="s">
        <v>165</v>
      </c>
      <c r="C117" s="636" t="s">
        <v>112</v>
      </c>
      <c r="D117" s="418" t="s">
        <v>164</v>
      </c>
      <c r="E117" s="143">
        <v>15000</v>
      </c>
      <c r="F117" s="130"/>
      <c r="G117" s="124">
        <f t="shared" si="3"/>
        <v>45000</v>
      </c>
      <c r="H117" s="250" t="s">
        <v>208</v>
      </c>
      <c r="I117" s="126" t="s">
        <v>18</v>
      </c>
      <c r="J117" s="304" t="s">
        <v>548</v>
      </c>
      <c r="K117" s="292" t="s">
        <v>154</v>
      </c>
      <c r="L117" s="126" t="s">
        <v>44</v>
      </c>
      <c r="M117" s="126"/>
      <c r="N117" s="81"/>
    </row>
    <row r="118" spans="1:14" ht="15.75" customHeight="1" x14ac:dyDescent="0.3">
      <c r="A118" s="689">
        <v>45615</v>
      </c>
      <c r="B118" s="636" t="s">
        <v>165</v>
      </c>
      <c r="C118" s="636" t="s">
        <v>112</v>
      </c>
      <c r="D118" s="418" t="s">
        <v>164</v>
      </c>
      <c r="E118" s="143">
        <v>5000</v>
      </c>
      <c r="F118" s="130"/>
      <c r="G118" s="124">
        <f t="shared" si="3"/>
        <v>40000</v>
      </c>
      <c r="H118" s="250" t="s">
        <v>208</v>
      </c>
      <c r="I118" s="126" t="s">
        <v>18</v>
      </c>
      <c r="J118" s="304" t="s">
        <v>548</v>
      </c>
      <c r="K118" s="292" t="s">
        <v>154</v>
      </c>
      <c r="L118" s="126" t="s">
        <v>44</v>
      </c>
      <c r="M118" s="126"/>
      <c r="N118" s="81"/>
    </row>
    <row r="119" spans="1:14" ht="15.75" customHeight="1" x14ac:dyDescent="0.3">
      <c r="A119" s="689">
        <v>45615</v>
      </c>
      <c r="B119" s="636" t="s">
        <v>165</v>
      </c>
      <c r="C119" s="636" t="s">
        <v>112</v>
      </c>
      <c r="D119" s="418" t="s">
        <v>164</v>
      </c>
      <c r="E119" s="143">
        <v>6000</v>
      </c>
      <c r="F119" s="130"/>
      <c r="G119" s="124">
        <f t="shared" si="3"/>
        <v>34000</v>
      </c>
      <c r="H119" s="250" t="s">
        <v>208</v>
      </c>
      <c r="I119" s="126" t="s">
        <v>18</v>
      </c>
      <c r="J119" s="304" t="s">
        <v>548</v>
      </c>
      <c r="K119" s="292" t="s">
        <v>154</v>
      </c>
      <c r="L119" s="126" t="s">
        <v>44</v>
      </c>
      <c r="M119" s="126"/>
      <c r="N119" s="81"/>
    </row>
    <row r="120" spans="1:14" s="80" customFormat="1" ht="15.75" customHeight="1" x14ac:dyDescent="0.3">
      <c r="A120" s="689">
        <v>45615</v>
      </c>
      <c r="B120" s="636" t="s">
        <v>165</v>
      </c>
      <c r="C120" s="636" t="s">
        <v>112</v>
      </c>
      <c r="D120" s="418" t="s">
        <v>164</v>
      </c>
      <c r="E120" s="143">
        <v>16000</v>
      </c>
      <c r="F120" s="130"/>
      <c r="G120" s="124">
        <f t="shared" si="3"/>
        <v>18000</v>
      </c>
      <c r="H120" s="250" t="s">
        <v>208</v>
      </c>
      <c r="I120" s="126" t="s">
        <v>18</v>
      </c>
      <c r="J120" s="304" t="s">
        <v>548</v>
      </c>
      <c r="K120" s="292" t="s">
        <v>154</v>
      </c>
      <c r="L120" s="126" t="s">
        <v>44</v>
      </c>
      <c r="M120" s="126"/>
      <c r="N120" s="81"/>
    </row>
    <row r="121" spans="1:14" ht="15.75" customHeight="1" x14ac:dyDescent="0.3">
      <c r="A121" s="689">
        <v>45615</v>
      </c>
      <c r="B121" s="636" t="s">
        <v>166</v>
      </c>
      <c r="C121" s="636" t="s">
        <v>166</v>
      </c>
      <c r="D121" s="418" t="s">
        <v>164</v>
      </c>
      <c r="E121" s="143">
        <v>15000</v>
      </c>
      <c r="F121" s="130"/>
      <c r="G121" s="124">
        <f t="shared" si="3"/>
        <v>3000</v>
      </c>
      <c r="H121" s="250" t="s">
        <v>208</v>
      </c>
      <c r="I121" s="126" t="s">
        <v>18</v>
      </c>
      <c r="J121" s="304" t="s">
        <v>548</v>
      </c>
      <c r="K121" s="292" t="s">
        <v>154</v>
      </c>
      <c r="L121" s="126" t="s">
        <v>44</v>
      </c>
      <c r="M121" s="126"/>
      <c r="N121" s="81"/>
    </row>
    <row r="122" spans="1:14" ht="15.75" customHeight="1" x14ac:dyDescent="0.3">
      <c r="A122" s="689">
        <v>45615</v>
      </c>
      <c r="B122" s="636" t="s">
        <v>176</v>
      </c>
      <c r="C122" s="636" t="s">
        <v>48</v>
      </c>
      <c r="D122" s="418" t="s">
        <v>164</v>
      </c>
      <c r="E122" s="143"/>
      <c r="F122" s="130">
        <v>-3000</v>
      </c>
      <c r="G122" s="124">
        <f t="shared" si="3"/>
        <v>0</v>
      </c>
      <c r="H122" s="250" t="s">
        <v>208</v>
      </c>
      <c r="I122" s="126" t="s">
        <v>18</v>
      </c>
      <c r="J122" s="304" t="s">
        <v>548</v>
      </c>
      <c r="K122" s="292" t="s">
        <v>154</v>
      </c>
      <c r="L122" s="126" t="s">
        <v>44</v>
      </c>
      <c r="M122" s="126"/>
      <c r="N122" s="81"/>
    </row>
    <row r="123" spans="1:14" s="823" customFormat="1" ht="15.75" customHeight="1" x14ac:dyDescent="0.3">
      <c r="A123" s="847">
        <v>45616</v>
      </c>
      <c r="B123" s="848" t="s">
        <v>109</v>
      </c>
      <c r="C123" s="848" t="s">
        <v>48</v>
      </c>
      <c r="D123" s="826" t="s">
        <v>164</v>
      </c>
      <c r="E123" s="694"/>
      <c r="F123" s="817">
        <v>85000</v>
      </c>
      <c r="G123" s="818">
        <f t="shared" si="3"/>
        <v>85000</v>
      </c>
      <c r="H123" s="824" t="s">
        <v>208</v>
      </c>
      <c r="I123" s="698" t="s">
        <v>18</v>
      </c>
      <c r="J123" s="821" t="s">
        <v>563</v>
      </c>
      <c r="K123" s="825" t="s">
        <v>154</v>
      </c>
      <c r="L123" s="698" t="s">
        <v>44</v>
      </c>
      <c r="M123" s="698"/>
      <c r="N123" s="691"/>
    </row>
    <row r="124" spans="1:14" ht="30" customHeight="1" x14ac:dyDescent="0.3">
      <c r="A124" s="689">
        <v>45616</v>
      </c>
      <c r="B124" s="636" t="s">
        <v>165</v>
      </c>
      <c r="C124" s="636" t="s">
        <v>112</v>
      </c>
      <c r="D124" s="418" t="s">
        <v>164</v>
      </c>
      <c r="E124" s="143">
        <v>20000</v>
      </c>
      <c r="F124" s="130"/>
      <c r="G124" s="124">
        <f t="shared" si="3"/>
        <v>65000</v>
      </c>
      <c r="H124" s="250" t="s">
        <v>208</v>
      </c>
      <c r="I124" s="126" t="s">
        <v>18</v>
      </c>
      <c r="J124" s="304" t="s">
        <v>563</v>
      </c>
      <c r="K124" s="292" t="s">
        <v>154</v>
      </c>
      <c r="L124" s="126" t="s">
        <v>44</v>
      </c>
      <c r="M124" s="126"/>
      <c r="N124" s="81" t="s">
        <v>174</v>
      </c>
    </row>
    <row r="125" spans="1:14" ht="15.75" customHeight="1" x14ac:dyDescent="0.3">
      <c r="A125" s="689">
        <v>45616</v>
      </c>
      <c r="B125" s="636" t="s">
        <v>165</v>
      </c>
      <c r="C125" s="636" t="s">
        <v>112</v>
      </c>
      <c r="D125" s="418" t="s">
        <v>164</v>
      </c>
      <c r="E125" s="143">
        <v>12000</v>
      </c>
      <c r="F125" s="130"/>
      <c r="G125" s="124">
        <f t="shared" si="3"/>
        <v>53000</v>
      </c>
      <c r="H125" s="250" t="s">
        <v>208</v>
      </c>
      <c r="I125" s="126" t="s">
        <v>18</v>
      </c>
      <c r="J125" s="304" t="s">
        <v>563</v>
      </c>
      <c r="K125" s="292" t="s">
        <v>154</v>
      </c>
      <c r="L125" s="126" t="s">
        <v>44</v>
      </c>
      <c r="M125" s="126"/>
      <c r="N125" s="81" t="s">
        <v>568</v>
      </c>
    </row>
    <row r="126" spans="1:14" ht="15.75" customHeight="1" x14ac:dyDescent="0.3">
      <c r="A126" s="689">
        <v>45616</v>
      </c>
      <c r="B126" s="636" t="s">
        <v>165</v>
      </c>
      <c r="C126" s="636" t="s">
        <v>112</v>
      </c>
      <c r="D126" s="418" t="s">
        <v>164</v>
      </c>
      <c r="E126" s="143">
        <v>15000</v>
      </c>
      <c r="F126" s="130"/>
      <c r="G126" s="124">
        <f t="shared" si="3"/>
        <v>38000</v>
      </c>
      <c r="H126" s="250" t="s">
        <v>208</v>
      </c>
      <c r="I126" s="126" t="s">
        <v>18</v>
      </c>
      <c r="J126" s="304" t="s">
        <v>563</v>
      </c>
      <c r="K126" s="292" t="s">
        <v>154</v>
      </c>
      <c r="L126" s="126" t="s">
        <v>44</v>
      </c>
      <c r="M126" s="126"/>
      <c r="N126" s="81" t="s">
        <v>569</v>
      </c>
    </row>
    <row r="127" spans="1:14" ht="15.75" customHeight="1" x14ac:dyDescent="0.3">
      <c r="A127" s="689">
        <v>45616</v>
      </c>
      <c r="B127" s="636" t="s">
        <v>165</v>
      </c>
      <c r="C127" s="636" t="s">
        <v>112</v>
      </c>
      <c r="D127" s="418" t="s">
        <v>164</v>
      </c>
      <c r="E127" s="143">
        <v>5000</v>
      </c>
      <c r="F127" s="130"/>
      <c r="G127" s="124">
        <f t="shared" si="3"/>
        <v>33000</v>
      </c>
      <c r="H127" s="250" t="s">
        <v>208</v>
      </c>
      <c r="I127" s="126" t="s">
        <v>18</v>
      </c>
      <c r="J127" s="304" t="s">
        <v>563</v>
      </c>
      <c r="K127" s="292" t="s">
        <v>154</v>
      </c>
      <c r="L127" s="126" t="s">
        <v>44</v>
      </c>
      <c r="M127" s="126"/>
      <c r="N127" s="81" t="s">
        <v>570</v>
      </c>
    </row>
    <row r="128" spans="1:14" ht="15.75" customHeight="1" x14ac:dyDescent="0.3">
      <c r="A128" s="689">
        <v>45616</v>
      </c>
      <c r="B128" s="636" t="s">
        <v>165</v>
      </c>
      <c r="C128" s="636" t="s">
        <v>112</v>
      </c>
      <c r="D128" s="418" t="s">
        <v>164</v>
      </c>
      <c r="E128" s="143">
        <v>16000</v>
      </c>
      <c r="F128" s="130"/>
      <c r="G128" s="124">
        <f t="shared" si="3"/>
        <v>17000</v>
      </c>
      <c r="H128" s="250" t="s">
        <v>208</v>
      </c>
      <c r="I128" s="126" t="s">
        <v>18</v>
      </c>
      <c r="J128" s="304" t="s">
        <v>563</v>
      </c>
      <c r="K128" s="292" t="s">
        <v>154</v>
      </c>
      <c r="L128" s="126" t="s">
        <v>44</v>
      </c>
      <c r="M128" s="126"/>
      <c r="N128" s="81" t="s">
        <v>495</v>
      </c>
    </row>
    <row r="129" spans="1:14" s="80" customFormat="1" ht="15.75" customHeight="1" x14ac:dyDescent="0.3">
      <c r="A129" s="138">
        <v>45616</v>
      </c>
      <c r="B129" s="636" t="s">
        <v>166</v>
      </c>
      <c r="C129" s="636" t="s">
        <v>166</v>
      </c>
      <c r="D129" s="418" t="s">
        <v>164</v>
      </c>
      <c r="E129" s="143">
        <v>17000</v>
      </c>
      <c r="F129" s="799"/>
      <c r="G129" s="124">
        <f t="shared" si="3"/>
        <v>0</v>
      </c>
      <c r="H129" s="250" t="s">
        <v>208</v>
      </c>
      <c r="I129" s="126" t="s">
        <v>18</v>
      </c>
      <c r="J129" s="304" t="s">
        <v>563</v>
      </c>
      <c r="K129" s="292" t="s">
        <v>154</v>
      </c>
      <c r="L129" s="126" t="s">
        <v>44</v>
      </c>
      <c r="M129" s="786"/>
      <c r="N129" s="790"/>
    </row>
    <row r="130" spans="1:14" s="823" customFormat="1" ht="15.75" customHeight="1" x14ac:dyDescent="0.3">
      <c r="A130" s="690">
        <v>45617</v>
      </c>
      <c r="B130" s="825" t="s">
        <v>109</v>
      </c>
      <c r="C130" s="825" t="s">
        <v>48</v>
      </c>
      <c r="D130" s="826" t="s">
        <v>164</v>
      </c>
      <c r="E130" s="694"/>
      <c r="F130" s="817">
        <v>78000</v>
      </c>
      <c r="G130" s="818">
        <f t="shared" si="3"/>
        <v>78000</v>
      </c>
      <c r="H130" s="824" t="s">
        <v>208</v>
      </c>
      <c r="I130" s="698" t="s">
        <v>18</v>
      </c>
      <c r="J130" s="821" t="s">
        <v>578</v>
      </c>
      <c r="K130" s="825" t="s">
        <v>154</v>
      </c>
      <c r="L130" s="698" t="s">
        <v>44</v>
      </c>
      <c r="M130" s="698"/>
      <c r="N130" s="691"/>
    </row>
    <row r="131" spans="1:14" ht="26.4" customHeight="1" x14ac:dyDescent="0.3">
      <c r="A131" s="138">
        <v>45617</v>
      </c>
      <c r="B131" s="139" t="s">
        <v>165</v>
      </c>
      <c r="C131" s="139" t="s">
        <v>112</v>
      </c>
      <c r="D131" s="418" t="s">
        <v>164</v>
      </c>
      <c r="E131" s="143">
        <v>20000</v>
      </c>
      <c r="F131" s="130"/>
      <c r="G131" s="124">
        <f t="shared" si="3"/>
        <v>58000</v>
      </c>
      <c r="H131" s="250" t="s">
        <v>208</v>
      </c>
      <c r="I131" s="126" t="s">
        <v>18</v>
      </c>
      <c r="J131" s="304" t="s">
        <v>578</v>
      </c>
      <c r="K131" s="292" t="s">
        <v>154</v>
      </c>
      <c r="L131" s="126" t="s">
        <v>44</v>
      </c>
      <c r="M131" s="126"/>
      <c r="N131" s="81" t="s">
        <v>174</v>
      </c>
    </row>
    <row r="132" spans="1:14" ht="15.75" customHeight="1" x14ac:dyDescent="0.3">
      <c r="A132" s="138">
        <v>45617</v>
      </c>
      <c r="B132" s="139" t="s">
        <v>165</v>
      </c>
      <c r="C132" s="139" t="s">
        <v>112</v>
      </c>
      <c r="D132" s="418" t="s">
        <v>164</v>
      </c>
      <c r="E132" s="143">
        <v>6000</v>
      </c>
      <c r="F132" s="130"/>
      <c r="G132" s="124">
        <f t="shared" si="3"/>
        <v>52000</v>
      </c>
      <c r="H132" s="250" t="s">
        <v>208</v>
      </c>
      <c r="I132" s="126" t="s">
        <v>18</v>
      </c>
      <c r="J132" s="304" t="s">
        <v>578</v>
      </c>
      <c r="K132" s="292" t="s">
        <v>154</v>
      </c>
      <c r="L132" s="126" t="s">
        <v>44</v>
      </c>
      <c r="M132" s="126"/>
      <c r="N132" s="81" t="s">
        <v>588</v>
      </c>
    </row>
    <row r="133" spans="1:14" ht="15.75" customHeight="1" x14ac:dyDescent="0.3">
      <c r="A133" s="138">
        <v>45617</v>
      </c>
      <c r="B133" s="139" t="s">
        <v>165</v>
      </c>
      <c r="C133" s="139" t="s">
        <v>112</v>
      </c>
      <c r="D133" s="418" t="s">
        <v>164</v>
      </c>
      <c r="E133" s="143">
        <v>4000</v>
      </c>
      <c r="F133" s="130"/>
      <c r="G133" s="124">
        <f t="shared" si="3"/>
        <v>48000</v>
      </c>
      <c r="H133" s="250" t="s">
        <v>208</v>
      </c>
      <c r="I133" s="126" t="s">
        <v>18</v>
      </c>
      <c r="J133" s="304" t="s">
        <v>578</v>
      </c>
      <c r="K133" s="292" t="s">
        <v>154</v>
      </c>
      <c r="L133" s="126" t="s">
        <v>44</v>
      </c>
      <c r="M133" s="126"/>
      <c r="N133" s="81" t="s">
        <v>589</v>
      </c>
    </row>
    <row r="134" spans="1:14" ht="15.75" customHeight="1" x14ac:dyDescent="0.3">
      <c r="A134" s="138">
        <v>45617</v>
      </c>
      <c r="B134" s="139" t="s">
        <v>165</v>
      </c>
      <c r="C134" s="139" t="s">
        <v>112</v>
      </c>
      <c r="D134" s="418" t="s">
        <v>164</v>
      </c>
      <c r="E134" s="143">
        <v>4000</v>
      </c>
      <c r="F134" s="130"/>
      <c r="G134" s="124">
        <f t="shared" si="3"/>
        <v>44000</v>
      </c>
      <c r="H134" s="250" t="s">
        <v>208</v>
      </c>
      <c r="I134" s="126" t="s">
        <v>18</v>
      </c>
      <c r="J134" s="304" t="s">
        <v>578</v>
      </c>
      <c r="K134" s="292" t="s">
        <v>154</v>
      </c>
      <c r="L134" s="126" t="s">
        <v>44</v>
      </c>
      <c r="M134" s="126"/>
      <c r="N134" s="81" t="s">
        <v>590</v>
      </c>
    </row>
    <row r="135" spans="1:14" ht="15.75" customHeight="1" x14ac:dyDescent="0.3">
      <c r="A135" s="138">
        <v>45617</v>
      </c>
      <c r="B135" s="139" t="s">
        <v>165</v>
      </c>
      <c r="C135" s="139" t="s">
        <v>112</v>
      </c>
      <c r="D135" s="418" t="s">
        <v>164</v>
      </c>
      <c r="E135" s="143">
        <v>4000</v>
      </c>
      <c r="F135" s="130"/>
      <c r="G135" s="124">
        <f t="shared" si="3"/>
        <v>40000</v>
      </c>
      <c r="H135" s="250" t="s">
        <v>208</v>
      </c>
      <c r="I135" s="126" t="s">
        <v>18</v>
      </c>
      <c r="J135" s="304" t="s">
        <v>578</v>
      </c>
      <c r="K135" s="292" t="s">
        <v>154</v>
      </c>
      <c r="L135" s="126" t="s">
        <v>44</v>
      </c>
      <c r="M135" s="126"/>
      <c r="N135" s="81" t="s">
        <v>591</v>
      </c>
    </row>
    <row r="136" spans="1:14" ht="15.75" customHeight="1" x14ac:dyDescent="0.3">
      <c r="A136" s="138">
        <v>45617</v>
      </c>
      <c r="B136" s="139" t="s">
        <v>165</v>
      </c>
      <c r="C136" s="139" t="s">
        <v>112</v>
      </c>
      <c r="D136" s="418" t="s">
        <v>164</v>
      </c>
      <c r="E136" s="143">
        <v>18000</v>
      </c>
      <c r="F136" s="130"/>
      <c r="G136" s="124">
        <f t="shared" si="3"/>
        <v>22000</v>
      </c>
      <c r="H136" s="250" t="s">
        <v>208</v>
      </c>
      <c r="I136" s="126" t="s">
        <v>18</v>
      </c>
      <c r="J136" s="304" t="s">
        <v>578</v>
      </c>
      <c r="K136" s="292" t="s">
        <v>154</v>
      </c>
      <c r="L136" s="126" t="s">
        <v>44</v>
      </c>
      <c r="M136" s="126"/>
      <c r="N136" s="81" t="s">
        <v>592</v>
      </c>
    </row>
    <row r="137" spans="1:14" ht="15.75" customHeight="1" x14ac:dyDescent="0.3">
      <c r="A137" s="138">
        <v>45617</v>
      </c>
      <c r="B137" s="139" t="s">
        <v>166</v>
      </c>
      <c r="C137" s="139" t="s">
        <v>166</v>
      </c>
      <c r="D137" s="418" t="s">
        <v>164</v>
      </c>
      <c r="E137" s="143">
        <v>15000</v>
      </c>
      <c r="F137" s="130"/>
      <c r="G137" s="124">
        <f t="shared" si="3"/>
        <v>7000</v>
      </c>
      <c r="H137" s="250" t="s">
        <v>208</v>
      </c>
      <c r="I137" s="126" t="s">
        <v>18</v>
      </c>
      <c r="J137" s="304" t="s">
        <v>578</v>
      </c>
      <c r="K137" s="292" t="s">
        <v>154</v>
      </c>
      <c r="L137" s="126" t="s">
        <v>44</v>
      </c>
      <c r="M137" s="126"/>
      <c r="N137" s="81" t="s">
        <v>593</v>
      </c>
    </row>
    <row r="138" spans="1:14" ht="15.75" customHeight="1" x14ac:dyDescent="0.3">
      <c r="A138" s="138">
        <v>45617</v>
      </c>
      <c r="B138" s="139" t="s">
        <v>176</v>
      </c>
      <c r="C138" s="139" t="s">
        <v>48</v>
      </c>
      <c r="D138" s="418" t="s">
        <v>164</v>
      </c>
      <c r="E138" s="143"/>
      <c r="F138" s="130">
        <v>-7000</v>
      </c>
      <c r="G138" s="124">
        <f t="shared" si="3"/>
        <v>0</v>
      </c>
      <c r="H138" s="250" t="s">
        <v>208</v>
      </c>
      <c r="I138" s="126" t="s">
        <v>18</v>
      </c>
      <c r="J138" s="304" t="s">
        <v>578</v>
      </c>
      <c r="K138" s="292" t="s">
        <v>154</v>
      </c>
      <c r="L138" s="126" t="s">
        <v>44</v>
      </c>
      <c r="M138" s="126"/>
      <c r="N138" s="81"/>
    </row>
    <row r="139" spans="1:14" s="823" customFormat="1" ht="15.75" customHeight="1" x14ac:dyDescent="0.3">
      <c r="A139" s="690">
        <v>45618</v>
      </c>
      <c r="B139" s="848" t="s">
        <v>109</v>
      </c>
      <c r="C139" s="848" t="s">
        <v>48</v>
      </c>
      <c r="D139" s="826" t="s">
        <v>164</v>
      </c>
      <c r="E139" s="694"/>
      <c r="F139" s="817">
        <v>82000</v>
      </c>
      <c r="G139" s="818">
        <f t="shared" ref="G139:G177" si="4">G138-E139+F139</f>
        <v>82000</v>
      </c>
      <c r="H139" s="824" t="s">
        <v>208</v>
      </c>
      <c r="I139" s="698" t="s">
        <v>18</v>
      </c>
      <c r="J139" s="821" t="s">
        <v>601</v>
      </c>
      <c r="K139" s="825" t="s">
        <v>154</v>
      </c>
      <c r="L139" s="698" t="s">
        <v>44</v>
      </c>
      <c r="M139" s="698"/>
      <c r="N139" s="691"/>
    </row>
    <row r="140" spans="1:14" ht="15.75" customHeight="1" x14ac:dyDescent="0.3">
      <c r="A140" s="138">
        <v>45618</v>
      </c>
      <c r="B140" s="636" t="s">
        <v>165</v>
      </c>
      <c r="C140" s="636" t="s">
        <v>112</v>
      </c>
      <c r="D140" s="418" t="s">
        <v>164</v>
      </c>
      <c r="E140" s="143">
        <v>20000</v>
      </c>
      <c r="F140" s="130"/>
      <c r="G140" s="124">
        <f t="shared" si="4"/>
        <v>62000</v>
      </c>
      <c r="H140" s="250" t="s">
        <v>208</v>
      </c>
      <c r="I140" s="126" t="s">
        <v>18</v>
      </c>
      <c r="J140" s="304" t="s">
        <v>601</v>
      </c>
      <c r="K140" s="292" t="s">
        <v>154</v>
      </c>
      <c r="L140" s="126" t="s">
        <v>44</v>
      </c>
      <c r="M140" s="126"/>
      <c r="N140" s="81" t="s">
        <v>174</v>
      </c>
    </row>
    <row r="141" spans="1:14" ht="15.75" customHeight="1" x14ac:dyDescent="0.3">
      <c r="A141" s="138">
        <v>45618</v>
      </c>
      <c r="B141" s="636" t="s">
        <v>165</v>
      </c>
      <c r="C141" s="636" t="s">
        <v>112</v>
      </c>
      <c r="D141" s="418" t="s">
        <v>164</v>
      </c>
      <c r="E141" s="143">
        <v>8000</v>
      </c>
      <c r="F141" s="130"/>
      <c r="G141" s="124">
        <f t="shared" si="4"/>
        <v>54000</v>
      </c>
      <c r="H141" s="250" t="s">
        <v>208</v>
      </c>
      <c r="I141" s="126" t="s">
        <v>18</v>
      </c>
      <c r="J141" s="304" t="s">
        <v>601</v>
      </c>
      <c r="K141" s="292" t="s">
        <v>154</v>
      </c>
      <c r="L141" s="126" t="s">
        <v>44</v>
      </c>
      <c r="M141" s="126"/>
      <c r="N141" s="81" t="s">
        <v>557</v>
      </c>
    </row>
    <row r="142" spans="1:14" ht="15.75" customHeight="1" x14ac:dyDescent="0.3">
      <c r="A142" s="138">
        <v>45618</v>
      </c>
      <c r="B142" s="636" t="s">
        <v>165</v>
      </c>
      <c r="C142" s="636" t="s">
        <v>112</v>
      </c>
      <c r="D142" s="418" t="s">
        <v>164</v>
      </c>
      <c r="E142" s="143">
        <v>5000</v>
      </c>
      <c r="F142" s="130"/>
      <c r="G142" s="124">
        <f t="shared" si="4"/>
        <v>49000</v>
      </c>
      <c r="H142" s="250" t="s">
        <v>208</v>
      </c>
      <c r="I142" s="126" t="s">
        <v>18</v>
      </c>
      <c r="J142" s="304" t="s">
        <v>601</v>
      </c>
      <c r="K142" s="292" t="s">
        <v>154</v>
      </c>
      <c r="L142" s="126" t="s">
        <v>44</v>
      </c>
      <c r="M142" s="126"/>
      <c r="N142" s="81" t="s">
        <v>614</v>
      </c>
    </row>
    <row r="143" spans="1:14" ht="15.75" customHeight="1" x14ac:dyDescent="0.3">
      <c r="A143" s="138">
        <v>45618</v>
      </c>
      <c r="B143" s="636" t="s">
        <v>165</v>
      </c>
      <c r="C143" s="636" t="s">
        <v>112</v>
      </c>
      <c r="D143" s="418" t="s">
        <v>164</v>
      </c>
      <c r="E143" s="143">
        <v>8000</v>
      </c>
      <c r="F143" s="130"/>
      <c r="G143" s="124">
        <f t="shared" si="4"/>
        <v>41000</v>
      </c>
      <c r="H143" s="250" t="s">
        <v>208</v>
      </c>
      <c r="I143" s="126" t="s">
        <v>18</v>
      </c>
      <c r="J143" s="304" t="s">
        <v>601</v>
      </c>
      <c r="K143" s="292" t="s">
        <v>154</v>
      </c>
      <c r="L143" s="126" t="s">
        <v>44</v>
      </c>
      <c r="M143" s="126"/>
      <c r="N143" s="81" t="s">
        <v>615</v>
      </c>
    </row>
    <row r="144" spans="1:14" ht="15.75" customHeight="1" x14ac:dyDescent="0.3">
      <c r="A144" s="138">
        <v>45618</v>
      </c>
      <c r="B144" s="636" t="s">
        <v>165</v>
      </c>
      <c r="C144" s="636" t="s">
        <v>112</v>
      </c>
      <c r="D144" s="418" t="s">
        <v>164</v>
      </c>
      <c r="E144" s="143">
        <v>22000</v>
      </c>
      <c r="F144" s="130"/>
      <c r="G144" s="124">
        <f t="shared" si="4"/>
        <v>19000</v>
      </c>
      <c r="H144" s="250" t="s">
        <v>208</v>
      </c>
      <c r="I144" s="126" t="s">
        <v>18</v>
      </c>
      <c r="J144" s="304" t="s">
        <v>601</v>
      </c>
      <c r="K144" s="292" t="s">
        <v>154</v>
      </c>
      <c r="L144" s="126" t="s">
        <v>44</v>
      </c>
      <c r="M144" s="126"/>
      <c r="N144" s="81" t="s">
        <v>616</v>
      </c>
    </row>
    <row r="145" spans="1:14" ht="15.75" customHeight="1" x14ac:dyDescent="0.3">
      <c r="A145" s="138">
        <v>45618</v>
      </c>
      <c r="B145" s="636" t="s">
        <v>166</v>
      </c>
      <c r="C145" s="636" t="s">
        <v>166</v>
      </c>
      <c r="D145" s="418" t="s">
        <v>164</v>
      </c>
      <c r="E145" s="143">
        <v>20000</v>
      </c>
      <c r="F145" s="130"/>
      <c r="G145" s="124">
        <f t="shared" si="4"/>
        <v>-1000</v>
      </c>
      <c r="H145" s="250" t="s">
        <v>208</v>
      </c>
      <c r="I145" s="126" t="s">
        <v>18</v>
      </c>
      <c r="J145" s="304" t="s">
        <v>601</v>
      </c>
      <c r="K145" s="292" t="s">
        <v>154</v>
      </c>
      <c r="L145" s="126" t="s">
        <v>44</v>
      </c>
      <c r="M145" s="126"/>
      <c r="N145" s="81"/>
    </row>
    <row r="146" spans="1:14" s="823" customFormat="1" ht="15.75" customHeight="1" x14ac:dyDescent="0.3">
      <c r="A146" s="690">
        <v>45621</v>
      </c>
      <c r="B146" s="848" t="s">
        <v>109</v>
      </c>
      <c r="C146" s="848" t="s">
        <v>48</v>
      </c>
      <c r="D146" s="826" t="s">
        <v>164</v>
      </c>
      <c r="E146" s="693"/>
      <c r="F146" s="817">
        <v>82000</v>
      </c>
      <c r="G146" s="818">
        <f t="shared" si="4"/>
        <v>81000</v>
      </c>
      <c r="H146" s="824" t="s">
        <v>208</v>
      </c>
      <c r="I146" s="698" t="s">
        <v>18</v>
      </c>
      <c r="J146" s="821" t="s">
        <v>633</v>
      </c>
      <c r="K146" s="825" t="s">
        <v>154</v>
      </c>
      <c r="L146" s="698" t="s">
        <v>44</v>
      </c>
      <c r="M146" s="698"/>
      <c r="N146" s="691"/>
    </row>
    <row r="147" spans="1:14" ht="15.75" customHeight="1" x14ac:dyDescent="0.3">
      <c r="A147" s="138">
        <v>45621</v>
      </c>
      <c r="B147" s="636" t="s">
        <v>165</v>
      </c>
      <c r="C147" s="636" t="s">
        <v>112</v>
      </c>
      <c r="D147" s="418" t="s">
        <v>164</v>
      </c>
      <c r="E147" s="135">
        <v>20000</v>
      </c>
      <c r="F147" s="130"/>
      <c r="G147" s="124">
        <f t="shared" si="4"/>
        <v>61000</v>
      </c>
      <c r="H147" s="250" t="s">
        <v>208</v>
      </c>
      <c r="I147" s="126" t="s">
        <v>18</v>
      </c>
      <c r="J147" s="304" t="s">
        <v>633</v>
      </c>
      <c r="K147" s="292" t="s">
        <v>154</v>
      </c>
      <c r="L147" s="126" t="s">
        <v>44</v>
      </c>
      <c r="M147" s="126"/>
      <c r="N147" s="81" t="s">
        <v>174</v>
      </c>
    </row>
    <row r="148" spans="1:14" ht="15.75" customHeight="1" x14ac:dyDescent="0.3">
      <c r="A148" s="138">
        <v>45621</v>
      </c>
      <c r="B148" s="636" t="s">
        <v>165</v>
      </c>
      <c r="C148" s="636" t="s">
        <v>112</v>
      </c>
      <c r="D148" s="418" t="s">
        <v>164</v>
      </c>
      <c r="E148" s="135">
        <v>15000</v>
      </c>
      <c r="F148" s="130"/>
      <c r="G148" s="124">
        <f t="shared" si="4"/>
        <v>46000</v>
      </c>
      <c r="H148" s="250" t="s">
        <v>208</v>
      </c>
      <c r="I148" s="126" t="s">
        <v>18</v>
      </c>
      <c r="J148" s="304" t="s">
        <v>633</v>
      </c>
      <c r="K148" s="292" t="s">
        <v>154</v>
      </c>
      <c r="L148" s="126" t="s">
        <v>44</v>
      </c>
      <c r="M148" s="126"/>
      <c r="N148" s="81" t="s">
        <v>639</v>
      </c>
    </row>
    <row r="149" spans="1:14" ht="15.75" customHeight="1" x14ac:dyDescent="0.3">
      <c r="A149" s="138">
        <v>45621</v>
      </c>
      <c r="B149" s="636" t="s">
        <v>165</v>
      </c>
      <c r="C149" s="636" t="s">
        <v>112</v>
      </c>
      <c r="D149" s="418" t="s">
        <v>164</v>
      </c>
      <c r="E149" s="135">
        <v>4000</v>
      </c>
      <c r="F149" s="130"/>
      <c r="G149" s="124">
        <f t="shared" si="4"/>
        <v>42000</v>
      </c>
      <c r="H149" s="250" t="s">
        <v>208</v>
      </c>
      <c r="I149" s="126" t="s">
        <v>18</v>
      </c>
      <c r="J149" s="304" t="s">
        <v>633</v>
      </c>
      <c r="K149" s="292" t="s">
        <v>154</v>
      </c>
      <c r="L149" s="126" t="s">
        <v>44</v>
      </c>
      <c r="M149" s="126"/>
      <c r="N149" s="81" t="s">
        <v>640</v>
      </c>
    </row>
    <row r="150" spans="1:14" ht="15.75" customHeight="1" x14ac:dyDescent="0.3">
      <c r="A150" s="138">
        <v>45621</v>
      </c>
      <c r="B150" s="636" t="s">
        <v>165</v>
      </c>
      <c r="C150" s="636" t="s">
        <v>112</v>
      </c>
      <c r="D150" s="418" t="s">
        <v>164</v>
      </c>
      <c r="E150" s="135">
        <v>4000</v>
      </c>
      <c r="F150" s="130"/>
      <c r="G150" s="124">
        <f t="shared" si="4"/>
        <v>38000</v>
      </c>
      <c r="H150" s="250" t="s">
        <v>208</v>
      </c>
      <c r="I150" s="126" t="s">
        <v>18</v>
      </c>
      <c r="J150" s="304" t="s">
        <v>633</v>
      </c>
      <c r="K150" s="292" t="s">
        <v>154</v>
      </c>
      <c r="L150" s="126" t="s">
        <v>44</v>
      </c>
      <c r="M150" s="126"/>
      <c r="N150" s="81" t="s">
        <v>641</v>
      </c>
    </row>
    <row r="151" spans="1:14" ht="26.25" customHeight="1" x14ac:dyDescent="0.3">
      <c r="A151" s="138">
        <v>45621</v>
      </c>
      <c r="B151" s="636" t="s">
        <v>165</v>
      </c>
      <c r="C151" s="636" t="s">
        <v>112</v>
      </c>
      <c r="D151" s="418" t="s">
        <v>164</v>
      </c>
      <c r="E151" s="135">
        <v>20000</v>
      </c>
      <c r="F151" s="130"/>
      <c r="G151" s="124">
        <f t="shared" si="4"/>
        <v>18000</v>
      </c>
      <c r="H151" s="250" t="s">
        <v>208</v>
      </c>
      <c r="I151" s="126" t="s">
        <v>18</v>
      </c>
      <c r="J151" s="304" t="s">
        <v>633</v>
      </c>
      <c r="K151" s="292" t="s">
        <v>154</v>
      </c>
      <c r="L151" s="126" t="s">
        <v>44</v>
      </c>
      <c r="M151" s="126"/>
      <c r="N151" s="81" t="s">
        <v>642</v>
      </c>
    </row>
    <row r="152" spans="1:14" ht="15.75" customHeight="1" x14ac:dyDescent="0.3">
      <c r="A152" s="138">
        <v>45621</v>
      </c>
      <c r="B152" s="81" t="s">
        <v>166</v>
      </c>
      <c r="C152" s="81" t="s">
        <v>166</v>
      </c>
      <c r="D152" s="418" t="s">
        <v>164</v>
      </c>
      <c r="E152" s="135">
        <v>10000</v>
      </c>
      <c r="F152" s="130"/>
      <c r="G152" s="124">
        <f>G151-E152+F152</f>
        <v>8000</v>
      </c>
      <c r="H152" s="250" t="s">
        <v>208</v>
      </c>
      <c r="I152" s="126" t="s">
        <v>18</v>
      </c>
      <c r="J152" s="304" t="s">
        <v>633</v>
      </c>
      <c r="K152" s="292" t="s">
        <v>154</v>
      </c>
      <c r="L152" s="126" t="s">
        <v>44</v>
      </c>
      <c r="M152" s="126"/>
      <c r="N152" s="81"/>
    </row>
    <row r="153" spans="1:14" ht="15.75" customHeight="1" x14ac:dyDescent="0.3">
      <c r="A153" s="138">
        <v>45621</v>
      </c>
      <c r="B153" s="81" t="s">
        <v>227</v>
      </c>
      <c r="C153" s="81" t="s">
        <v>48</v>
      </c>
      <c r="D153" s="418" t="s">
        <v>164</v>
      </c>
      <c r="E153" s="135"/>
      <c r="F153" s="130">
        <v>-9000</v>
      </c>
      <c r="G153" s="124">
        <f t="shared" si="4"/>
        <v>-1000</v>
      </c>
      <c r="H153" s="250" t="s">
        <v>208</v>
      </c>
      <c r="I153" s="126" t="s">
        <v>18</v>
      </c>
      <c r="J153" s="304" t="s">
        <v>633</v>
      </c>
      <c r="K153" s="292" t="s">
        <v>154</v>
      </c>
      <c r="L153" s="126" t="s">
        <v>44</v>
      </c>
      <c r="M153" s="126"/>
      <c r="N153" s="81"/>
    </row>
    <row r="154" spans="1:14" s="823" customFormat="1" ht="15.75" customHeight="1" x14ac:dyDescent="0.3">
      <c r="A154" s="690">
        <v>45622</v>
      </c>
      <c r="B154" s="691" t="s">
        <v>109</v>
      </c>
      <c r="C154" s="691" t="s">
        <v>48</v>
      </c>
      <c r="D154" s="826" t="s">
        <v>164</v>
      </c>
      <c r="E154" s="693"/>
      <c r="F154" s="817">
        <v>85000</v>
      </c>
      <c r="G154" s="818">
        <f t="shared" si="4"/>
        <v>84000</v>
      </c>
      <c r="H154" s="824" t="s">
        <v>208</v>
      </c>
      <c r="I154" s="698" t="s">
        <v>18</v>
      </c>
      <c r="J154" s="821" t="s">
        <v>638</v>
      </c>
      <c r="K154" s="825" t="s">
        <v>154</v>
      </c>
      <c r="L154" s="698" t="s">
        <v>44</v>
      </c>
      <c r="M154" s="698"/>
      <c r="N154" s="691"/>
    </row>
    <row r="155" spans="1:14" ht="15.75" customHeight="1" x14ac:dyDescent="0.3">
      <c r="A155" s="138">
        <v>45622</v>
      </c>
      <c r="B155" s="81" t="s">
        <v>165</v>
      </c>
      <c r="C155" s="81" t="s">
        <v>112</v>
      </c>
      <c r="D155" s="418" t="s">
        <v>164</v>
      </c>
      <c r="E155" s="135">
        <v>20000</v>
      </c>
      <c r="F155" s="130"/>
      <c r="G155" s="124">
        <f t="shared" si="4"/>
        <v>64000</v>
      </c>
      <c r="H155" s="250" t="s">
        <v>208</v>
      </c>
      <c r="I155" s="126" t="s">
        <v>18</v>
      </c>
      <c r="J155" s="304" t="s">
        <v>638</v>
      </c>
      <c r="K155" s="292" t="s">
        <v>154</v>
      </c>
      <c r="L155" s="126" t="s">
        <v>44</v>
      </c>
      <c r="M155" s="126"/>
      <c r="N155" s="81" t="s">
        <v>174</v>
      </c>
    </row>
    <row r="156" spans="1:14" ht="15.75" customHeight="1" x14ac:dyDescent="0.3">
      <c r="A156" s="138">
        <v>45622</v>
      </c>
      <c r="B156" s="81" t="s">
        <v>165</v>
      </c>
      <c r="C156" s="81" t="s">
        <v>112</v>
      </c>
      <c r="D156" s="418" t="s">
        <v>164</v>
      </c>
      <c r="E156" s="135">
        <v>10000</v>
      </c>
      <c r="F156" s="130"/>
      <c r="G156" s="124">
        <f t="shared" si="4"/>
        <v>54000</v>
      </c>
      <c r="H156" s="250" t="s">
        <v>208</v>
      </c>
      <c r="I156" s="126" t="s">
        <v>18</v>
      </c>
      <c r="J156" s="304" t="s">
        <v>638</v>
      </c>
      <c r="K156" s="292" t="s">
        <v>154</v>
      </c>
      <c r="L156" s="126" t="s">
        <v>44</v>
      </c>
      <c r="M156" s="126"/>
      <c r="N156" s="81" t="s">
        <v>669</v>
      </c>
    </row>
    <row r="157" spans="1:14" ht="15.75" customHeight="1" x14ac:dyDescent="0.3">
      <c r="A157" s="138">
        <v>45622</v>
      </c>
      <c r="B157" s="81" t="s">
        <v>165</v>
      </c>
      <c r="C157" s="81" t="s">
        <v>112</v>
      </c>
      <c r="D157" s="418" t="s">
        <v>164</v>
      </c>
      <c r="E157" s="135">
        <v>8000</v>
      </c>
      <c r="F157" s="130"/>
      <c r="G157" s="124">
        <f t="shared" si="4"/>
        <v>46000</v>
      </c>
      <c r="H157" s="250" t="s">
        <v>208</v>
      </c>
      <c r="I157" s="126" t="s">
        <v>18</v>
      </c>
      <c r="J157" s="304" t="s">
        <v>638</v>
      </c>
      <c r="K157" s="292" t="s">
        <v>154</v>
      </c>
      <c r="L157" s="126" t="s">
        <v>44</v>
      </c>
      <c r="M157" s="126"/>
      <c r="N157" s="81" t="s">
        <v>670</v>
      </c>
    </row>
    <row r="158" spans="1:14" ht="15.75" customHeight="1" x14ac:dyDescent="0.3">
      <c r="A158" s="138">
        <v>45622</v>
      </c>
      <c r="B158" s="81" t="s">
        <v>165</v>
      </c>
      <c r="C158" s="81" t="s">
        <v>112</v>
      </c>
      <c r="D158" s="418" t="s">
        <v>164</v>
      </c>
      <c r="E158" s="135">
        <v>5000</v>
      </c>
      <c r="F158" s="130"/>
      <c r="G158" s="124">
        <f t="shared" si="4"/>
        <v>41000</v>
      </c>
      <c r="H158" s="250" t="s">
        <v>208</v>
      </c>
      <c r="I158" s="126" t="s">
        <v>18</v>
      </c>
      <c r="J158" s="304" t="s">
        <v>638</v>
      </c>
      <c r="K158" s="292" t="s">
        <v>154</v>
      </c>
      <c r="L158" s="126" t="s">
        <v>44</v>
      </c>
      <c r="M158" s="126"/>
      <c r="N158" s="81" t="s">
        <v>671</v>
      </c>
    </row>
    <row r="159" spans="1:14" ht="15.75" customHeight="1" x14ac:dyDescent="0.3">
      <c r="A159" s="138">
        <v>45622</v>
      </c>
      <c r="B159" s="81" t="s">
        <v>165</v>
      </c>
      <c r="C159" s="81" t="s">
        <v>112</v>
      </c>
      <c r="D159" s="418" t="s">
        <v>164</v>
      </c>
      <c r="E159" s="135">
        <v>5000</v>
      </c>
      <c r="F159" s="130"/>
      <c r="G159" s="124">
        <f t="shared" si="4"/>
        <v>36000</v>
      </c>
      <c r="H159" s="250" t="s">
        <v>208</v>
      </c>
      <c r="I159" s="126" t="s">
        <v>18</v>
      </c>
      <c r="J159" s="304" t="s">
        <v>638</v>
      </c>
      <c r="K159" s="292" t="s">
        <v>154</v>
      </c>
      <c r="L159" s="126" t="s">
        <v>44</v>
      </c>
      <c r="M159" s="126"/>
      <c r="N159" s="81" t="s">
        <v>672</v>
      </c>
    </row>
    <row r="160" spans="1:14" ht="15.75" customHeight="1" x14ac:dyDescent="0.3">
      <c r="A160" s="138">
        <v>45622</v>
      </c>
      <c r="B160" s="81" t="s">
        <v>165</v>
      </c>
      <c r="C160" s="81" t="s">
        <v>112</v>
      </c>
      <c r="D160" s="418" t="s">
        <v>164</v>
      </c>
      <c r="E160" s="135">
        <v>16000</v>
      </c>
      <c r="F160" s="130"/>
      <c r="G160" s="124">
        <f t="shared" si="4"/>
        <v>20000</v>
      </c>
      <c r="H160" s="250" t="s">
        <v>208</v>
      </c>
      <c r="I160" s="126" t="s">
        <v>18</v>
      </c>
      <c r="J160" s="304" t="s">
        <v>638</v>
      </c>
      <c r="K160" s="292" t="s">
        <v>154</v>
      </c>
      <c r="L160" s="126" t="s">
        <v>44</v>
      </c>
      <c r="M160" s="126"/>
      <c r="N160" s="81" t="s">
        <v>460</v>
      </c>
    </row>
    <row r="161" spans="1:14" ht="15.75" customHeight="1" x14ac:dyDescent="0.3">
      <c r="A161" s="138">
        <v>45622</v>
      </c>
      <c r="B161" s="81" t="s">
        <v>166</v>
      </c>
      <c r="C161" s="81" t="s">
        <v>166</v>
      </c>
      <c r="D161" s="418" t="s">
        <v>164</v>
      </c>
      <c r="E161" s="135">
        <v>4000</v>
      </c>
      <c r="F161" s="130"/>
      <c r="G161" s="124">
        <f t="shared" si="4"/>
        <v>16000</v>
      </c>
      <c r="H161" s="250" t="s">
        <v>208</v>
      </c>
      <c r="I161" s="126" t="s">
        <v>18</v>
      </c>
      <c r="J161" s="304" t="s">
        <v>638</v>
      </c>
      <c r="K161" s="292" t="s">
        <v>154</v>
      </c>
      <c r="L161" s="126" t="s">
        <v>44</v>
      </c>
      <c r="M161" s="126"/>
      <c r="N161" s="81"/>
    </row>
    <row r="162" spans="1:14" ht="15.75" customHeight="1" x14ac:dyDescent="0.3">
      <c r="A162" s="138">
        <v>45622</v>
      </c>
      <c r="B162" s="81" t="s">
        <v>176</v>
      </c>
      <c r="C162" s="81" t="s">
        <v>48</v>
      </c>
      <c r="D162" s="418" t="s">
        <v>164</v>
      </c>
      <c r="E162" s="135"/>
      <c r="F162" s="130">
        <v>-16000</v>
      </c>
      <c r="G162" s="124">
        <f t="shared" si="4"/>
        <v>0</v>
      </c>
      <c r="H162" s="250" t="s">
        <v>208</v>
      </c>
      <c r="I162" s="126" t="s">
        <v>18</v>
      </c>
      <c r="J162" s="304" t="s">
        <v>638</v>
      </c>
      <c r="K162" s="292" t="s">
        <v>154</v>
      </c>
      <c r="L162" s="126" t="s">
        <v>44</v>
      </c>
      <c r="M162" s="126"/>
      <c r="N162" s="81"/>
    </row>
    <row r="163" spans="1:14" s="823" customFormat="1" ht="15.75" customHeight="1" x14ac:dyDescent="0.3">
      <c r="A163" s="690">
        <v>45623</v>
      </c>
      <c r="B163" s="691" t="s">
        <v>109</v>
      </c>
      <c r="C163" s="691" t="s">
        <v>48</v>
      </c>
      <c r="D163" s="826" t="s">
        <v>164</v>
      </c>
      <c r="E163" s="693"/>
      <c r="F163" s="817">
        <v>85000</v>
      </c>
      <c r="G163" s="818">
        <f t="shared" si="4"/>
        <v>85000</v>
      </c>
      <c r="H163" s="824" t="s">
        <v>208</v>
      </c>
      <c r="I163" s="698" t="s">
        <v>18</v>
      </c>
      <c r="J163" s="821" t="s">
        <v>734</v>
      </c>
      <c r="K163" s="825" t="s">
        <v>154</v>
      </c>
      <c r="L163" s="698" t="s">
        <v>44</v>
      </c>
      <c r="M163" s="698"/>
      <c r="N163" s="691"/>
    </row>
    <row r="164" spans="1:14" ht="15.75" customHeight="1" x14ac:dyDescent="0.3">
      <c r="A164" s="138">
        <v>45623</v>
      </c>
      <c r="B164" s="81" t="s">
        <v>165</v>
      </c>
      <c r="C164" s="81" t="s">
        <v>112</v>
      </c>
      <c r="D164" s="418" t="s">
        <v>164</v>
      </c>
      <c r="E164" s="135">
        <v>20000</v>
      </c>
      <c r="F164" s="130"/>
      <c r="G164" s="124">
        <f t="shared" si="4"/>
        <v>65000</v>
      </c>
      <c r="H164" s="250" t="s">
        <v>208</v>
      </c>
      <c r="I164" s="126" t="s">
        <v>18</v>
      </c>
      <c r="J164" s="304" t="s">
        <v>734</v>
      </c>
      <c r="K164" s="292" t="s">
        <v>154</v>
      </c>
      <c r="L164" s="126" t="s">
        <v>44</v>
      </c>
      <c r="M164" s="126"/>
      <c r="N164" s="81" t="s">
        <v>174</v>
      </c>
    </row>
    <row r="165" spans="1:14" ht="15.75" customHeight="1" x14ac:dyDescent="0.3">
      <c r="A165" s="138">
        <v>45623</v>
      </c>
      <c r="B165" s="81" t="s">
        <v>165</v>
      </c>
      <c r="C165" s="81" t="s">
        <v>112</v>
      </c>
      <c r="D165" s="418" t="s">
        <v>164</v>
      </c>
      <c r="E165" s="135">
        <v>15000</v>
      </c>
      <c r="F165" s="130"/>
      <c r="G165" s="124">
        <f t="shared" si="4"/>
        <v>50000</v>
      </c>
      <c r="H165" s="250" t="s">
        <v>208</v>
      </c>
      <c r="I165" s="126" t="s">
        <v>18</v>
      </c>
      <c r="J165" s="304" t="s">
        <v>734</v>
      </c>
      <c r="K165" s="292" t="s">
        <v>154</v>
      </c>
      <c r="L165" s="126" t="s">
        <v>44</v>
      </c>
      <c r="M165" s="126"/>
      <c r="N165" s="81" t="s">
        <v>442</v>
      </c>
    </row>
    <row r="166" spans="1:14" ht="15.75" customHeight="1" x14ac:dyDescent="0.3">
      <c r="A166" s="138">
        <v>45623</v>
      </c>
      <c r="B166" s="81" t="s">
        <v>165</v>
      </c>
      <c r="C166" s="81" t="s">
        <v>112</v>
      </c>
      <c r="D166" s="418" t="s">
        <v>164</v>
      </c>
      <c r="E166" s="135">
        <v>7000</v>
      </c>
      <c r="F166" s="130"/>
      <c r="G166" s="124">
        <f t="shared" si="4"/>
        <v>43000</v>
      </c>
      <c r="H166" s="250" t="s">
        <v>208</v>
      </c>
      <c r="I166" s="126" t="s">
        <v>18</v>
      </c>
      <c r="J166" s="304" t="s">
        <v>734</v>
      </c>
      <c r="K166" s="292" t="s">
        <v>154</v>
      </c>
      <c r="L166" s="126" t="s">
        <v>44</v>
      </c>
      <c r="M166" s="126"/>
      <c r="N166" s="81" t="s">
        <v>746</v>
      </c>
    </row>
    <row r="167" spans="1:14" ht="15.75" customHeight="1" x14ac:dyDescent="0.3">
      <c r="A167" s="138">
        <v>45623</v>
      </c>
      <c r="B167" s="81" t="s">
        <v>165</v>
      </c>
      <c r="C167" s="81" t="s">
        <v>112</v>
      </c>
      <c r="D167" s="418" t="s">
        <v>164</v>
      </c>
      <c r="E167" s="135">
        <v>5000</v>
      </c>
      <c r="F167" s="130"/>
      <c r="G167" s="124">
        <f t="shared" si="4"/>
        <v>38000</v>
      </c>
      <c r="H167" s="250" t="s">
        <v>208</v>
      </c>
      <c r="I167" s="126" t="s">
        <v>18</v>
      </c>
      <c r="J167" s="304" t="s">
        <v>734</v>
      </c>
      <c r="K167" s="292" t="s">
        <v>154</v>
      </c>
      <c r="L167" s="126" t="s">
        <v>44</v>
      </c>
      <c r="M167" s="126"/>
      <c r="N167" s="81" t="s">
        <v>747</v>
      </c>
    </row>
    <row r="168" spans="1:14" ht="15.75" customHeight="1" x14ac:dyDescent="0.3">
      <c r="A168" s="138">
        <v>45623</v>
      </c>
      <c r="B168" s="81" t="s">
        <v>165</v>
      </c>
      <c r="C168" s="81" t="s">
        <v>112</v>
      </c>
      <c r="D168" s="418" t="s">
        <v>164</v>
      </c>
      <c r="E168" s="135">
        <v>19000</v>
      </c>
      <c r="F168" s="130"/>
      <c r="G168" s="124">
        <f t="shared" si="4"/>
        <v>19000</v>
      </c>
      <c r="H168" s="250" t="s">
        <v>208</v>
      </c>
      <c r="I168" s="126" t="s">
        <v>18</v>
      </c>
      <c r="J168" s="304" t="s">
        <v>734</v>
      </c>
      <c r="K168" s="292" t="s">
        <v>154</v>
      </c>
      <c r="L168" s="126" t="s">
        <v>44</v>
      </c>
      <c r="M168" s="126"/>
      <c r="N168" s="81" t="s">
        <v>556</v>
      </c>
    </row>
    <row r="169" spans="1:14" ht="15.75" customHeight="1" x14ac:dyDescent="0.3">
      <c r="A169" s="138">
        <v>45623</v>
      </c>
      <c r="B169" s="81" t="s">
        <v>166</v>
      </c>
      <c r="C169" s="81" t="s">
        <v>166</v>
      </c>
      <c r="D169" s="418" t="s">
        <v>164</v>
      </c>
      <c r="E169" s="135">
        <v>7000</v>
      </c>
      <c r="F169" s="130"/>
      <c r="G169" s="124">
        <f t="shared" si="4"/>
        <v>12000</v>
      </c>
      <c r="H169" s="250" t="s">
        <v>208</v>
      </c>
      <c r="I169" s="126" t="s">
        <v>18</v>
      </c>
      <c r="J169" s="304" t="s">
        <v>734</v>
      </c>
      <c r="K169" s="292" t="s">
        <v>154</v>
      </c>
      <c r="L169" s="126" t="s">
        <v>44</v>
      </c>
      <c r="M169" s="126"/>
      <c r="N169" s="81"/>
    </row>
    <row r="170" spans="1:14" ht="15.75" customHeight="1" x14ac:dyDescent="0.3">
      <c r="A170" s="138">
        <v>45623</v>
      </c>
      <c r="B170" s="81" t="s">
        <v>176</v>
      </c>
      <c r="C170" s="81" t="s">
        <v>48</v>
      </c>
      <c r="D170" s="418" t="s">
        <v>164</v>
      </c>
      <c r="E170" s="135"/>
      <c r="F170" s="130">
        <v>-12000</v>
      </c>
      <c r="G170" s="124">
        <f t="shared" si="4"/>
        <v>0</v>
      </c>
      <c r="H170" s="250" t="s">
        <v>208</v>
      </c>
      <c r="I170" s="126" t="s">
        <v>18</v>
      </c>
      <c r="J170" s="304" t="s">
        <v>734</v>
      </c>
      <c r="K170" s="292" t="s">
        <v>154</v>
      </c>
      <c r="L170" s="126" t="s">
        <v>44</v>
      </c>
      <c r="M170" s="126"/>
      <c r="N170" s="81"/>
    </row>
    <row r="171" spans="1:14" s="823" customFormat="1" ht="15.75" customHeight="1" x14ac:dyDescent="0.3">
      <c r="A171" s="690">
        <v>45624</v>
      </c>
      <c r="B171" s="691" t="s">
        <v>109</v>
      </c>
      <c r="C171" s="691" t="s">
        <v>48</v>
      </c>
      <c r="D171" s="826" t="s">
        <v>164</v>
      </c>
      <c r="E171" s="693"/>
      <c r="F171" s="817">
        <v>79000</v>
      </c>
      <c r="G171" s="818">
        <f t="shared" si="4"/>
        <v>79000</v>
      </c>
      <c r="H171" s="824" t="s">
        <v>208</v>
      </c>
      <c r="I171" s="698" t="s">
        <v>18</v>
      </c>
      <c r="J171" s="821" t="s">
        <v>775</v>
      </c>
      <c r="K171" s="825" t="s">
        <v>154</v>
      </c>
      <c r="L171" s="698" t="s">
        <v>44</v>
      </c>
      <c r="M171" s="698"/>
      <c r="N171" s="691"/>
    </row>
    <row r="172" spans="1:14" ht="15.75" customHeight="1" x14ac:dyDescent="0.3">
      <c r="A172" s="138">
        <v>45624</v>
      </c>
      <c r="B172" s="81" t="s">
        <v>165</v>
      </c>
      <c r="C172" s="81" t="s">
        <v>112</v>
      </c>
      <c r="D172" s="418" t="s">
        <v>164</v>
      </c>
      <c r="E172" s="135">
        <v>20000</v>
      </c>
      <c r="F172" s="130"/>
      <c r="G172" s="124">
        <f t="shared" si="4"/>
        <v>59000</v>
      </c>
      <c r="H172" s="250" t="s">
        <v>208</v>
      </c>
      <c r="I172" s="126" t="s">
        <v>18</v>
      </c>
      <c r="J172" s="304" t="s">
        <v>775</v>
      </c>
      <c r="K172" s="292" t="s">
        <v>154</v>
      </c>
      <c r="L172" s="126" t="s">
        <v>44</v>
      </c>
      <c r="M172" s="126"/>
      <c r="N172" s="81" t="s">
        <v>174</v>
      </c>
    </row>
    <row r="173" spans="1:14" ht="15.75" customHeight="1" x14ac:dyDescent="0.3">
      <c r="A173" s="138">
        <v>45624</v>
      </c>
      <c r="B173" s="81" t="s">
        <v>165</v>
      </c>
      <c r="C173" s="81" t="s">
        <v>112</v>
      </c>
      <c r="D173" s="418" t="s">
        <v>164</v>
      </c>
      <c r="E173" s="135">
        <v>12000</v>
      </c>
      <c r="F173" s="130"/>
      <c r="G173" s="124">
        <f t="shared" si="4"/>
        <v>47000</v>
      </c>
      <c r="H173" s="250" t="s">
        <v>208</v>
      </c>
      <c r="I173" s="126" t="s">
        <v>18</v>
      </c>
      <c r="J173" s="304" t="s">
        <v>775</v>
      </c>
      <c r="K173" s="292" t="s">
        <v>154</v>
      </c>
      <c r="L173" s="126" t="s">
        <v>44</v>
      </c>
      <c r="M173" s="126"/>
      <c r="N173" s="81" t="s">
        <v>776</v>
      </c>
    </row>
    <row r="174" spans="1:14" ht="15.75" customHeight="1" x14ac:dyDescent="0.3">
      <c r="A174" s="138">
        <v>45624</v>
      </c>
      <c r="B174" s="81" t="s">
        <v>165</v>
      </c>
      <c r="C174" s="81" t="s">
        <v>112</v>
      </c>
      <c r="D174" s="418" t="s">
        <v>164</v>
      </c>
      <c r="E174" s="135">
        <v>4000</v>
      </c>
      <c r="F174" s="130"/>
      <c r="G174" s="124">
        <f t="shared" si="4"/>
        <v>43000</v>
      </c>
      <c r="H174" s="250" t="s">
        <v>208</v>
      </c>
      <c r="I174" s="126" t="s">
        <v>18</v>
      </c>
      <c r="J174" s="304" t="s">
        <v>775</v>
      </c>
      <c r="K174" s="292" t="s">
        <v>154</v>
      </c>
      <c r="L174" s="126" t="s">
        <v>44</v>
      </c>
      <c r="M174" s="126"/>
      <c r="N174" s="81" t="s">
        <v>777</v>
      </c>
    </row>
    <row r="175" spans="1:14" ht="15.75" customHeight="1" x14ac:dyDescent="0.3">
      <c r="A175" s="138">
        <v>45624</v>
      </c>
      <c r="B175" s="81" t="s">
        <v>165</v>
      </c>
      <c r="C175" s="81" t="s">
        <v>112</v>
      </c>
      <c r="D175" s="418" t="s">
        <v>164</v>
      </c>
      <c r="E175" s="135">
        <v>5000</v>
      </c>
      <c r="F175" s="130"/>
      <c r="G175" s="124">
        <f t="shared" si="4"/>
        <v>38000</v>
      </c>
      <c r="H175" s="250" t="s">
        <v>208</v>
      </c>
      <c r="I175" s="126" t="s">
        <v>18</v>
      </c>
      <c r="J175" s="304" t="s">
        <v>775</v>
      </c>
      <c r="K175" s="292" t="s">
        <v>154</v>
      </c>
      <c r="L175" s="126" t="s">
        <v>44</v>
      </c>
      <c r="M175" s="126"/>
      <c r="N175" s="81" t="s">
        <v>778</v>
      </c>
    </row>
    <row r="176" spans="1:14" ht="15.75" customHeight="1" x14ac:dyDescent="0.3">
      <c r="A176" s="138">
        <v>45624</v>
      </c>
      <c r="B176" s="81" t="s">
        <v>165</v>
      </c>
      <c r="C176" s="81" t="s">
        <v>112</v>
      </c>
      <c r="D176" s="418" t="s">
        <v>164</v>
      </c>
      <c r="E176" s="135">
        <v>18000</v>
      </c>
      <c r="F176" s="130"/>
      <c r="G176" s="124">
        <f t="shared" si="4"/>
        <v>20000</v>
      </c>
      <c r="H176" s="250" t="s">
        <v>208</v>
      </c>
      <c r="I176" s="126" t="s">
        <v>18</v>
      </c>
      <c r="J176" s="304" t="s">
        <v>775</v>
      </c>
      <c r="K176" s="292" t="s">
        <v>154</v>
      </c>
      <c r="L176" s="126" t="s">
        <v>44</v>
      </c>
      <c r="M176" s="126"/>
      <c r="N176" s="81" t="s">
        <v>779</v>
      </c>
    </row>
    <row r="177" spans="1:14" ht="15.75" customHeight="1" thickBot="1" x14ac:dyDescent="0.35">
      <c r="A177" s="138">
        <v>45624</v>
      </c>
      <c r="B177" s="81" t="s">
        <v>166</v>
      </c>
      <c r="C177" s="81" t="s">
        <v>166</v>
      </c>
      <c r="D177" s="418" t="s">
        <v>164</v>
      </c>
      <c r="E177" s="135">
        <v>20000</v>
      </c>
      <c r="F177" s="130"/>
      <c r="G177" s="124">
        <f t="shared" si="4"/>
        <v>0</v>
      </c>
      <c r="H177" s="250" t="s">
        <v>208</v>
      </c>
      <c r="I177" s="126" t="s">
        <v>18</v>
      </c>
      <c r="J177" s="304" t="s">
        <v>775</v>
      </c>
      <c r="K177" s="292" t="s">
        <v>154</v>
      </c>
      <c r="L177" s="126" t="s">
        <v>44</v>
      </c>
      <c r="M177" s="126"/>
      <c r="N177" s="81"/>
    </row>
    <row r="178" spans="1:14" ht="15" thickBot="1" x14ac:dyDescent="0.35">
      <c r="A178" s="420"/>
      <c r="B178" s="420"/>
      <c r="C178" s="420"/>
      <c r="D178" s="432"/>
      <c r="E178" s="433">
        <f>SUM(E4:E177)</f>
        <v>1562000</v>
      </c>
      <c r="F178" s="434">
        <f>SUM(F4:F177)+G4</f>
        <v>1562000</v>
      </c>
      <c r="G178" s="435">
        <f>F178-E178</f>
        <v>0</v>
      </c>
      <c r="H178" s="619"/>
      <c r="I178" s="126"/>
      <c r="J178" s="420"/>
      <c r="K178" s="420"/>
      <c r="L178" s="126"/>
      <c r="M178" s="420"/>
      <c r="N178" s="119"/>
    </row>
    <row r="344" spans="8:8" x14ac:dyDescent="0.3">
      <c r="H344" s="15" t="s">
        <v>121</v>
      </c>
    </row>
    <row r="345" spans="8:8" x14ac:dyDescent="0.3">
      <c r="H345" s="15" t="s">
        <v>121</v>
      </c>
    </row>
    <row r="346" spans="8:8" x14ac:dyDescent="0.3">
      <c r="H346" s="15" t="s">
        <v>121</v>
      </c>
    </row>
    <row r="347" spans="8:8" x14ac:dyDescent="0.3">
      <c r="H347" s="15" t="s">
        <v>121</v>
      </c>
    </row>
    <row r="348" spans="8:8" x14ac:dyDescent="0.3">
      <c r="H348" s="15" t="s">
        <v>121</v>
      </c>
    </row>
  </sheetData>
  <autoFilter ref="A1:N177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3C94-52D3-4BC0-8EAA-2B4F1B963826}">
  <dimension ref="A1:DO369"/>
  <sheetViews>
    <sheetView zoomScaleNormal="100" workbookViewId="0">
      <selection activeCell="G6" sqref="G6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4" s="64" customFormat="1" ht="18" x14ac:dyDescent="0.3">
      <c r="A2" s="952" t="s">
        <v>148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10">
        <v>45566</v>
      </c>
      <c r="B4" s="311" t="s">
        <v>200</v>
      </c>
      <c r="C4" s="311"/>
      <c r="D4" s="338"/>
      <c r="E4" s="402"/>
      <c r="F4" s="402"/>
      <c r="G4" s="402"/>
      <c r="H4" s="341"/>
      <c r="I4" s="342"/>
      <c r="J4" s="343"/>
      <c r="K4" s="344"/>
      <c r="L4" s="151"/>
      <c r="M4" s="345"/>
      <c r="N4" s="346"/>
    </row>
    <row r="5" spans="1:14" s="842" customFormat="1" ht="13.5" customHeight="1" x14ac:dyDescent="0.3">
      <c r="A5" s="690" t="s">
        <v>226</v>
      </c>
      <c r="B5" s="825" t="s">
        <v>109</v>
      </c>
      <c r="C5" s="825" t="s">
        <v>48</v>
      </c>
      <c r="D5" s="826" t="s">
        <v>164</v>
      </c>
      <c r="E5" s="839"/>
      <c r="F5" s="818">
        <v>105000</v>
      </c>
      <c r="G5" s="818">
        <f>G4-E5+F5</f>
        <v>105000</v>
      </c>
      <c r="H5" s="824" t="s">
        <v>207</v>
      </c>
      <c r="I5" s="824" t="s">
        <v>18</v>
      </c>
      <c r="J5" s="821" t="s">
        <v>215</v>
      </c>
      <c r="K5" s="825" t="s">
        <v>154</v>
      </c>
      <c r="L5" s="825" t="s">
        <v>44</v>
      </c>
      <c r="M5" s="841"/>
      <c r="N5" s="822"/>
    </row>
    <row r="6" spans="1:14" s="11" customFormat="1" ht="13.5" customHeight="1" x14ac:dyDescent="0.3">
      <c r="A6" s="138">
        <v>45597</v>
      </c>
      <c r="B6" s="139" t="s">
        <v>165</v>
      </c>
      <c r="C6" s="292" t="s">
        <v>112</v>
      </c>
      <c r="D6" s="418" t="s">
        <v>164</v>
      </c>
      <c r="E6" s="124">
        <v>25000</v>
      </c>
      <c r="F6" s="785"/>
      <c r="G6" s="124">
        <f>G5-E6+F6</f>
        <v>80000</v>
      </c>
      <c r="H6" s="250" t="s">
        <v>207</v>
      </c>
      <c r="I6" s="250" t="s">
        <v>18</v>
      </c>
      <c r="J6" s="304" t="s">
        <v>215</v>
      </c>
      <c r="K6" s="292" t="s">
        <v>154</v>
      </c>
      <c r="L6" s="292" t="s">
        <v>44</v>
      </c>
      <c r="M6" s="353"/>
      <c r="N6" s="354" t="s">
        <v>147</v>
      </c>
    </row>
    <row r="7" spans="1:14" x14ac:dyDescent="0.3">
      <c r="A7" s="138">
        <v>45597</v>
      </c>
      <c r="B7" s="292" t="s">
        <v>165</v>
      </c>
      <c r="C7" s="292" t="s">
        <v>112</v>
      </c>
      <c r="D7" s="418" t="s">
        <v>164</v>
      </c>
      <c r="E7" s="124">
        <v>10000</v>
      </c>
      <c r="F7" s="785"/>
      <c r="G7" s="124">
        <f t="shared" ref="G7:G26" si="0">G6-E7+F7</f>
        <v>70000</v>
      </c>
      <c r="H7" s="250" t="s">
        <v>207</v>
      </c>
      <c r="I7" s="126" t="s">
        <v>18</v>
      </c>
      <c r="J7" s="304" t="s">
        <v>215</v>
      </c>
      <c r="K7" s="292" t="s">
        <v>154</v>
      </c>
      <c r="L7" s="126" t="s">
        <v>44</v>
      </c>
      <c r="M7" s="786"/>
      <c r="N7" s="354" t="s">
        <v>254</v>
      </c>
    </row>
    <row r="8" spans="1:14" s="80" customFormat="1" ht="17.399999999999999" customHeight="1" x14ac:dyDescent="0.3">
      <c r="A8" s="689">
        <v>45597</v>
      </c>
      <c r="B8" s="292" t="s">
        <v>165</v>
      </c>
      <c r="C8" s="292" t="s">
        <v>112</v>
      </c>
      <c r="D8" s="418" t="s">
        <v>164</v>
      </c>
      <c r="E8" s="130">
        <v>10000</v>
      </c>
      <c r="F8" s="124"/>
      <c r="G8" s="124">
        <f t="shared" si="0"/>
        <v>60000</v>
      </c>
      <c r="H8" s="389" t="s">
        <v>207</v>
      </c>
      <c r="I8" s="146" t="s">
        <v>18</v>
      </c>
      <c r="J8" s="304" t="s">
        <v>215</v>
      </c>
      <c r="K8" s="150" t="s">
        <v>154</v>
      </c>
      <c r="L8" s="146" t="s">
        <v>44</v>
      </c>
      <c r="M8" s="146"/>
      <c r="N8" s="703" t="s">
        <v>250</v>
      </c>
    </row>
    <row r="9" spans="1:14" x14ac:dyDescent="0.3">
      <c r="A9" s="138">
        <v>45597</v>
      </c>
      <c r="B9" s="139" t="s">
        <v>165</v>
      </c>
      <c r="C9" s="292" t="s">
        <v>112</v>
      </c>
      <c r="D9" s="418" t="s">
        <v>164</v>
      </c>
      <c r="E9" s="124">
        <v>10000</v>
      </c>
      <c r="F9" s="785"/>
      <c r="G9" s="124">
        <f t="shared" si="0"/>
        <v>50000</v>
      </c>
      <c r="H9" s="250" t="s">
        <v>207</v>
      </c>
      <c r="I9" s="126" t="s">
        <v>18</v>
      </c>
      <c r="J9" s="304" t="s">
        <v>215</v>
      </c>
      <c r="K9" s="292" t="s">
        <v>154</v>
      </c>
      <c r="L9" s="126" t="s">
        <v>44</v>
      </c>
      <c r="M9" s="126"/>
      <c r="N9" s="354" t="s">
        <v>251</v>
      </c>
    </row>
    <row r="10" spans="1:14" x14ac:dyDescent="0.3">
      <c r="A10" s="138">
        <v>45597</v>
      </c>
      <c r="B10" s="139" t="s">
        <v>165</v>
      </c>
      <c r="C10" s="292" t="s">
        <v>112</v>
      </c>
      <c r="D10" s="418" t="s">
        <v>164</v>
      </c>
      <c r="E10" s="124">
        <v>8000</v>
      </c>
      <c r="F10" s="785"/>
      <c r="G10" s="124">
        <f t="shared" si="0"/>
        <v>42000</v>
      </c>
      <c r="H10" s="250" t="s">
        <v>207</v>
      </c>
      <c r="I10" s="126" t="s">
        <v>18</v>
      </c>
      <c r="J10" s="304" t="s">
        <v>215</v>
      </c>
      <c r="K10" s="292" t="s">
        <v>154</v>
      </c>
      <c r="L10" s="126" t="s">
        <v>44</v>
      </c>
      <c r="M10" s="126"/>
      <c r="N10" s="354" t="s">
        <v>255</v>
      </c>
    </row>
    <row r="11" spans="1:14" x14ac:dyDescent="0.3">
      <c r="A11" s="138">
        <v>45597</v>
      </c>
      <c r="B11" s="139" t="s">
        <v>165</v>
      </c>
      <c r="C11" s="292" t="s">
        <v>112</v>
      </c>
      <c r="D11" s="418" t="s">
        <v>164</v>
      </c>
      <c r="E11" s="124">
        <v>10000</v>
      </c>
      <c r="F11" s="785"/>
      <c r="G11" s="124">
        <f t="shared" si="0"/>
        <v>32000</v>
      </c>
      <c r="H11" s="250" t="s">
        <v>207</v>
      </c>
      <c r="I11" s="126" t="s">
        <v>18</v>
      </c>
      <c r="J11" s="304" t="s">
        <v>215</v>
      </c>
      <c r="K11" s="292" t="s">
        <v>154</v>
      </c>
      <c r="L11" s="126" t="s">
        <v>44</v>
      </c>
      <c r="M11" s="126"/>
      <c r="N11" s="354" t="s">
        <v>256</v>
      </c>
    </row>
    <row r="12" spans="1:14" x14ac:dyDescent="0.3">
      <c r="A12" s="138">
        <v>45597</v>
      </c>
      <c r="B12" s="139" t="s">
        <v>165</v>
      </c>
      <c r="C12" s="292" t="s">
        <v>112</v>
      </c>
      <c r="D12" s="418" t="s">
        <v>164</v>
      </c>
      <c r="E12" s="124">
        <v>10000</v>
      </c>
      <c r="F12" s="785"/>
      <c r="G12" s="124">
        <f t="shared" si="0"/>
        <v>22000</v>
      </c>
      <c r="H12" s="250" t="s">
        <v>207</v>
      </c>
      <c r="I12" s="126" t="s">
        <v>18</v>
      </c>
      <c r="J12" s="304" t="s">
        <v>215</v>
      </c>
      <c r="K12" s="292" t="s">
        <v>154</v>
      </c>
      <c r="L12" s="126" t="s">
        <v>44</v>
      </c>
      <c r="M12" s="126"/>
      <c r="N12" s="354" t="s">
        <v>257</v>
      </c>
    </row>
    <row r="13" spans="1:14" x14ac:dyDescent="0.3">
      <c r="A13" s="138">
        <v>45597</v>
      </c>
      <c r="B13" s="292" t="s">
        <v>165</v>
      </c>
      <c r="C13" s="292" t="s">
        <v>112</v>
      </c>
      <c r="D13" s="418" t="s">
        <v>164</v>
      </c>
      <c r="E13" s="124">
        <v>20000</v>
      </c>
      <c r="F13" s="785"/>
      <c r="G13" s="124">
        <f t="shared" si="0"/>
        <v>2000</v>
      </c>
      <c r="H13" s="250" t="s">
        <v>207</v>
      </c>
      <c r="I13" s="126" t="s">
        <v>18</v>
      </c>
      <c r="J13" s="304" t="s">
        <v>215</v>
      </c>
      <c r="K13" s="292" t="s">
        <v>154</v>
      </c>
      <c r="L13" s="126" t="s">
        <v>44</v>
      </c>
      <c r="M13" s="786"/>
      <c r="N13" s="354" t="s">
        <v>258</v>
      </c>
    </row>
    <row r="14" spans="1:14" x14ac:dyDescent="0.3">
      <c r="A14" s="138">
        <v>45597</v>
      </c>
      <c r="B14" s="292" t="s">
        <v>238</v>
      </c>
      <c r="C14" s="292" t="s">
        <v>48</v>
      </c>
      <c r="D14" s="418" t="s">
        <v>164</v>
      </c>
      <c r="E14" s="124"/>
      <c r="F14" s="124">
        <v>-2000</v>
      </c>
      <c r="G14" s="124">
        <f t="shared" si="0"/>
        <v>0</v>
      </c>
      <c r="H14" s="250" t="s">
        <v>207</v>
      </c>
      <c r="I14" s="126"/>
      <c r="J14" s="304" t="s">
        <v>215</v>
      </c>
      <c r="K14" s="292" t="s">
        <v>154</v>
      </c>
      <c r="L14" s="126" t="s">
        <v>44</v>
      </c>
      <c r="M14" s="786"/>
      <c r="N14" s="354" t="s">
        <v>258</v>
      </c>
    </row>
    <row r="15" spans="1:14" s="823" customFormat="1" x14ac:dyDescent="0.3">
      <c r="A15" s="690">
        <v>45598</v>
      </c>
      <c r="B15" s="825" t="s">
        <v>109</v>
      </c>
      <c r="C15" s="825" t="s">
        <v>48</v>
      </c>
      <c r="D15" s="418" t="s">
        <v>164</v>
      </c>
      <c r="E15" s="818"/>
      <c r="F15" s="818">
        <v>50000</v>
      </c>
      <c r="G15" s="818">
        <f t="shared" si="0"/>
        <v>50000</v>
      </c>
      <c r="H15" s="824" t="s">
        <v>207</v>
      </c>
      <c r="I15" s="698" t="s">
        <v>18</v>
      </c>
      <c r="J15" s="821" t="s">
        <v>221</v>
      </c>
      <c r="K15" s="825" t="s">
        <v>154</v>
      </c>
      <c r="L15" s="698" t="s">
        <v>44</v>
      </c>
      <c r="M15" s="698"/>
      <c r="N15" s="822"/>
    </row>
    <row r="16" spans="1:14" x14ac:dyDescent="0.3">
      <c r="A16" s="138">
        <v>45598</v>
      </c>
      <c r="B16" s="139" t="s">
        <v>165</v>
      </c>
      <c r="C16" s="139" t="s">
        <v>112</v>
      </c>
      <c r="D16" s="418" t="s">
        <v>164</v>
      </c>
      <c r="E16" s="124">
        <v>25000</v>
      </c>
      <c r="F16" s="124"/>
      <c r="G16" s="124">
        <f t="shared" si="0"/>
        <v>25000</v>
      </c>
      <c r="H16" s="250" t="s">
        <v>207</v>
      </c>
      <c r="I16" s="126" t="s">
        <v>18</v>
      </c>
      <c r="J16" s="304" t="s">
        <v>221</v>
      </c>
      <c r="K16" s="292" t="s">
        <v>154</v>
      </c>
      <c r="L16" s="126" t="s">
        <v>44</v>
      </c>
      <c r="M16" s="126"/>
      <c r="N16" s="354" t="s">
        <v>147</v>
      </c>
    </row>
    <row r="17" spans="1:45" x14ac:dyDescent="0.3">
      <c r="A17" s="138">
        <v>45598</v>
      </c>
      <c r="B17" s="139" t="s">
        <v>165</v>
      </c>
      <c r="C17" s="139" t="s">
        <v>112</v>
      </c>
      <c r="D17" s="418" t="s">
        <v>164</v>
      </c>
      <c r="E17" s="124">
        <v>25000</v>
      </c>
      <c r="F17" s="124"/>
      <c r="G17" s="124">
        <f t="shared" si="0"/>
        <v>0</v>
      </c>
      <c r="H17" s="250" t="s">
        <v>207</v>
      </c>
      <c r="I17" s="126" t="s">
        <v>18</v>
      </c>
      <c r="J17" s="304" t="s">
        <v>221</v>
      </c>
      <c r="K17" s="292" t="s">
        <v>154</v>
      </c>
      <c r="L17" s="126" t="s">
        <v>44</v>
      </c>
      <c r="M17" s="126"/>
      <c r="N17" s="354" t="s">
        <v>146</v>
      </c>
    </row>
    <row r="18" spans="1:45" s="823" customFormat="1" x14ac:dyDescent="0.3">
      <c r="A18" s="690">
        <v>45600</v>
      </c>
      <c r="B18" s="825" t="s">
        <v>109</v>
      </c>
      <c r="C18" s="825" t="s">
        <v>48</v>
      </c>
      <c r="D18" s="418" t="s">
        <v>164</v>
      </c>
      <c r="E18" s="818"/>
      <c r="F18" s="818">
        <v>85000</v>
      </c>
      <c r="G18" s="818">
        <f t="shared" si="0"/>
        <v>85000</v>
      </c>
      <c r="H18" s="824" t="s">
        <v>207</v>
      </c>
      <c r="I18" s="698" t="s">
        <v>18</v>
      </c>
      <c r="J18" s="821" t="s">
        <v>241</v>
      </c>
      <c r="K18" s="825" t="s">
        <v>154</v>
      </c>
      <c r="L18" s="698" t="s">
        <v>44</v>
      </c>
      <c r="M18" s="698"/>
      <c r="N18" s="822"/>
    </row>
    <row r="19" spans="1:45" x14ac:dyDescent="0.3">
      <c r="A19" s="138">
        <v>45600</v>
      </c>
      <c r="B19" s="139" t="s">
        <v>165</v>
      </c>
      <c r="C19" s="139" t="s">
        <v>112</v>
      </c>
      <c r="D19" s="418" t="s">
        <v>164</v>
      </c>
      <c r="E19" s="124">
        <v>25000</v>
      </c>
      <c r="F19" s="124"/>
      <c r="G19" s="124">
        <f t="shared" si="0"/>
        <v>60000</v>
      </c>
      <c r="H19" s="250" t="s">
        <v>207</v>
      </c>
      <c r="I19" s="126" t="s">
        <v>18</v>
      </c>
      <c r="J19" s="304" t="s">
        <v>241</v>
      </c>
      <c r="K19" s="292" t="s">
        <v>154</v>
      </c>
      <c r="L19" s="126" t="s">
        <v>44</v>
      </c>
      <c r="M19" s="126"/>
      <c r="N19" s="354" t="s">
        <v>147</v>
      </c>
    </row>
    <row r="20" spans="1:45" x14ac:dyDescent="0.3">
      <c r="A20" s="138">
        <v>45600</v>
      </c>
      <c r="B20" s="139" t="s">
        <v>165</v>
      </c>
      <c r="C20" s="139" t="s">
        <v>112</v>
      </c>
      <c r="D20" s="418" t="s">
        <v>164</v>
      </c>
      <c r="E20" s="124">
        <v>15000</v>
      </c>
      <c r="F20" s="124"/>
      <c r="G20" s="124">
        <f t="shared" si="0"/>
        <v>45000</v>
      </c>
      <c r="H20" s="250" t="s">
        <v>207</v>
      </c>
      <c r="I20" s="126" t="s">
        <v>18</v>
      </c>
      <c r="J20" s="304" t="s">
        <v>241</v>
      </c>
      <c r="K20" s="292" t="s">
        <v>154</v>
      </c>
      <c r="L20" s="126" t="s">
        <v>44</v>
      </c>
      <c r="M20" s="126"/>
      <c r="N20" s="354" t="s">
        <v>249</v>
      </c>
    </row>
    <row r="21" spans="1:45" x14ac:dyDescent="0.3">
      <c r="A21" s="138">
        <v>45600</v>
      </c>
      <c r="B21" s="139" t="s">
        <v>165</v>
      </c>
      <c r="C21" s="139" t="s">
        <v>112</v>
      </c>
      <c r="D21" s="418" t="s">
        <v>164</v>
      </c>
      <c r="E21" s="124">
        <v>5000</v>
      </c>
      <c r="F21" s="124"/>
      <c r="G21" s="124">
        <f t="shared" si="0"/>
        <v>40000</v>
      </c>
      <c r="H21" s="250" t="s">
        <v>207</v>
      </c>
      <c r="I21" s="126" t="s">
        <v>18</v>
      </c>
      <c r="J21" s="304" t="s">
        <v>241</v>
      </c>
      <c r="K21" s="292" t="s">
        <v>154</v>
      </c>
      <c r="L21" s="126" t="s">
        <v>44</v>
      </c>
      <c r="M21" s="126"/>
      <c r="N21" s="354" t="s">
        <v>250</v>
      </c>
    </row>
    <row r="22" spans="1:45" x14ac:dyDescent="0.3">
      <c r="A22" s="138">
        <v>45600</v>
      </c>
      <c r="B22" s="139" t="s">
        <v>165</v>
      </c>
      <c r="C22" s="139" t="s">
        <v>112</v>
      </c>
      <c r="D22" s="418" t="s">
        <v>164</v>
      </c>
      <c r="E22" s="350">
        <v>5000</v>
      </c>
      <c r="F22" s="124"/>
      <c r="G22" s="124">
        <f t="shared" si="0"/>
        <v>35000</v>
      </c>
      <c r="H22" s="250" t="s">
        <v>207</v>
      </c>
      <c r="I22" s="126" t="s">
        <v>18</v>
      </c>
      <c r="J22" s="304" t="s">
        <v>241</v>
      </c>
      <c r="K22" s="292" t="s">
        <v>154</v>
      </c>
      <c r="L22" s="126" t="s">
        <v>44</v>
      </c>
      <c r="M22" s="126"/>
      <c r="N22" s="354" t="s">
        <v>251</v>
      </c>
    </row>
    <row r="23" spans="1:45" x14ac:dyDescent="0.3">
      <c r="A23" s="138">
        <v>45600</v>
      </c>
      <c r="B23" s="139" t="s">
        <v>165</v>
      </c>
      <c r="C23" s="139" t="s">
        <v>112</v>
      </c>
      <c r="D23" s="418" t="s">
        <v>164</v>
      </c>
      <c r="E23" s="124">
        <v>10000</v>
      </c>
      <c r="F23" s="124"/>
      <c r="G23" s="124">
        <f t="shared" si="0"/>
        <v>25000</v>
      </c>
      <c r="H23" s="250" t="s">
        <v>207</v>
      </c>
      <c r="I23" s="126" t="s">
        <v>18</v>
      </c>
      <c r="J23" s="304" t="s">
        <v>241</v>
      </c>
      <c r="K23" s="292" t="s">
        <v>154</v>
      </c>
      <c r="L23" s="126" t="s">
        <v>44</v>
      </c>
      <c r="M23" s="126"/>
      <c r="N23" s="354" t="s">
        <v>252</v>
      </c>
    </row>
    <row r="24" spans="1:45" x14ac:dyDescent="0.3">
      <c r="A24" s="138">
        <v>45600</v>
      </c>
      <c r="B24" s="139" t="s">
        <v>165</v>
      </c>
      <c r="C24" s="139" t="s">
        <v>112</v>
      </c>
      <c r="D24" s="418" t="s">
        <v>164</v>
      </c>
      <c r="E24" s="124">
        <v>5000</v>
      </c>
      <c r="F24" s="124"/>
      <c r="G24" s="124">
        <f t="shared" si="0"/>
        <v>20000</v>
      </c>
      <c r="H24" s="250" t="s">
        <v>207</v>
      </c>
      <c r="I24" s="126" t="s">
        <v>18</v>
      </c>
      <c r="J24" s="304" t="s">
        <v>241</v>
      </c>
      <c r="K24" s="292" t="s">
        <v>154</v>
      </c>
      <c r="L24" s="126" t="s">
        <v>44</v>
      </c>
      <c r="M24" s="126"/>
      <c r="N24" s="399" t="s">
        <v>253</v>
      </c>
    </row>
    <row r="25" spans="1:45" x14ac:dyDescent="0.3">
      <c r="A25" s="138">
        <v>45600</v>
      </c>
      <c r="B25" s="139" t="s">
        <v>165</v>
      </c>
      <c r="C25" s="139" t="s">
        <v>112</v>
      </c>
      <c r="D25" s="418" t="s">
        <v>164</v>
      </c>
      <c r="E25" s="350">
        <v>20000</v>
      </c>
      <c r="F25" s="124"/>
      <c r="G25" s="124">
        <f t="shared" si="0"/>
        <v>0</v>
      </c>
      <c r="H25" s="250" t="s">
        <v>207</v>
      </c>
      <c r="I25" s="126" t="s">
        <v>18</v>
      </c>
      <c r="J25" s="304" t="s">
        <v>241</v>
      </c>
      <c r="K25" s="292" t="s">
        <v>154</v>
      </c>
      <c r="L25" s="126" t="s">
        <v>44</v>
      </c>
      <c r="M25" s="126"/>
      <c r="N25" s="399"/>
    </row>
    <row r="26" spans="1:45" s="836" customFormat="1" x14ac:dyDescent="0.3">
      <c r="A26" s="690">
        <v>45601</v>
      </c>
      <c r="B26" s="825" t="s">
        <v>109</v>
      </c>
      <c r="C26" s="825" t="s">
        <v>48</v>
      </c>
      <c r="D26" s="418" t="s">
        <v>164</v>
      </c>
      <c r="E26" s="818"/>
      <c r="F26" s="818">
        <v>90000</v>
      </c>
      <c r="G26" s="839">
        <f t="shared" si="0"/>
        <v>90000</v>
      </c>
      <c r="H26" s="824" t="s">
        <v>207</v>
      </c>
      <c r="I26" s="698" t="s">
        <v>18</v>
      </c>
      <c r="J26" s="834" t="s">
        <v>304</v>
      </c>
      <c r="K26" s="840" t="s">
        <v>154</v>
      </c>
      <c r="L26" s="835" t="s">
        <v>44</v>
      </c>
      <c r="M26" s="698"/>
      <c r="N26" s="822"/>
    </row>
    <row r="27" spans="1:45" s="792" customFormat="1" x14ac:dyDescent="0.3">
      <c r="A27" s="138">
        <v>45601</v>
      </c>
      <c r="B27" s="139" t="s">
        <v>165</v>
      </c>
      <c r="C27" s="139" t="s">
        <v>112</v>
      </c>
      <c r="D27" s="418" t="s">
        <v>164</v>
      </c>
      <c r="E27" s="143">
        <v>25000</v>
      </c>
      <c r="F27" s="785"/>
      <c r="G27" s="124">
        <f t="shared" ref="G27:G84" si="1">G26-E27+F27</f>
        <v>65000</v>
      </c>
      <c r="H27" s="250" t="s">
        <v>207</v>
      </c>
      <c r="I27" s="126" t="s">
        <v>18</v>
      </c>
      <c r="J27" s="304" t="s">
        <v>304</v>
      </c>
      <c r="K27" s="292" t="s">
        <v>154</v>
      </c>
      <c r="L27" s="126" t="s">
        <v>44</v>
      </c>
      <c r="M27" s="786"/>
      <c r="N27" s="354" t="s">
        <v>147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pans="1:45" s="792" customFormat="1" x14ac:dyDescent="0.3">
      <c r="A28" s="138">
        <v>45601</v>
      </c>
      <c r="B28" s="139" t="s">
        <v>165</v>
      </c>
      <c r="C28" s="139" t="s">
        <v>112</v>
      </c>
      <c r="D28" s="418" t="s">
        <v>164</v>
      </c>
      <c r="E28" s="143">
        <v>5000</v>
      </c>
      <c r="F28" s="785"/>
      <c r="G28" s="124">
        <f t="shared" si="1"/>
        <v>60000</v>
      </c>
      <c r="H28" s="250" t="s">
        <v>207</v>
      </c>
      <c r="I28" s="126" t="s">
        <v>18</v>
      </c>
      <c r="J28" s="304" t="s">
        <v>304</v>
      </c>
      <c r="K28" s="292" t="s">
        <v>154</v>
      </c>
      <c r="L28" s="126" t="s">
        <v>44</v>
      </c>
      <c r="M28" s="786"/>
      <c r="N28" s="354" t="s">
        <v>320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pans="1:45" s="792" customFormat="1" x14ac:dyDescent="0.3">
      <c r="A29" s="138">
        <v>45601</v>
      </c>
      <c r="B29" s="139" t="s">
        <v>165</v>
      </c>
      <c r="C29" s="139" t="s">
        <v>112</v>
      </c>
      <c r="D29" s="418" t="s">
        <v>164</v>
      </c>
      <c r="E29" s="143">
        <v>10000</v>
      </c>
      <c r="F29" s="785"/>
      <c r="G29" s="124">
        <f t="shared" si="1"/>
        <v>50000</v>
      </c>
      <c r="H29" s="250" t="s">
        <v>207</v>
      </c>
      <c r="I29" s="126" t="s">
        <v>18</v>
      </c>
      <c r="J29" s="304" t="s">
        <v>304</v>
      </c>
      <c r="K29" s="292" t="s">
        <v>154</v>
      </c>
      <c r="L29" s="126" t="s">
        <v>44</v>
      </c>
      <c r="M29" s="786"/>
      <c r="N29" s="354" t="s">
        <v>321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pans="1:45" s="792" customFormat="1" x14ac:dyDescent="0.3">
      <c r="A30" s="138">
        <v>45601</v>
      </c>
      <c r="B30" s="139" t="s">
        <v>165</v>
      </c>
      <c r="C30" s="139" t="s">
        <v>112</v>
      </c>
      <c r="D30" s="418" t="s">
        <v>164</v>
      </c>
      <c r="E30" s="143">
        <v>10000</v>
      </c>
      <c r="F30" s="785"/>
      <c r="G30" s="124">
        <f t="shared" si="1"/>
        <v>40000</v>
      </c>
      <c r="H30" s="250" t="s">
        <v>207</v>
      </c>
      <c r="I30" s="126" t="s">
        <v>18</v>
      </c>
      <c r="J30" s="304" t="s">
        <v>304</v>
      </c>
      <c r="K30" s="292" t="s">
        <v>154</v>
      </c>
      <c r="L30" s="126" t="s">
        <v>44</v>
      </c>
      <c r="M30" s="786"/>
      <c r="N30" s="354" t="s">
        <v>322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  <row r="31" spans="1:45" s="792" customFormat="1" x14ac:dyDescent="0.3">
      <c r="A31" s="138">
        <v>45601</v>
      </c>
      <c r="B31" s="139" t="s">
        <v>165</v>
      </c>
      <c r="C31" s="139" t="s">
        <v>112</v>
      </c>
      <c r="D31" s="418" t="s">
        <v>164</v>
      </c>
      <c r="E31" s="143">
        <v>20000</v>
      </c>
      <c r="F31" s="785"/>
      <c r="G31" s="124">
        <f t="shared" si="1"/>
        <v>20000</v>
      </c>
      <c r="H31" s="250" t="s">
        <v>207</v>
      </c>
      <c r="I31" s="126" t="s">
        <v>18</v>
      </c>
      <c r="J31" s="304" t="s">
        <v>304</v>
      </c>
      <c r="K31" s="292" t="s">
        <v>154</v>
      </c>
      <c r="L31" s="126" t="s">
        <v>44</v>
      </c>
      <c r="M31" s="786"/>
      <c r="N31" s="787" t="s">
        <v>323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</row>
    <row r="32" spans="1:45" s="792" customFormat="1" x14ac:dyDescent="0.3">
      <c r="A32" s="138">
        <v>45601</v>
      </c>
      <c r="B32" s="139" t="s">
        <v>166</v>
      </c>
      <c r="C32" s="139" t="s">
        <v>166</v>
      </c>
      <c r="D32" s="418" t="s">
        <v>164</v>
      </c>
      <c r="E32" s="143">
        <v>5000</v>
      </c>
      <c r="F32" s="785"/>
      <c r="G32" s="124">
        <f t="shared" si="1"/>
        <v>15000</v>
      </c>
      <c r="H32" s="250" t="s">
        <v>207</v>
      </c>
      <c r="I32" s="126" t="s">
        <v>18</v>
      </c>
      <c r="J32" s="304" t="s">
        <v>304</v>
      </c>
      <c r="K32" s="292" t="s">
        <v>154</v>
      </c>
      <c r="L32" s="126" t="s">
        <v>44</v>
      </c>
      <c r="M32" s="786"/>
      <c r="N32" s="787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</row>
    <row r="33" spans="1:119" s="792" customFormat="1" x14ac:dyDescent="0.3">
      <c r="A33" s="138">
        <v>45601</v>
      </c>
      <c r="B33" s="139" t="s">
        <v>166</v>
      </c>
      <c r="C33" s="139" t="s">
        <v>166</v>
      </c>
      <c r="D33" s="418" t="s">
        <v>164</v>
      </c>
      <c r="E33" s="143">
        <v>9000</v>
      </c>
      <c r="F33" s="785"/>
      <c r="G33" s="124">
        <f t="shared" si="1"/>
        <v>6000</v>
      </c>
      <c r="H33" s="250" t="s">
        <v>207</v>
      </c>
      <c r="I33" s="126" t="s">
        <v>18</v>
      </c>
      <c r="J33" s="304" t="s">
        <v>304</v>
      </c>
      <c r="K33" s="292" t="s">
        <v>154</v>
      </c>
      <c r="L33" s="126" t="s">
        <v>44</v>
      </c>
      <c r="M33" s="786"/>
      <c r="N33" s="787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</row>
    <row r="34" spans="1:119" s="792" customFormat="1" x14ac:dyDescent="0.3">
      <c r="A34" s="138">
        <v>45601</v>
      </c>
      <c r="B34" s="139" t="s">
        <v>176</v>
      </c>
      <c r="C34" s="139" t="s">
        <v>48</v>
      </c>
      <c r="D34" s="418" t="s">
        <v>164</v>
      </c>
      <c r="E34" s="143"/>
      <c r="F34" s="785">
        <v>-6000</v>
      </c>
      <c r="G34" s="124">
        <f t="shared" si="1"/>
        <v>0</v>
      </c>
      <c r="H34" s="250" t="s">
        <v>207</v>
      </c>
      <c r="I34" s="126" t="s">
        <v>18</v>
      </c>
      <c r="J34" s="304" t="s">
        <v>304</v>
      </c>
      <c r="K34" s="292" t="s">
        <v>154</v>
      </c>
      <c r="L34" s="126" t="s">
        <v>44</v>
      </c>
      <c r="M34" s="786"/>
      <c r="N34" s="787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</row>
    <row r="35" spans="1:119" s="823" customFormat="1" x14ac:dyDescent="0.3">
      <c r="A35" s="690">
        <v>45602</v>
      </c>
      <c r="B35" s="825" t="s">
        <v>109</v>
      </c>
      <c r="C35" s="825" t="s">
        <v>48</v>
      </c>
      <c r="D35" s="418" t="s">
        <v>164</v>
      </c>
      <c r="E35" s="694"/>
      <c r="F35" s="818">
        <v>93000</v>
      </c>
      <c r="G35" s="818">
        <f t="shared" si="1"/>
        <v>93000</v>
      </c>
      <c r="H35" s="824" t="s">
        <v>207</v>
      </c>
      <c r="I35" s="698" t="s">
        <v>18</v>
      </c>
      <c r="J35" s="821" t="s">
        <v>330</v>
      </c>
      <c r="K35" s="825" t="s">
        <v>154</v>
      </c>
      <c r="L35" s="698" t="s">
        <v>44</v>
      </c>
      <c r="M35" s="698"/>
      <c r="N35" s="822"/>
    </row>
    <row r="36" spans="1:119" s="792" customFormat="1" x14ac:dyDescent="0.3">
      <c r="A36" s="138">
        <v>45602</v>
      </c>
      <c r="B36" s="139" t="s">
        <v>165</v>
      </c>
      <c r="C36" s="139" t="s">
        <v>112</v>
      </c>
      <c r="D36" s="418" t="s">
        <v>164</v>
      </c>
      <c r="E36" s="143">
        <v>25000</v>
      </c>
      <c r="F36" s="785"/>
      <c r="G36" s="124">
        <f t="shared" si="1"/>
        <v>68000</v>
      </c>
      <c r="H36" s="250" t="s">
        <v>207</v>
      </c>
      <c r="I36" s="126" t="s">
        <v>18</v>
      </c>
      <c r="J36" s="304" t="s">
        <v>330</v>
      </c>
      <c r="K36" s="292" t="s">
        <v>154</v>
      </c>
      <c r="L36" s="126" t="s">
        <v>44</v>
      </c>
      <c r="M36" s="786"/>
      <c r="N36" s="787" t="s">
        <v>147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</row>
    <row r="37" spans="1:119" s="792" customFormat="1" x14ac:dyDescent="0.3">
      <c r="A37" s="138">
        <v>45602</v>
      </c>
      <c r="B37" s="139" t="s">
        <v>165</v>
      </c>
      <c r="C37" s="139" t="s">
        <v>112</v>
      </c>
      <c r="D37" s="418" t="s">
        <v>164</v>
      </c>
      <c r="E37" s="143">
        <v>10000</v>
      </c>
      <c r="F37" s="785"/>
      <c r="G37" s="124">
        <f t="shared" si="1"/>
        <v>58000</v>
      </c>
      <c r="H37" s="250" t="s">
        <v>207</v>
      </c>
      <c r="I37" s="126" t="s">
        <v>18</v>
      </c>
      <c r="J37" s="304" t="s">
        <v>330</v>
      </c>
      <c r="K37" s="292" t="s">
        <v>154</v>
      </c>
      <c r="L37" s="126" t="s">
        <v>44</v>
      </c>
      <c r="M37" s="786"/>
      <c r="N37" s="354" t="s">
        <v>337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</row>
    <row r="38" spans="1:119" s="792" customFormat="1" x14ac:dyDescent="0.3">
      <c r="A38" s="138">
        <v>45602</v>
      </c>
      <c r="B38" s="139" t="s">
        <v>165</v>
      </c>
      <c r="C38" s="139" t="s">
        <v>112</v>
      </c>
      <c r="D38" s="418" t="s">
        <v>164</v>
      </c>
      <c r="E38" s="143">
        <v>8000</v>
      </c>
      <c r="F38" s="785"/>
      <c r="G38" s="124">
        <f t="shared" si="1"/>
        <v>50000</v>
      </c>
      <c r="H38" s="250" t="s">
        <v>207</v>
      </c>
      <c r="I38" s="126" t="s">
        <v>18</v>
      </c>
      <c r="J38" s="304" t="s">
        <v>330</v>
      </c>
      <c r="K38" s="292" t="s">
        <v>154</v>
      </c>
      <c r="L38" s="126" t="s">
        <v>44</v>
      </c>
      <c r="M38" s="786"/>
      <c r="N38" s="354" t="s">
        <v>338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</row>
    <row r="39" spans="1:119" s="792" customFormat="1" x14ac:dyDescent="0.3">
      <c r="A39" s="138">
        <v>45602</v>
      </c>
      <c r="B39" s="139" t="s">
        <v>165</v>
      </c>
      <c r="C39" s="139" t="s">
        <v>112</v>
      </c>
      <c r="D39" s="418" t="s">
        <v>164</v>
      </c>
      <c r="E39" s="717">
        <v>15000</v>
      </c>
      <c r="F39" s="785"/>
      <c r="G39" s="124">
        <f t="shared" si="1"/>
        <v>35000</v>
      </c>
      <c r="H39" s="250" t="s">
        <v>207</v>
      </c>
      <c r="I39" s="126" t="s">
        <v>18</v>
      </c>
      <c r="J39" s="304" t="s">
        <v>330</v>
      </c>
      <c r="K39" s="292" t="s">
        <v>154</v>
      </c>
      <c r="L39" s="126" t="s">
        <v>44</v>
      </c>
      <c r="M39" s="786"/>
      <c r="N39" s="354" t="s">
        <v>339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</row>
    <row r="40" spans="1:119" s="792" customFormat="1" x14ac:dyDescent="0.3">
      <c r="A40" s="138">
        <v>45602</v>
      </c>
      <c r="B40" s="139" t="s">
        <v>165</v>
      </c>
      <c r="C40" s="139" t="s">
        <v>112</v>
      </c>
      <c r="D40" s="418" t="s">
        <v>164</v>
      </c>
      <c r="E40" s="143">
        <v>15000</v>
      </c>
      <c r="F40" s="785"/>
      <c r="G40" s="124">
        <f t="shared" si="1"/>
        <v>20000</v>
      </c>
      <c r="H40" s="250" t="s">
        <v>207</v>
      </c>
      <c r="I40" s="126" t="s">
        <v>18</v>
      </c>
      <c r="J40" s="304" t="s">
        <v>330</v>
      </c>
      <c r="K40" s="292" t="s">
        <v>154</v>
      </c>
      <c r="L40" s="126" t="s">
        <v>44</v>
      </c>
      <c r="M40" s="786"/>
      <c r="N40" s="354" t="s">
        <v>188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</row>
    <row r="41" spans="1:119" s="792" customFormat="1" x14ac:dyDescent="0.3">
      <c r="A41" s="138">
        <v>45602</v>
      </c>
      <c r="B41" s="139" t="s">
        <v>166</v>
      </c>
      <c r="C41" s="139" t="s">
        <v>166</v>
      </c>
      <c r="D41" s="418" t="s">
        <v>164</v>
      </c>
      <c r="E41" s="143">
        <v>18000</v>
      </c>
      <c r="F41" s="785"/>
      <c r="G41" s="124">
        <f t="shared" si="1"/>
        <v>2000</v>
      </c>
      <c r="H41" s="250" t="s">
        <v>207</v>
      </c>
      <c r="I41" s="126" t="s">
        <v>18</v>
      </c>
      <c r="J41" s="304" t="s">
        <v>330</v>
      </c>
      <c r="K41" s="292" t="s">
        <v>154</v>
      </c>
      <c r="L41" s="126" t="s">
        <v>44</v>
      </c>
      <c r="M41" s="786"/>
      <c r="N41" s="354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</row>
    <row r="42" spans="1:119" s="792" customFormat="1" x14ac:dyDescent="0.3">
      <c r="A42" s="138">
        <v>45602</v>
      </c>
      <c r="B42" s="139" t="s">
        <v>176</v>
      </c>
      <c r="C42" s="139" t="s">
        <v>48</v>
      </c>
      <c r="D42" s="418" t="s">
        <v>164</v>
      </c>
      <c r="E42" s="143"/>
      <c r="F42" s="124">
        <v>-2000</v>
      </c>
      <c r="G42" s="124">
        <f t="shared" si="1"/>
        <v>0</v>
      </c>
      <c r="H42" s="250" t="s">
        <v>207</v>
      </c>
      <c r="I42" s="126" t="s">
        <v>18</v>
      </c>
      <c r="J42" s="304" t="s">
        <v>330</v>
      </c>
      <c r="K42" s="292" t="s">
        <v>154</v>
      </c>
      <c r="L42" s="126" t="s">
        <v>44</v>
      </c>
      <c r="M42" s="786"/>
      <c r="N42" s="354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</row>
    <row r="43" spans="1:119" s="823" customFormat="1" x14ac:dyDescent="0.3">
      <c r="A43" s="690">
        <v>45603</v>
      </c>
      <c r="B43" s="825" t="s">
        <v>109</v>
      </c>
      <c r="C43" s="825" t="s">
        <v>48</v>
      </c>
      <c r="D43" s="418" t="s">
        <v>164</v>
      </c>
      <c r="E43" s="694"/>
      <c r="F43" s="818">
        <v>88000</v>
      </c>
      <c r="G43" s="818">
        <f t="shared" si="1"/>
        <v>88000</v>
      </c>
      <c r="H43" s="824" t="s">
        <v>207</v>
      </c>
      <c r="I43" s="698" t="s">
        <v>18</v>
      </c>
      <c r="J43" s="821" t="s">
        <v>356</v>
      </c>
      <c r="K43" s="825" t="s">
        <v>154</v>
      </c>
      <c r="L43" s="698" t="s">
        <v>44</v>
      </c>
      <c r="M43" s="698"/>
      <c r="N43" s="822"/>
    </row>
    <row r="44" spans="1:119" s="792" customFormat="1" x14ac:dyDescent="0.3">
      <c r="A44" s="138">
        <v>45603</v>
      </c>
      <c r="B44" s="139" t="s">
        <v>165</v>
      </c>
      <c r="C44" s="139" t="s">
        <v>112</v>
      </c>
      <c r="D44" s="418" t="s">
        <v>164</v>
      </c>
      <c r="E44" s="143">
        <v>25000</v>
      </c>
      <c r="F44" s="785"/>
      <c r="G44" s="124">
        <f t="shared" si="1"/>
        <v>63000</v>
      </c>
      <c r="H44" s="250" t="s">
        <v>207</v>
      </c>
      <c r="I44" s="126" t="s">
        <v>18</v>
      </c>
      <c r="J44" s="304" t="s">
        <v>356</v>
      </c>
      <c r="K44" s="292" t="s">
        <v>154</v>
      </c>
      <c r="L44" s="126" t="s">
        <v>44</v>
      </c>
      <c r="M44" s="786"/>
      <c r="N44" s="354" t="s">
        <v>147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</row>
    <row r="45" spans="1:119" s="792" customFormat="1" x14ac:dyDescent="0.3">
      <c r="A45" s="138">
        <v>45603</v>
      </c>
      <c r="B45" s="139" t="s">
        <v>165</v>
      </c>
      <c r="C45" s="139" t="s">
        <v>112</v>
      </c>
      <c r="D45" s="418" t="s">
        <v>164</v>
      </c>
      <c r="E45" s="143">
        <v>12000</v>
      </c>
      <c r="F45" s="785"/>
      <c r="G45" s="124">
        <f t="shared" si="1"/>
        <v>51000</v>
      </c>
      <c r="H45" s="250" t="s">
        <v>207</v>
      </c>
      <c r="I45" s="126" t="s">
        <v>18</v>
      </c>
      <c r="J45" s="304" t="s">
        <v>356</v>
      </c>
      <c r="K45" s="292" t="s">
        <v>154</v>
      </c>
      <c r="L45" s="126" t="s">
        <v>44</v>
      </c>
      <c r="M45" s="786"/>
      <c r="N45" s="354" t="s">
        <v>189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</row>
    <row r="46" spans="1:119" s="792" customFormat="1" x14ac:dyDescent="0.3">
      <c r="A46" s="138">
        <v>45603</v>
      </c>
      <c r="B46" s="139" t="s">
        <v>165</v>
      </c>
      <c r="C46" s="139" t="s">
        <v>112</v>
      </c>
      <c r="D46" s="418" t="s">
        <v>164</v>
      </c>
      <c r="E46" s="143">
        <v>10000</v>
      </c>
      <c r="F46" s="785"/>
      <c r="G46" s="124">
        <f t="shared" si="1"/>
        <v>41000</v>
      </c>
      <c r="H46" s="250" t="s">
        <v>207</v>
      </c>
      <c r="I46" s="126" t="s">
        <v>18</v>
      </c>
      <c r="J46" s="304" t="s">
        <v>356</v>
      </c>
      <c r="K46" s="292" t="s">
        <v>154</v>
      </c>
      <c r="L46" s="126" t="s">
        <v>44</v>
      </c>
      <c r="M46" s="786"/>
      <c r="N46" s="354" t="s">
        <v>364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</row>
    <row r="47" spans="1:119" s="792" customFormat="1" x14ac:dyDescent="0.3">
      <c r="A47" s="138">
        <v>45603</v>
      </c>
      <c r="B47" s="139" t="s">
        <v>165</v>
      </c>
      <c r="C47" s="139" t="s">
        <v>112</v>
      </c>
      <c r="D47" s="418" t="s">
        <v>164</v>
      </c>
      <c r="E47" s="143">
        <v>18000</v>
      </c>
      <c r="F47" s="785"/>
      <c r="G47" s="124">
        <f t="shared" si="1"/>
        <v>23000</v>
      </c>
      <c r="H47" s="250" t="s">
        <v>207</v>
      </c>
      <c r="I47" s="126" t="s">
        <v>18</v>
      </c>
      <c r="J47" s="304" t="s">
        <v>356</v>
      </c>
      <c r="K47" s="292" t="s">
        <v>154</v>
      </c>
      <c r="L47" s="126" t="s">
        <v>44</v>
      </c>
      <c r="M47" s="786"/>
      <c r="N47" s="354" t="s">
        <v>365</v>
      </c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</row>
    <row r="48" spans="1:119" s="792" customFormat="1" x14ac:dyDescent="0.3">
      <c r="A48" s="138">
        <v>45603</v>
      </c>
      <c r="B48" s="139" t="s">
        <v>165</v>
      </c>
      <c r="C48" s="139" t="s">
        <v>112</v>
      </c>
      <c r="D48" s="418" t="s">
        <v>164</v>
      </c>
      <c r="E48" s="143">
        <v>10000</v>
      </c>
      <c r="F48" s="785"/>
      <c r="G48" s="124">
        <f t="shared" si="1"/>
        <v>13000</v>
      </c>
      <c r="H48" s="250" t="s">
        <v>207</v>
      </c>
      <c r="I48" s="126" t="s">
        <v>18</v>
      </c>
      <c r="J48" s="304" t="s">
        <v>356</v>
      </c>
      <c r="K48" s="292" t="s">
        <v>154</v>
      </c>
      <c r="L48" s="126" t="s">
        <v>44</v>
      </c>
      <c r="M48" s="786"/>
      <c r="N48" s="354" t="s">
        <v>366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</row>
    <row r="49" spans="1:119" s="792" customFormat="1" x14ac:dyDescent="0.3">
      <c r="A49" s="138">
        <v>45603</v>
      </c>
      <c r="B49" s="139" t="s">
        <v>166</v>
      </c>
      <c r="C49" s="139" t="s">
        <v>166</v>
      </c>
      <c r="D49" s="418" t="s">
        <v>164</v>
      </c>
      <c r="E49" s="143">
        <v>10000</v>
      </c>
      <c r="F49" s="785"/>
      <c r="G49" s="124">
        <f t="shared" si="1"/>
        <v>3000</v>
      </c>
      <c r="H49" s="250" t="s">
        <v>207</v>
      </c>
      <c r="I49" s="126" t="s">
        <v>18</v>
      </c>
      <c r="J49" s="304" t="s">
        <v>356</v>
      </c>
      <c r="K49" s="292" t="s">
        <v>154</v>
      </c>
      <c r="L49" s="126" t="s">
        <v>44</v>
      </c>
      <c r="M49" s="786"/>
      <c r="N49" s="354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</row>
    <row r="50" spans="1:119" s="792" customFormat="1" x14ac:dyDescent="0.3">
      <c r="A50" s="138">
        <v>45603</v>
      </c>
      <c r="B50" s="139" t="s">
        <v>166</v>
      </c>
      <c r="C50" s="139" t="s">
        <v>166</v>
      </c>
      <c r="D50" s="418" t="s">
        <v>164</v>
      </c>
      <c r="E50" s="143">
        <v>10000</v>
      </c>
      <c r="F50" s="785"/>
      <c r="G50" s="124">
        <f t="shared" si="1"/>
        <v>-7000</v>
      </c>
      <c r="H50" s="250" t="s">
        <v>207</v>
      </c>
      <c r="I50" s="126" t="s">
        <v>18</v>
      </c>
      <c r="J50" s="304" t="s">
        <v>356</v>
      </c>
      <c r="K50" s="292" t="s">
        <v>154</v>
      </c>
      <c r="L50" s="126" t="s">
        <v>44</v>
      </c>
      <c r="M50" s="786"/>
      <c r="N50" s="354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</row>
    <row r="51" spans="1:119" s="792" customFormat="1" x14ac:dyDescent="0.3">
      <c r="A51" s="138">
        <v>45603</v>
      </c>
      <c r="B51" s="139" t="s">
        <v>363</v>
      </c>
      <c r="C51" s="139" t="s">
        <v>48</v>
      </c>
      <c r="D51" s="418" t="s">
        <v>164</v>
      </c>
      <c r="E51" s="143"/>
      <c r="F51" s="785">
        <v>7000</v>
      </c>
      <c r="G51" s="124">
        <f t="shared" si="1"/>
        <v>0</v>
      </c>
      <c r="H51" s="250" t="s">
        <v>207</v>
      </c>
      <c r="I51" s="126" t="s">
        <v>18</v>
      </c>
      <c r="J51" s="304" t="s">
        <v>356</v>
      </c>
      <c r="K51" s="292" t="s">
        <v>154</v>
      </c>
      <c r="L51" s="126" t="s">
        <v>44</v>
      </c>
      <c r="M51" s="786"/>
      <c r="N51" s="354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</row>
    <row r="52" spans="1:119" s="823" customFormat="1" x14ac:dyDescent="0.3">
      <c r="A52" s="690">
        <v>45604</v>
      </c>
      <c r="B52" s="825" t="s">
        <v>109</v>
      </c>
      <c r="C52" s="825" t="s">
        <v>48</v>
      </c>
      <c r="D52" s="418" t="s">
        <v>164</v>
      </c>
      <c r="E52" s="694"/>
      <c r="F52" s="818">
        <v>98000</v>
      </c>
      <c r="G52" s="818">
        <f t="shared" si="1"/>
        <v>98000</v>
      </c>
      <c r="H52" s="824" t="s">
        <v>207</v>
      </c>
      <c r="I52" s="698" t="s">
        <v>18</v>
      </c>
      <c r="J52" s="821" t="s">
        <v>372</v>
      </c>
      <c r="K52" s="825" t="s">
        <v>154</v>
      </c>
      <c r="L52" s="698" t="s">
        <v>44</v>
      </c>
      <c r="M52" s="698"/>
      <c r="N52" s="822"/>
    </row>
    <row r="53" spans="1:119" s="792" customFormat="1" x14ac:dyDescent="0.3">
      <c r="A53" s="138">
        <v>45604</v>
      </c>
      <c r="B53" s="139" t="s">
        <v>165</v>
      </c>
      <c r="C53" s="139" t="s">
        <v>112</v>
      </c>
      <c r="D53" s="418" t="s">
        <v>164</v>
      </c>
      <c r="E53" s="143">
        <v>25000</v>
      </c>
      <c r="F53" s="785"/>
      <c r="G53" s="124">
        <f t="shared" si="1"/>
        <v>73000</v>
      </c>
      <c r="H53" s="250" t="s">
        <v>207</v>
      </c>
      <c r="I53" s="126" t="s">
        <v>18</v>
      </c>
      <c r="J53" s="304" t="s">
        <v>372</v>
      </c>
      <c r="K53" s="292" t="s">
        <v>154</v>
      </c>
      <c r="L53" s="126" t="s">
        <v>44</v>
      </c>
      <c r="M53" s="786"/>
      <c r="N53" s="354" t="s">
        <v>147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</row>
    <row r="54" spans="1:119" s="792" customFormat="1" x14ac:dyDescent="0.3">
      <c r="A54" s="138">
        <v>45604</v>
      </c>
      <c r="B54" s="139" t="s">
        <v>165</v>
      </c>
      <c r="C54" s="139" t="s">
        <v>112</v>
      </c>
      <c r="D54" s="418" t="s">
        <v>164</v>
      </c>
      <c r="E54" s="143">
        <v>15000</v>
      </c>
      <c r="F54" s="785"/>
      <c r="G54" s="124">
        <f t="shared" si="1"/>
        <v>58000</v>
      </c>
      <c r="H54" s="250" t="s">
        <v>207</v>
      </c>
      <c r="I54" s="126" t="s">
        <v>18</v>
      </c>
      <c r="J54" s="304" t="s">
        <v>372</v>
      </c>
      <c r="K54" s="292" t="s">
        <v>154</v>
      </c>
      <c r="L54" s="126" t="s">
        <v>44</v>
      </c>
      <c r="M54" s="786"/>
      <c r="N54" s="354" t="s">
        <v>382</v>
      </c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</row>
    <row r="55" spans="1:119" s="792" customFormat="1" x14ac:dyDescent="0.3">
      <c r="A55" s="138">
        <v>45604</v>
      </c>
      <c r="B55" s="139" t="s">
        <v>165</v>
      </c>
      <c r="C55" s="139" t="s">
        <v>112</v>
      </c>
      <c r="D55" s="418" t="s">
        <v>164</v>
      </c>
      <c r="E55" s="143">
        <v>5000</v>
      </c>
      <c r="F55" s="785"/>
      <c r="G55" s="124">
        <f t="shared" si="1"/>
        <v>53000</v>
      </c>
      <c r="H55" s="250" t="s">
        <v>207</v>
      </c>
      <c r="I55" s="126" t="s">
        <v>18</v>
      </c>
      <c r="J55" s="304" t="s">
        <v>372</v>
      </c>
      <c r="K55" s="292" t="s">
        <v>154</v>
      </c>
      <c r="L55" s="126" t="s">
        <v>44</v>
      </c>
      <c r="M55" s="786"/>
      <c r="N55" s="354" t="s">
        <v>383</v>
      </c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</row>
    <row r="56" spans="1:119" s="792" customFormat="1" x14ac:dyDescent="0.3">
      <c r="A56" s="689">
        <v>45604</v>
      </c>
      <c r="B56" s="139" t="s">
        <v>165</v>
      </c>
      <c r="C56" s="139" t="s">
        <v>112</v>
      </c>
      <c r="D56" s="418" t="s">
        <v>164</v>
      </c>
      <c r="E56" s="143">
        <v>8000</v>
      </c>
      <c r="F56" s="785"/>
      <c r="G56" s="124">
        <f t="shared" si="1"/>
        <v>45000</v>
      </c>
      <c r="H56" s="250" t="s">
        <v>207</v>
      </c>
      <c r="I56" s="126" t="s">
        <v>18</v>
      </c>
      <c r="J56" s="304" t="s">
        <v>372</v>
      </c>
      <c r="K56" s="292" t="s">
        <v>154</v>
      </c>
      <c r="L56" s="126" t="s">
        <v>44</v>
      </c>
      <c r="M56" s="786"/>
      <c r="N56" s="354" t="s">
        <v>384</v>
      </c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</row>
    <row r="57" spans="1:119" s="792" customFormat="1" x14ac:dyDescent="0.3">
      <c r="A57" s="689">
        <v>45604</v>
      </c>
      <c r="B57" s="139" t="s">
        <v>165</v>
      </c>
      <c r="C57" s="139" t="s">
        <v>112</v>
      </c>
      <c r="D57" s="418" t="s">
        <v>164</v>
      </c>
      <c r="E57" s="143">
        <v>25000</v>
      </c>
      <c r="F57" s="785"/>
      <c r="G57" s="124">
        <f t="shared" si="1"/>
        <v>20000</v>
      </c>
      <c r="H57" s="250" t="s">
        <v>207</v>
      </c>
      <c r="I57" s="126" t="s">
        <v>18</v>
      </c>
      <c r="J57" s="304" t="s">
        <v>372</v>
      </c>
      <c r="K57" s="292" t="s">
        <v>154</v>
      </c>
      <c r="L57" s="126" t="s">
        <v>44</v>
      </c>
      <c r="M57" s="786"/>
      <c r="N57" s="354" t="s">
        <v>385</v>
      </c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</row>
    <row r="58" spans="1:119" s="792" customFormat="1" x14ac:dyDescent="0.3">
      <c r="A58" s="689">
        <v>45604</v>
      </c>
      <c r="B58" s="636" t="s">
        <v>166</v>
      </c>
      <c r="C58" s="636" t="s">
        <v>166</v>
      </c>
      <c r="D58" s="418" t="s">
        <v>164</v>
      </c>
      <c r="E58" s="143">
        <v>15000</v>
      </c>
      <c r="F58" s="785"/>
      <c r="G58" s="124">
        <f t="shared" si="1"/>
        <v>5000</v>
      </c>
      <c r="H58" s="250" t="s">
        <v>207</v>
      </c>
      <c r="I58" s="126" t="s">
        <v>18</v>
      </c>
      <c r="J58" s="304" t="s">
        <v>372</v>
      </c>
      <c r="K58" s="292" t="s">
        <v>154</v>
      </c>
      <c r="L58" s="126" t="s">
        <v>44</v>
      </c>
      <c r="M58" s="786"/>
      <c r="N58" s="787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</row>
    <row r="59" spans="1:119" s="792" customFormat="1" x14ac:dyDescent="0.3">
      <c r="A59" s="689">
        <v>45604</v>
      </c>
      <c r="B59" s="636" t="s">
        <v>166</v>
      </c>
      <c r="C59" s="636" t="s">
        <v>166</v>
      </c>
      <c r="D59" s="418" t="s">
        <v>164</v>
      </c>
      <c r="E59" s="143">
        <v>5000</v>
      </c>
      <c r="F59" s="785"/>
      <c r="G59" s="124">
        <f t="shared" si="1"/>
        <v>0</v>
      </c>
      <c r="H59" s="250" t="s">
        <v>207</v>
      </c>
      <c r="I59" s="126" t="s">
        <v>18</v>
      </c>
      <c r="J59" s="304" t="s">
        <v>372</v>
      </c>
      <c r="K59" s="292" t="s">
        <v>154</v>
      </c>
      <c r="L59" s="126" t="s">
        <v>44</v>
      </c>
      <c r="M59" s="786"/>
      <c r="N59" s="787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</row>
    <row r="60" spans="1:119" s="823" customFormat="1" x14ac:dyDescent="0.3">
      <c r="A60" s="847">
        <v>45607</v>
      </c>
      <c r="B60" s="848" t="s">
        <v>109</v>
      </c>
      <c r="C60" s="848" t="s">
        <v>48</v>
      </c>
      <c r="D60" s="826" t="s">
        <v>164</v>
      </c>
      <c r="E60" s="694"/>
      <c r="F60" s="818">
        <v>93000</v>
      </c>
      <c r="G60" s="124">
        <f t="shared" si="1"/>
        <v>93000</v>
      </c>
      <c r="H60" s="824" t="s">
        <v>207</v>
      </c>
      <c r="I60" s="698" t="s">
        <v>18</v>
      </c>
      <c r="J60" s="821" t="s">
        <v>412</v>
      </c>
      <c r="K60" s="825" t="s">
        <v>154</v>
      </c>
      <c r="L60" s="698" t="s">
        <v>44</v>
      </c>
      <c r="M60" s="698"/>
      <c r="N60" s="822"/>
    </row>
    <row r="61" spans="1:119" s="792" customFormat="1" x14ac:dyDescent="0.3">
      <c r="A61" s="689">
        <v>45607</v>
      </c>
      <c r="B61" s="636" t="s">
        <v>165</v>
      </c>
      <c r="C61" s="636" t="s">
        <v>112</v>
      </c>
      <c r="D61" s="418" t="s">
        <v>164</v>
      </c>
      <c r="E61" s="143">
        <v>25000</v>
      </c>
      <c r="F61" s="785"/>
      <c r="G61" s="124">
        <f t="shared" si="1"/>
        <v>68000</v>
      </c>
      <c r="H61" s="250" t="s">
        <v>207</v>
      </c>
      <c r="I61" s="126" t="s">
        <v>18</v>
      </c>
      <c r="J61" s="304" t="s">
        <v>412</v>
      </c>
      <c r="K61" s="292" t="s">
        <v>154</v>
      </c>
      <c r="L61" s="126" t="s">
        <v>44</v>
      </c>
      <c r="M61" s="786"/>
      <c r="N61" s="354" t="s">
        <v>174</v>
      </c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</row>
    <row r="62" spans="1:119" s="792" customFormat="1" x14ac:dyDescent="0.3">
      <c r="A62" s="689">
        <v>45607</v>
      </c>
      <c r="B62" s="636" t="s">
        <v>165</v>
      </c>
      <c r="C62" s="636" t="s">
        <v>112</v>
      </c>
      <c r="D62" s="418" t="s">
        <v>164</v>
      </c>
      <c r="E62" s="143">
        <v>15000</v>
      </c>
      <c r="F62" s="785"/>
      <c r="G62" s="124">
        <f t="shared" si="1"/>
        <v>53000</v>
      </c>
      <c r="H62" s="250" t="s">
        <v>207</v>
      </c>
      <c r="I62" s="126" t="s">
        <v>18</v>
      </c>
      <c r="J62" s="304" t="s">
        <v>412</v>
      </c>
      <c r="K62" s="292" t="s">
        <v>154</v>
      </c>
      <c r="L62" s="126" t="s">
        <v>44</v>
      </c>
      <c r="M62" s="786"/>
      <c r="N62" s="354" t="s">
        <v>450</v>
      </c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</row>
    <row r="63" spans="1:119" s="792" customFormat="1" x14ac:dyDescent="0.3">
      <c r="A63" s="689">
        <v>45607</v>
      </c>
      <c r="B63" s="636" t="s">
        <v>165</v>
      </c>
      <c r="C63" s="636" t="s">
        <v>112</v>
      </c>
      <c r="D63" s="418" t="s">
        <v>164</v>
      </c>
      <c r="E63" s="143">
        <v>8000</v>
      </c>
      <c r="F63" s="785"/>
      <c r="G63" s="124">
        <f t="shared" si="1"/>
        <v>45000</v>
      </c>
      <c r="H63" s="250" t="s">
        <v>207</v>
      </c>
      <c r="I63" s="126" t="s">
        <v>18</v>
      </c>
      <c r="J63" s="304" t="s">
        <v>412</v>
      </c>
      <c r="K63" s="292" t="s">
        <v>154</v>
      </c>
      <c r="L63" s="126" t="s">
        <v>44</v>
      </c>
      <c r="M63" s="786"/>
      <c r="N63" s="354" t="s">
        <v>451</v>
      </c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</row>
    <row r="64" spans="1:119" s="792" customFormat="1" x14ac:dyDescent="0.3">
      <c r="A64" s="689">
        <v>45607</v>
      </c>
      <c r="B64" s="636" t="s">
        <v>165</v>
      </c>
      <c r="C64" s="636" t="s">
        <v>112</v>
      </c>
      <c r="D64" s="418" t="s">
        <v>164</v>
      </c>
      <c r="E64" s="143">
        <v>10000</v>
      </c>
      <c r="F64" s="785"/>
      <c r="G64" s="124">
        <f t="shared" si="1"/>
        <v>35000</v>
      </c>
      <c r="H64" s="250" t="s">
        <v>207</v>
      </c>
      <c r="I64" s="126" t="s">
        <v>18</v>
      </c>
      <c r="J64" s="304" t="s">
        <v>412</v>
      </c>
      <c r="K64" s="292" t="s">
        <v>154</v>
      </c>
      <c r="L64" s="126" t="s">
        <v>44</v>
      </c>
      <c r="M64" s="786"/>
      <c r="N64" s="354" t="s">
        <v>452</v>
      </c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</row>
    <row r="65" spans="1:119" s="792" customFormat="1" x14ac:dyDescent="0.3">
      <c r="A65" s="689">
        <v>45607</v>
      </c>
      <c r="B65" s="636" t="s">
        <v>165</v>
      </c>
      <c r="C65" s="636" t="s">
        <v>112</v>
      </c>
      <c r="D65" s="418" t="s">
        <v>164</v>
      </c>
      <c r="E65" s="143">
        <v>15000</v>
      </c>
      <c r="F65" s="785"/>
      <c r="G65" s="124">
        <f t="shared" si="1"/>
        <v>20000</v>
      </c>
      <c r="H65" s="250" t="s">
        <v>207</v>
      </c>
      <c r="I65" s="126" t="s">
        <v>18</v>
      </c>
      <c r="J65" s="304" t="s">
        <v>412</v>
      </c>
      <c r="K65" s="292" t="s">
        <v>154</v>
      </c>
      <c r="L65" s="126" t="s">
        <v>44</v>
      </c>
      <c r="M65" s="786"/>
      <c r="N65" s="354" t="s">
        <v>453</v>
      </c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</row>
    <row r="66" spans="1:119" s="792" customFormat="1" x14ac:dyDescent="0.3">
      <c r="A66" s="689">
        <v>45607</v>
      </c>
      <c r="B66" s="636" t="s">
        <v>166</v>
      </c>
      <c r="C66" s="636" t="s">
        <v>166</v>
      </c>
      <c r="D66" s="418" t="s">
        <v>164</v>
      </c>
      <c r="E66" s="143">
        <v>10000</v>
      </c>
      <c r="F66" s="785"/>
      <c r="G66" s="124">
        <f t="shared" si="1"/>
        <v>10000</v>
      </c>
      <c r="H66" s="250" t="s">
        <v>207</v>
      </c>
      <c r="I66" s="126" t="s">
        <v>18</v>
      </c>
      <c r="J66" s="304" t="s">
        <v>412</v>
      </c>
      <c r="K66" s="292" t="s">
        <v>154</v>
      </c>
      <c r="L66" s="126" t="s">
        <v>44</v>
      </c>
      <c r="M66" s="786"/>
      <c r="N66" s="787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</row>
    <row r="67" spans="1:119" s="792" customFormat="1" x14ac:dyDescent="0.3">
      <c r="A67" s="689">
        <v>45607</v>
      </c>
      <c r="B67" s="636" t="s">
        <v>166</v>
      </c>
      <c r="C67" s="636" t="s">
        <v>166</v>
      </c>
      <c r="D67" s="418" t="s">
        <v>164</v>
      </c>
      <c r="E67" s="143">
        <v>5000</v>
      </c>
      <c r="F67" s="785"/>
      <c r="G67" s="124">
        <f t="shared" si="1"/>
        <v>5000</v>
      </c>
      <c r="H67" s="250" t="s">
        <v>207</v>
      </c>
      <c r="I67" s="126" t="s">
        <v>18</v>
      </c>
      <c r="J67" s="304" t="s">
        <v>412</v>
      </c>
      <c r="K67" s="292" t="s">
        <v>154</v>
      </c>
      <c r="L67" s="126" t="s">
        <v>44</v>
      </c>
      <c r="M67" s="786"/>
      <c r="N67" s="787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</row>
    <row r="68" spans="1:119" s="792" customFormat="1" x14ac:dyDescent="0.3">
      <c r="A68" s="689">
        <v>45607</v>
      </c>
      <c r="B68" s="636" t="s">
        <v>166</v>
      </c>
      <c r="C68" s="636" t="s">
        <v>166</v>
      </c>
      <c r="D68" s="418" t="s">
        <v>164</v>
      </c>
      <c r="E68" s="143">
        <v>5000</v>
      </c>
      <c r="F68" s="785"/>
      <c r="G68" s="124">
        <f t="shared" si="1"/>
        <v>0</v>
      </c>
      <c r="H68" s="250" t="s">
        <v>207</v>
      </c>
      <c r="I68" s="126" t="s">
        <v>18</v>
      </c>
      <c r="J68" s="304" t="s">
        <v>412</v>
      </c>
      <c r="K68" s="292" t="s">
        <v>154</v>
      </c>
      <c r="L68" s="126" t="s">
        <v>44</v>
      </c>
      <c r="M68" s="786"/>
      <c r="N68" s="787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</row>
    <row r="69" spans="1:119" s="823" customFormat="1" x14ac:dyDescent="0.3">
      <c r="A69" s="690">
        <v>45608</v>
      </c>
      <c r="B69" s="825" t="s">
        <v>109</v>
      </c>
      <c r="C69" s="825" t="s">
        <v>48</v>
      </c>
      <c r="D69" s="826" t="s">
        <v>164</v>
      </c>
      <c r="E69" s="818"/>
      <c r="F69" s="818">
        <v>83000</v>
      </c>
      <c r="G69" s="818">
        <f>G59-E69+F69</f>
        <v>83000</v>
      </c>
      <c r="H69" s="824" t="s">
        <v>207</v>
      </c>
      <c r="I69" s="698" t="s">
        <v>18</v>
      </c>
      <c r="J69" s="821" t="s">
        <v>439</v>
      </c>
      <c r="K69" s="825" t="s">
        <v>154</v>
      </c>
      <c r="L69" s="698" t="s">
        <v>44</v>
      </c>
      <c r="M69" s="698"/>
      <c r="N69" s="822"/>
    </row>
    <row r="70" spans="1:119" s="80" customFormat="1" x14ac:dyDescent="0.3">
      <c r="A70" s="138">
        <v>45608</v>
      </c>
      <c r="B70" s="292" t="s">
        <v>165</v>
      </c>
      <c r="C70" s="292" t="s">
        <v>112</v>
      </c>
      <c r="D70" s="418" t="s">
        <v>164</v>
      </c>
      <c r="E70" s="124">
        <v>25000</v>
      </c>
      <c r="F70" s="124"/>
      <c r="G70" s="124">
        <f t="shared" si="1"/>
        <v>58000</v>
      </c>
      <c r="H70" s="250" t="s">
        <v>207</v>
      </c>
      <c r="I70" s="126" t="s">
        <v>18</v>
      </c>
      <c r="J70" s="304" t="s">
        <v>439</v>
      </c>
      <c r="K70" s="292" t="s">
        <v>154</v>
      </c>
      <c r="L70" s="126" t="s">
        <v>44</v>
      </c>
      <c r="M70" s="126"/>
      <c r="N70" s="354" t="s">
        <v>174</v>
      </c>
    </row>
    <row r="71" spans="1:119" x14ac:dyDescent="0.3">
      <c r="A71" s="138">
        <v>45608</v>
      </c>
      <c r="B71" s="292" t="s">
        <v>165</v>
      </c>
      <c r="C71" s="292" t="s">
        <v>112</v>
      </c>
      <c r="D71" s="418" t="s">
        <v>164</v>
      </c>
      <c r="E71" s="124">
        <v>10000</v>
      </c>
      <c r="F71" s="124"/>
      <c r="G71" s="124">
        <f t="shared" si="1"/>
        <v>48000</v>
      </c>
      <c r="H71" s="250" t="s">
        <v>207</v>
      </c>
      <c r="I71" s="126" t="s">
        <v>18</v>
      </c>
      <c r="J71" s="304" t="s">
        <v>439</v>
      </c>
      <c r="K71" s="292" t="s">
        <v>154</v>
      </c>
      <c r="L71" s="126" t="s">
        <v>44</v>
      </c>
      <c r="M71" s="126"/>
      <c r="N71" s="354" t="s">
        <v>442</v>
      </c>
    </row>
    <row r="72" spans="1:119" x14ac:dyDescent="0.3">
      <c r="A72" s="138">
        <v>45608</v>
      </c>
      <c r="B72" s="292" t="s">
        <v>165</v>
      </c>
      <c r="C72" s="292" t="s">
        <v>112</v>
      </c>
      <c r="D72" s="418" t="s">
        <v>164</v>
      </c>
      <c r="E72" s="124">
        <v>8000</v>
      </c>
      <c r="F72" s="124"/>
      <c r="G72" s="124">
        <f t="shared" si="1"/>
        <v>40000</v>
      </c>
      <c r="H72" s="250" t="s">
        <v>207</v>
      </c>
      <c r="I72" s="126" t="s">
        <v>18</v>
      </c>
      <c r="J72" s="304" t="s">
        <v>439</v>
      </c>
      <c r="K72" s="292" t="s">
        <v>154</v>
      </c>
      <c r="L72" s="126" t="s">
        <v>44</v>
      </c>
      <c r="M72" s="126"/>
      <c r="N72" s="354" t="s">
        <v>446</v>
      </c>
    </row>
    <row r="73" spans="1:119" x14ac:dyDescent="0.3">
      <c r="A73" s="138">
        <v>45608</v>
      </c>
      <c r="B73" s="292" t="s">
        <v>165</v>
      </c>
      <c r="C73" s="292" t="s">
        <v>112</v>
      </c>
      <c r="D73" s="418" t="s">
        <v>164</v>
      </c>
      <c r="E73" s="350">
        <v>8000</v>
      </c>
      <c r="F73" s="350"/>
      <c r="G73" s="124">
        <f t="shared" si="1"/>
        <v>32000</v>
      </c>
      <c r="H73" s="410" t="s">
        <v>207</v>
      </c>
      <c r="I73" s="411" t="s">
        <v>18</v>
      </c>
      <c r="J73" s="304" t="s">
        <v>439</v>
      </c>
      <c r="K73" s="409" t="s">
        <v>154</v>
      </c>
      <c r="L73" s="411" t="s">
        <v>44</v>
      </c>
      <c r="M73" s="411"/>
      <c r="N73" s="399" t="s">
        <v>447</v>
      </c>
    </row>
    <row r="74" spans="1:119" x14ac:dyDescent="0.3">
      <c r="A74" s="138">
        <v>45608</v>
      </c>
      <c r="B74" s="292" t="s">
        <v>165</v>
      </c>
      <c r="C74" s="292" t="s">
        <v>112</v>
      </c>
      <c r="D74" s="418" t="s">
        <v>164</v>
      </c>
      <c r="E74" s="350">
        <v>20000</v>
      </c>
      <c r="F74" s="124"/>
      <c r="G74" s="124">
        <f t="shared" si="1"/>
        <v>12000</v>
      </c>
      <c r="H74" s="250" t="s">
        <v>207</v>
      </c>
      <c r="I74" s="126" t="s">
        <v>18</v>
      </c>
      <c r="J74" s="304" t="s">
        <v>439</v>
      </c>
      <c r="K74" s="292" t="s">
        <v>154</v>
      </c>
      <c r="L74" s="126" t="s">
        <v>44</v>
      </c>
      <c r="M74" s="126"/>
      <c r="N74" s="399" t="s">
        <v>448</v>
      </c>
    </row>
    <row r="75" spans="1:119" x14ac:dyDescent="0.3">
      <c r="A75" s="138">
        <v>45608</v>
      </c>
      <c r="B75" s="139" t="s">
        <v>166</v>
      </c>
      <c r="C75" s="139" t="s">
        <v>166</v>
      </c>
      <c r="D75" s="418" t="s">
        <v>164</v>
      </c>
      <c r="E75" s="124">
        <v>10000</v>
      </c>
      <c r="F75" s="124"/>
      <c r="G75" s="124">
        <f t="shared" si="1"/>
        <v>2000</v>
      </c>
      <c r="H75" s="250" t="s">
        <v>207</v>
      </c>
      <c r="I75" s="126" t="s">
        <v>18</v>
      </c>
      <c r="J75" s="304" t="s">
        <v>439</v>
      </c>
      <c r="K75" s="292" t="s">
        <v>154</v>
      </c>
      <c r="L75" s="126" t="s">
        <v>44</v>
      </c>
      <c r="M75" s="126"/>
      <c r="N75" s="354"/>
    </row>
    <row r="76" spans="1:119" s="80" customFormat="1" x14ac:dyDescent="0.3">
      <c r="A76" s="138">
        <v>45608</v>
      </c>
      <c r="B76" s="292" t="s">
        <v>176</v>
      </c>
      <c r="C76" s="292" t="s">
        <v>48</v>
      </c>
      <c r="D76" s="418" t="s">
        <v>164</v>
      </c>
      <c r="E76" s="124"/>
      <c r="F76" s="124">
        <v>-2000</v>
      </c>
      <c r="G76" s="124">
        <f t="shared" si="1"/>
        <v>0</v>
      </c>
      <c r="H76" s="250" t="s">
        <v>207</v>
      </c>
      <c r="I76" s="126" t="s">
        <v>18</v>
      </c>
      <c r="J76" s="304" t="s">
        <v>439</v>
      </c>
      <c r="K76" s="292" t="s">
        <v>154</v>
      </c>
      <c r="L76" s="126" t="s">
        <v>44</v>
      </c>
      <c r="M76" s="126"/>
      <c r="N76" s="354"/>
    </row>
    <row r="77" spans="1:119" s="823" customFormat="1" x14ac:dyDescent="0.3">
      <c r="A77" s="690">
        <v>45609</v>
      </c>
      <c r="B77" s="825" t="s">
        <v>109</v>
      </c>
      <c r="C77" s="825" t="s">
        <v>48</v>
      </c>
      <c r="D77" s="826" t="s">
        <v>164</v>
      </c>
      <c r="E77" s="827"/>
      <c r="F77" s="818">
        <v>93000</v>
      </c>
      <c r="G77" s="818">
        <f t="shared" si="1"/>
        <v>93000</v>
      </c>
      <c r="H77" s="824" t="s">
        <v>207</v>
      </c>
      <c r="I77" s="698" t="s">
        <v>18</v>
      </c>
      <c r="J77" s="821" t="s">
        <v>449</v>
      </c>
      <c r="K77" s="825" t="s">
        <v>154</v>
      </c>
      <c r="L77" s="698" t="s">
        <v>44</v>
      </c>
      <c r="M77" s="698"/>
      <c r="N77" s="822"/>
    </row>
    <row r="78" spans="1:119" x14ac:dyDescent="0.3">
      <c r="A78" s="138">
        <v>45609</v>
      </c>
      <c r="B78" s="139" t="s">
        <v>165</v>
      </c>
      <c r="C78" s="139" t="s">
        <v>112</v>
      </c>
      <c r="D78" s="418" t="s">
        <v>164</v>
      </c>
      <c r="E78" s="124">
        <v>25000</v>
      </c>
      <c r="F78" s="124"/>
      <c r="G78" s="124">
        <f t="shared" si="1"/>
        <v>68000</v>
      </c>
      <c r="H78" s="250" t="s">
        <v>207</v>
      </c>
      <c r="I78" s="126" t="s">
        <v>18</v>
      </c>
      <c r="J78" s="304" t="s">
        <v>449</v>
      </c>
      <c r="K78" s="292" t="s">
        <v>154</v>
      </c>
      <c r="L78" s="126" t="s">
        <v>44</v>
      </c>
      <c r="M78" s="126"/>
      <c r="N78" s="354" t="s">
        <v>468</v>
      </c>
    </row>
    <row r="79" spans="1:119" x14ac:dyDescent="0.3">
      <c r="A79" s="138">
        <v>45609</v>
      </c>
      <c r="B79" s="139" t="s">
        <v>165</v>
      </c>
      <c r="C79" s="139" t="s">
        <v>112</v>
      </c>
      <c r="D79" s="418" t="s">
        <v>164</v>
      </c>
      <c r="E79" s="124">
        <v>10000</v>
      </c>
      <c r="F79" s="124"/>
      <c r="G79" s="124">
        <f t="shared" si="1"/>
        <v>58000</v>
      </c>
      <c r="H79" s="250" t="s">
        <v>207</v>
      </c>
      <c r="I79" s="126" t="s">
        <v>18</v>
      </c>
      <c r="J79" s="304" t="s">
        <v>449</v>
      </c>
      <c r="K79" s="292" t="s">
        <v>154</v>
      </c>
      <c r="L79" s="126" t="s">
        <v>44</v>
      </c>
      <c r="M79" s="126"/>
      <c r="N79" s="354" t="s">
        <v>469</v>
      </c>
    </row>
    <row r="80" spans="1:119" x14ac:dyDescent="0.3">
      <c r="A80" s="138">
        <v>45609</v>
      </c>
      <c r="B80" s="139" t="s">
        <v>165</v>
      </c>
      <c r="C80" s="139" t="s">
        <v>112</v>
      </c>
      <c r="D80" s="418" t="s">
        <v>164</v>
      </c>
      <c r="E80" s="124">
        <v>7000</v>
      </c>
      <c r="F80" s="130"/>
      <c r="G80" s="124">
        <f t="shared" si="1"/>
        <v>51000</v>
      </c>
      <c r="H80" s="250" t="s">
        <v>207</v>
      </c>
      <c r="I80" s="146" t="s">
        <v>18</v>
      </c>
      <c r="J80" s="304" t="s">
        <v>449</v>
      </c>
      <c r="K80" s="150" t="s">
        <v>154</v>
      </c>
      <c r="L80" s="146" t="s">
        <v>44</v>
      </c>
      <c r="M80" s="146"/>
      <c r="N80" s="81" t="s">
        <v>470</v>
      </c>
    </row>
    <row r="81" spans="1:15" x14ac:dyDescent="0.3">
      <c r="A81" s="138">
        <v>45609</v>
      </c>
      <c r="B81" s="139" t="s">
        <v>165</v>
      </c>
      <c r="C81" s="139" t="s">
        <v>112</v>
      </c>
      <c r="D81" s="418" t="s">
        <v>164</v>
      </c>
      <c r="E81" s="124">
        <v>10000</v>
      </c>
      <c r="F81" s="124"/>
      <c r="G81" s="124">
        <f t="shared" si="1"/>
        <v>41000</v>
      </c>
      <c r="H81" s="250" t="s">
        <v>207</v>
      </c>
      <c r="I81" s="126" t="s">
        <v>18</v>
      </c>
      <c r="J81" s="304" t="s">
        <v>449</v>
      </c>
      <c r="K81" s="292" t="s">
        <v>154</v>
      </c>
      <c r="L81" s="126" t="s">
        <v>44</v>
      </c>
      <c r="M81" s="126"/>
      <c r="N81" s="81" t="s">
        <v>471</v>
      </c>
    </row>
    <row r="82" spans="1:15" x14ac:dyDescent="0.3">
      <c r="A82" s="138">
        <v>45609</v>
      </c>
      <c r="B82" s="139" t="s">
        <v>165</v>
      </c>
      <c r="C82" s="139" t="s">
        <v>112</v>
      </c>
      <c r="D82" s="418" t="s">
        <v>164</v>
      </c>
      <c r="E82" s="124">
        <v>20000</v>
      </c>
      <c r="F82" s="350"/>
      <c r="G82" s="124">
        <f t="shared" si="1"/>
        <v>21000</v>
      </c>
      <c r="H82" s="250" t="s">
        <v>207</v>
      </c>
      <c r="I82" s="126" t="s">
        <v>18</v>
      </c>
      <c r="J82" s="304" t="s">
        <v>449</v>
      </c>
      <c r="K82" s="292" t="s">
        <v>154</v>
      </c>
      <c r="L82" s="126" t="s">
        <v>44</v>
      </c>
      <c r="M82" s="126"/>
      <c r="N82" s="81" t="s">
        <v>472</v>
      </c>
      <c r="O82" s="80"/>
    </row>
    <row r="83" spans="1:15" s="80" customFormat="1" x14ac:dyDescent="0.3">
      <c r="A83" s="138">
        <v>45609</v>
      </c>
      <c r="B83" s="292" t="s">
        <v>166</v>
      </c>
      <c r="C83" s="292" t="s">
        <v>166</v>
      </c>
      <c r="D83" s="418" t="s">
        <v>164</v>
      </c>
      <c r="E83" s="124">
        <v>17000</v>
      </c>
      <c r="F83" s="350"/>
      <c r="G83" s="124">
        <f t="shared" si="1"/>
        <v>4000</v>
      </c>
      <c r="H83" s="250" t="s">
        <v>207</v>
      </c>
      <c r="I83" s="126" t="s">
        <v>18</v>
      </c>
      <c r="J83" s="304" t="s">
        <v>449</v>
      </c>
      <c r="K83" s="292" t="s">
        <v>154</v>
      </c>
      <c r="L83" s="126" t="s">
        <v>44</v>
      </c>
      <c r="M83" s="126"/>
      <c r="N83" s="81"/>
    </row>
    <row r="84" spans="1:15" x14ac:dyDescent="0.3">
      <c r="A84" s="138">
        <v>45609</v>
      </c>
      <c r="B84" s="139" t="s">
        <v>176</v>
      </c>
      <c r="C84" s="139" t="s">
        <v>48</v>
      </c>
      <c r="D84" s="418" t="s">
        <v>164</v>
      </c>
      <c r="E84" s="124"/>
      <c r="F84" s="350">
        <v>-4000</v>
      </c>
      <c r="G84" s="124">
        <f t="shared" si="1"/>
        <v>0</v>
      </c>
      <c r="H84" s="250" t="s">
        <v>207</v>
      </c>
      <c r="I84" s="126" t="s">
        <v>18</v>
      </c>
      <c r="J84" s="304" t="s">
        <v>449</v>
      </c>
      <c r="K84" s="292" t="s">
        <v>154</v>
      </c>
      <c r="L84" s="126" t="s">
        <v>44</v>
      </c>
      <c r="M84" s="126"/>
      <c r="N84" s="81"/>
      <c r="O84" s="80"/>
    </row>
    <row r="85" spans="1:15" s="823" customFormat="1" ht="15.75" customHeight="1" x14ac:dyDescent="0.3">
      <c r="A85" s="690">
        <v>45610</v>
      </c>
      <c r="B85" s="825" t="s">
        <v>109</v>
      </c>
      <c r="C85" s="825" t="s">
        <v>48</v>
      </c>
      <c r="D85" s="826" t="s">
        <v>164</v>
      </c>
      <c r="E85" s="694"/>
      <c r="F85" s="817">
        <v>95000</v>
      </c>
      <c r="G85" s="818">
        <f t="shared" ref="G85:G148" si="2">G84-E85+F85</f>
        <v>95000</v>
      </c>
      <c r="H85" s="824" t="s">
        <v>207</v>
      </c>
      <c r="I85" s="698" t="s">
        <v>18</v>
      </c>
      <c r="J85" s="821" t="s">
        <v>485</v>
      </c>
      <c r="K85" s="825" t="s">
        <v>154</v>
      </c>
      <c r="L85" s="698" t="s">
        <v>44</v>
      </c>
      <c r="M85" s="698"/>
      <c r="N85" s="691"/>
    </row>
    <row r="86" spans="1:15" ht="15.75" customHeight="1" x14ac:dyDescent="0.3">
      <c r="A86" s="138">
        <v>45610</v>
      </c>
      <c r="B86" s="409" t="s">
        <v>165</v>
      </c>
      <c r="C86" s="139" t="s">
        <v>112</v>
      </c>
      <c r="D86" s="418" t="s">
        <v>164</v>
      </c>
      <c r="E86" s="143">
        <v>25000</v>
      </c>
      <c r="F86" s="130"/>
      <c r="G86" s="124">
        <f t="shared" si="2"/>
        <v>70000</v>
      </c>
      <c r="H86" s="250" t="s">
        <v>207</v>
      </c>
      <c r="I86" s="126" t="s">
        <v>18</v>
      </c>
      <c r="J86" s="304" t="s">
        <v>485</v>
      </c>
      <c r="K86" s="292" t="s">
        <v>154</v>
      </c>
      <c r="L86" s="126" t="s">
        <v>44</v>
      </c>
      <c r="M86" s="126"/>
      <c r="N86" s="81" t="s">
        <v>174</v>
      </c>
    </row>
    <row r="87" spans="1:15" s="80" customFormat="1" ht="15.75" customHeight="1" x14ac:dyDescent="0.3">
      <c r="A87" s="138">
        <v>45610</v>
      </c>
      <c r="B87" s="409" t="s">
        <v>165</v>
      </c>
      <c r="C87" s="139" t="s">
        <v>112</v>
      </c>
      <c r="D87" s="418" t="s">
        <v>164</v>
      </c>
      <c r="E87" s="143">
        <v>10000</v>
      </c>
      <c r="F87" s="130"/>
      <c r="G87" s="124">
        <f t="shared" si="2"/>
        <v>60000</v>
      </c>
      <c r="H87" s="250" t="s">
        <v>207</v>
      </c>
      <c r="I87" s="126" t="s">
        <v>18</v>
      </c>
      <c r="J87" s="304" t="s">
        <v>485</v>
      </c>
      <c r="K87" s="292" t="s">
        <v>154</v>
      </c>
      <c r="L87" s="126" t="s">
        <v>44</v>
      </c>
      <c r="M87" s="126"/>
      <c r="N87" s="81" t="s">
        <v>488</v>
      </c>
    </row>
    <row r="88" spans="1:15" ht="15.75" customHeight="1" x14ac:dyDescent="0.3">
      <c r="A88" s="138">
        <v>45610</v>
      </c>
      <c r="B88" s="409" t="s">
        <v>165</v>
      </c>
      <c r="C88" s="139" t="s">
        <v>112</v>
      </c>
      <c r="D88" s="418" t="s">
        <v>164</v>
      </c>
      <c r="E88" s="143">
        <v>10000</v>
      </c>
      <c r="F88" s="130"/>
      <c r="G88" s="124">
        <f t="shared" si="2"/>
        <v>50000</v>
      </c>
      <c r="H88" s="250" t="s">
        <v>207</v>
      </c>
      <c r="I88" s="126" t="s">
        <v>18</v>
      </c>
      <c r="J88" s="304" t="s">
        <v>485</v>
      </c>
      <c r="K88" s="292" t="s">
        <v>154</v>
      </c>
      <c r="L88" s="126" t="s">
        <v>44</v>
      </c>
      <c r="M88" s="126"/>
      <c r="N88" s="81" t="s">
        <v>489</v>
      </c>
    </row>
    <row r="89" spans="1:15" ht="15.75" customHeight="1" x14ac:dyDescent="0.3">
      <c r="A89" s="138">
        <v>45610</v>
      </c>
      <c r="B89" s="409" t="s">
        <v>165</v>
      </c>
      <c r="C89" s="139" t="s">
        <v>112</v>
      </c>
      <c r="D89" s="418" t="s">
        <v>164</v>
      </c>
      <c r="E89" s="143">
        <v>15000</v>
      </c>
      <c r="F89" s="130"/>
      <c r="G89" s="124">
        <f t="shared" si="2"/>
        <v>35000</v>
      </c>
      <c r="H89" s="250" t="s">
        <v>207</v>
      </c>
      <c r="I89" s="126" t="s">
        <v>18</v>
      </c>
      <c r="J89" s="304" t="s">
        <v>485</v>
      </c>
      <c r="K89" s="292" t="s">
        <v>154</v>
      </c>
      <c r="L89" s="126" t="s">
        <v>44</v>
      </c>
      <c r="M89" s="126"/>
      <c r="N89" s="81" t="s">
        <v>490</v>
      </c>
    </row>
    <row r="90" spans="1:15" s="80" customFormat="1" ht="15.75" customHeight="1" x14ac:dyDescent="0.3">
      <c r="A90" s="138">
        <v>45610</v>
      </c>
      <c r="B90" s="409" t="s">
        <v>165</v>
      </c>
      <c r="C90" s="139" t="s">
        <v>112</v>
      </c>
      <c r="D90" s="418" t="s">
        <v>164</v>
      </c>
      <c r="E90" s="143">
        <v>15000</v>
      </c>
      <c r="F90" s="130"/>
      <c r="G90" s="124">
        <f t="shared" si="2"/>
        <v>20000</v>
      </c>
      <c r="H90" s="250" t="s">
        <v>207</v>
      </c>
      <c r="I90" s="126" t="s">
        <v>18</v>
      </c>
      <c r="J90" s="304" t="s">
        <v>485</v>
      </c>
      <c r="K90" s="292" t="s">
        <v>154</v>
      </c>
      <c r="L90" s="126" t="s">
        <v>44</v>
      </c>
      <c r="M90" s="126"/>
      <c r="N90" s="81" t="s">
        <v>491</v>
      </c>
    </row>
    <row r="91" spans="1:15" ht="15.75" customHeight="1" x14ac:dyDescent="0.3">
      <c r="A91" s="138">
        <v>45610</v>
      </c>
      <c r="B91" s="139" t="s">
        <v>166</v>
      </c>
      <c r="C91" s="139" t="s">
        <v>166</v>
      </c>
      <c r="D91" s="418" t="s">
        <v>164</v>
      </c>
      <c r="E91" s="143">
        <v>10000</v>
      </c>
      <c r="F91" s="130"/>
      <c r="G91" s="124">
        <f t="shared" si="2"/>
        <v>10000</v>
      </c>
      <c r="H91" s="250" t="s">
        <v>207</v>
      </c>
      <c r="I91" s="126" t="s">
        <v>18</v>
      </c>
      <c r="J91" s="304" t="s">
        <v>485</v>
      </c>
      <c r="K91" s="292" t="s">
        <v>154</v>
      </c>
      <c r="L91" s="126" t="s">
        <v>44</v>
      </c>
      <c r="M91" s="126"/>
      <c r="N91" s="81"/>
    </row>
    <row r="92" spans="1:15" ht="15.75" customHeight="1" x14ac:dyDescent="0.3">
      <c r="A92" s="138">
        <v>45610</v>
      </c>
      <c r="B92" s="139" t="s">
        <v>166</v>
      </c>
      <c r="C92" s="139" t="s">
        <v>166</v>
      </c>
      <c r="D92" s="418" t="s">
        <v>164</v>
      </c>
      <c r="E92" s="143">
        <v>10000</v>
      </c>
      <c r="F92" s="130"/>
      <c r="G92" s="124">
        <f t="shared" si="2"/>
        <v>0</v>
      </c>
      <c r="H92" s="250" t="s">
        <v>207</v>
      </c>
      <c r="I92" s="126" t="s">
        <v>18</v>
      </c>
      <c r="J92" s="304" t="s">
        <v>485</v>
      </c>
      <c r="K92" s="292" t="s">
        <v>154</v>
      </c>
      <c r="L92" s="126" t="s">
        <v>44</v>
      </c>
      <c r="M92" s="126"/>
      <c r="N92" s="81"/>
    </row>
    <row r="93" spans="1:15" s="823" customFormat="1" ht="15.75" customHeight="1" x14ac:dyDescent="0.3">
      <c r="A93" s="690">
        <v>45611</v>
      </c>
      <c r="B93" s="825" t="s">
        <v>109</v>
      </c>
      <c r="C93" s="825" t="s">
        <v>48</v>
      </c>
      <c r="D93" s="826" t="s">
        <v>164</v>
      </c>
      <c r="E93" s="694"/>
      <c r="F93" s="817">
        <v>100000</v>
      </c>
      <c r="G93" s="818">
        <f t="shared" si="2"/>
        <v>100000</v>
      </c>
      <c r="H93" s="824" t="s">
        <v>207</v>
      </c>
      <c r="I93" s="698" t="s">
        <v>18</v>
      </c>
      <c r="J93" s="821" t="s">
        <v>506</v>
      </c>
      <c r="K93" s="825" t="s">
        <v>154</v>
      </c>
      <c r="L93" s="698" t="s">
        <v>44</v>
      </c>
      <c r="M93" s="698"/>
      <c r="N93" s="691"/>
    </row>
    <row r="94" spans="1:15" ht="15.75" customHeight="1" x14ac:dyDescent="0.3">
      <c r="A94" s="138">
        <v>45611</v>
      </c>
      <c r="B94" s="139" t="s">
        <v>165</v>
      </c>
      <c r="C94" s="139" t="s">
        <v>112</v>
      </c>
      <c r="D94" s="418" t="s">
        <v>164</v>
      </c>
      <c r="E94" s="143">
        <v>25000</v>
      </c>
      <c r="F94" s="130"/>
      <c r="G94" s="124">
        <f t="shared" si="2"/>
        <v>75000</v>
      </c>
      <c r="H94" s="250" t="s">
        <v>207</v>
      </c>
      <c r="I94" s="126" t="s">
        <v>18</v>
      </c>
      <c r="J94" s="304" t="s">
        <v>506</v>
      </c>
      <c r="K94" s="292" t="s">
        <v>154</v>
      </c>
      <c r="L94" s="126" t="s">
        <v>44</v>
      </c>
      <c r="M94" s="126"/>
      <c r="N94" s="81" t="s">
        <v>174</v>
      </c>
    </row>
    <row r="95" spans="1:15" s="80" customFormat="1" ht="15.75" customHeight="1" x14ac:dyDescent="0.3">
      <c r="A95" s="138">
        <v>45611</v>
      </c>
      <c r="B95" s="139" t="s">
        <v>165</v>
      </c>
      <c r="C95" s="139" t="s">
        <v>112</v>
      </c>
      <c r="D95" s="418" t="s">
        <v>164</v>
      </c>
      <c r="E95" s="143">
        <v>10000</v>
      </c>
      <c r="F95" s="130"/>
      <c r="G95" s="124">
        <f t="shared" si="2"/>
        <v>65000</v>
      </c>
      <c r="H95" s="250" t="s">
        <v>207</v>
      </c>
      <c r="I95" s="126" t="s">
        <v>18</v>
      </c>
      <c r="J95" s="304" t="s">
        <v>506</v>
      </c>
      <c r="K95" s="292" t="s">
        <v>154</v>
      </c>
      <c r="L95" s="126" t="s">
        <v>44</v>
      </c>
      <c r="M95" s="126"/>
      <c r="N95" s="81" t="s">
        <v>511</v>
      </c>
    </row>
    <row r="96" spans="1:15" ht="15.75" customHeight="1" x14ac:dyDescent="0.3">
      <c r="A96" s="138">
        <v>45611</v>
      </c>
      <c r="B96" s="139" t="s">
        <v>165</v>
      </c>
      <c r="C96" s="139" t="s">
        <v>112</v>
      </c>
      <c r="D96" s="418" t="s">
        <v>164</v>
      </c>
      <c r="E96" s="143">
        <v>15000</v>
      </c>
      <c r="F96" s="130"/>
      <c r="G96" s="124">
        <f t="shared" si="2"/>
        <v>50000</v>
      </c>
      <c r="H96" s="250" t="s">
        <v>207</v>
      </c>
      <c r="I96" s="126" t="s">
        <v>18</v>
      </c>
      <c r="J96" s="304" t="s">
        <v>506</v>
      </c>
      <c r="K96" s="292" t="s">
        <v>154</v>
      </c>
      <c r="L96" s="126" t="s">
        <v>44</v>
      </c>
      <c r="M96" s="126"/>
      <c r="N96" s="81" t="s">
        <v>512</v>
      </c>
    </row>
    <row r="97" spans="1:14" ht="15.75" customHeight="1" x14ac:dyDescent="0.3">
      <c r="A97" s="138">
        <v>45611</v>
      </c>
      <c r="B97" s="139" t="s">
        <v>165</v>
      </c>
      <c r="C97" s="139" t="s">
        <v>112</v>
      </c>
      <c r="D97" s="418" t="s">
        <v>164</v>
      </c>
      <c r="E97" s="143">
        <v>8000</v>
      </c>
      <c r="F97" s="130"/>
      <c r="G97" s="124">
        <f t="shared" si="2"/>
        <v>42000</v>
      </c>
      <c r="H97" s="250" t="s">
        <v>207</v>
      </c>
      <c r="I97" s="126" t="s">
        <v>18</v>
      </c>
      <c r="J97" s="304" t="s">
        <v>506</v>
      </c>
      <c r="K97" s="292" t="s">
        <v>154</v>
      </c>
      <c r="L97" s="126" t="s">
        <v>44</v>
      </c>
      <c r="M97" s="126"/>
      <c r="N97" s="81" t="s">
        <v>513</v>
      </c>
    </row>
    <row r="98" spans="1:14" ht="15.75" customHeight="1" x14ac:dyDescent="0.3">
      <c r="A98" s="138">
        <v>45611</v>
      </c>
      <c r="B98" s="139" t="s">
        <v>165</v>
      </c>
      <c r="C98" s="139" t="s">
        <v>112</v>
      </c>
      <c r="D98" s="418" t="s">
        <v>164</v>
      </c>
      <c r="E98" s="143">
        <v>20000</v>
      </c>
      <c r="F98" s="130"/>
      <c r="G98" s="124">
        <f t="shared" si="2"/>
        <v>22000</v>
      </c>
      <c r="H98" s="250" t="s">
        <v>207</v>
      </c>
      <c r="I98" s="126" t="s">
        <v>18</v>
      </c>
      <c r="J98" s="304" t="s">
        <v>506</v>
      </c>
      <c r="K98" s="292" t="s">
        <v>154</v>
      </c>
      <c r="L98" s="126" t="s">
        <v>44</v>
      </c>
      <c r="M98" s="126"/>
      <c r="N98" s="81" t="s">
        <v>514</v>
      </c>
    </row>
    <row r="99" spans="1:14" s="80" customFormat="1" ht="15.75" customHeight="1" x14ac:dyDescent="0.3">
      <c r="A99" s="138">
        <v>45611</v>
      </c>
      <c r="B99" s="292" t="s">
        <v>166</v>
      </c>
      <c r="C99" s="292" t="s">
        <v>166</v>
      </c>
      <c r="D99" s="418" t="s">
        <v>164</v>
      </c>
      <c r="E99" s="143">
        <v>20000</v>
      </c>
      <c r="F99" s="130"/>
      <c r="G99" s="124">
        <f t="shared" si="2"/>
        <v>2000</v>
      </c>
      <c r="H99" s="250" t="s">
        <v>207</v>
      </c>
      <c r="I99" s="126" t="s">
        <v>18</v>
      </c>
      <c r="J99" s="304" t="s">
        <v>506</v>
      </c>
      <c r="K99" s="292" t="s">
        <v>154</v>
      </c>
      <c r="L99" s="126" t="s">
        <v>44</v>
      </c>
      <c r="M99" s="126"/>
      <c r="N99" s="81"/>
    </row>
    <row r="100" spans="1:14" ht="15.75" customHeight="1" x14ac:dyDescent="0.3">
      <c r="A100" s="138">
        <v>45611</v>
      </c>
      <c r="B100" s="139" t="s">
        <v>176</v>
      </c>
      <c r="C100" s="139" t="s">
        <v>48</v>
      </c>
      <c r="D100" s="418" t="s">
        <v>164</v>
      </c>
      <c r="E100" s="143"/>
      <c r="F100" s="130">
        <v>-2000</v>
      </c>
      <c r="G100" s="124">
        <f t="shared" si="2"/>
        <v>0</v>
      </c>
      <c r="H100" s="250" t="s">
        <v>207</v>
      </c>
      <c r="I100" s="126" t="s">
        <v>18</v>
      </c>
      <c r="J100" s="304" t="s">
        <v>506</v>
      </c>
      <c r="K100" s="292" t="s">
        <v>154</v>
      </c>
      <c r="L100" s="126" t="s">
        <v>44</v>
      </c>
      <c r="M100" s="126"/>
      <c r="N100" s="81"/>
    </row>
    <row r="101" spans="1:14" s="823" customFormat="1" ht="15.75" customHeight="1" x14ac:dyDescent="0.3">
      <c r="A101" s="690">
        <v>45612</v>
      </c>
      <c r="B101" s="825" t="s">
        <v>109</v>
      </c>
      <c r="C101" s="825" t="s">
        <v>48</v>
      </c>
      <c r="D101" s="826" t="s">
        <v>164</v>
      </c>
      <c r="E101" s="694"/>
      <c r="F101" s="817">
        <v>140000</v>
      </c>
      <c r="G101" s="818">
        <f t="shared" si="2"/>
        <v>140000</v>
      </c>
      <c r="H101" s="824" t="s">
        <v>207</v>
      </c>
      <c r="I101" s="698" t="s">
        <v>18</v>
      </c>
      <c r="J101" s="821" t="s">
        <v>522</v>
      </c>
      <c r="K101" s="825" t="s">
        <v>154</v>
      </c>
      <c r="L101" s="698" t="s">
        <v>44</v>
      </c>
      <c r="M101" s="698"/>
      <c r="N101" s="691"/>
    </row>
    <row r="102" spans="1:14" ht="15.75" customHeight="1" x14ac:dyDescent="0.3">
      <c r="A102" s="138">
        <v>45612</v>
      </c>
      <c r="B102" s="139" t="s">
        <v>165</v>
      </c>
      <c r="C102" s="139" t="s">
        <v>112</v>
      </c>
      <c r="D102" s="418" t="s">
        <v>164</v>
      </c>
      <c r="E102" s="143">
        <v>25000</v>
      </c>
      <c r="F102" s="130"/>
      <c r="G102" s="124">
        <f t="shared" si="2"/>
        <v>115000</v>
      </c>
      <c r="H102" s="619" t="s">
        <v>207</v>
      </c>
      <c r="I102" s="126" t="s">
        <v>18</v>
      </c>
      <c r="J102" s="304" t="s">
        <v>522</v>
      </c>
      <c r="K102" s="139" t="s">
        <v>154</v>
      </c>
      <c r="L102" s="126" t="s">
        <v>44</v>
      </c>
      <c r="M102" s="126"/>
      <c r="N102" s="81" t="s">
        <v>174</v>
      </c>
    </row>
    <row r="103" spans="1:14" ht="15.75" customHeight="1" x14ac:dyDescent="0.3">
      <c r="A103" s="138">
        <v>45612</v>
      </c>
      <c r="B103" s="139" t="s">
        <v>165</v>
      </c>
      <c r="C103" s="139" t="s">
        <v>112</v>
      </c>
      <c r="D103" s="418" t="s">
        <v>164</v>
      </c>
      <c r="E103" s="143">
        <v>25000</v>
      </c>
      <c r="F103" s="130"/>
      <c r="G103" s="124">
        <f t="shared" si="2"/>
        <v>90000</v>
      </c>
      <c r="H103" s="619" t="s">
        <v>207</v>
      </c>
      <c r="I103" s="126" t="s">
        <v>18</v>
      </c>
      <c r="J103" s="304" t="s">
        <v>522</v>
      </c>
      <c r="K103" s="139" t="s">
        <v>154</v>
      </c>
      <c r="L103" s="126" t="s">
        <v>44</v>
      </c>
      <c r="M103" s="126"/>
      <c r="N103" s="81" t="s">
        <v>175</v>
      </c>
    </row>
    <row r="104" spans="1:14" ht="15.75" customHeight="1" x14ac:dyDescent="0.3">
      <c r="A104" s="138">
        <v>45612</v>
      </c>
      <c r="B104" s="139" t="s">
        <v>165</v>
      </c>
      <c r="C104" s="139" t="s">
        <v>112</v>
      </c>
      <c r="D104" s="418" t="s">
        <v>164</v>
      </c>
      <c r="E104" s="143">
        <v>18000</v>
      </c>
      <c r="F104" s="130"/>
      <c r="G104" s="124">
        <f t="shared" si="2"/>
        <v>72000</v>
      </c>
      <c r="H104" s="250" t="s">
        <v>207</v>
      </c>
      <c r="I104" s="126" t="s">
        <v>18</v>
      </c>
      <c r="J104" s="304" t="s">
        <v>522</v>
      </c>
      <c r="K104" s="292" t="s">
        <v>154</v>
      </c>
      <c r="L104" s="126" t="s">
        <v>44</v>
      </c>
      <c r="M104" s="126"/>
      <c r="N104" s="81" t="s">
        <v>526</v>
      </c>
    </row>
    <row r="105" spans="1:14" ht="15.75" customHeight="1" x14ac:dyDescent="0.3">
      <c r="A105" s="138">
        <v>45612</v>
      </c>
      <c r="B105" s="139" t="s">
        <v>165</v>
      </c>
      <c r="C105" s="139" t="s">
        <v>112</v>
      </c>
      <c r="D105" s="418" t="s">
        <v>164</v>
      </c>
      <c r="E105" s="143">
        <v>18000</v>
      </c>
      <c r="F105" s="130"/>
      <c r="G105" s="124">
        <f t="shared" si="2"/>
        <v>54000</v>
      </c>
      <c r="H105" s="250" t="s">
        <v>207</v>
      </c>
      <c r="I105" s="126" t="s">
        <v>18</v>
      </c>
      <c r="J105" s="304" t="s">
        <v>522</v>
      </c>
      <c r="K105" s="292" t="s">
        <v>154</v>
      </c>
      <c r="L105" s="126" t="s">
        <v>44</v>
      </c>
      <c r="M105" s="126"/>
      <c r="N105" s="81" t="s">
        <v>527</v>
      </c>
    </row>
    <row r="106" spans="1:14" ht="15.75" customHeight="1" x14ac:dyDescent="0.3">
      <c r="A106" s="138">
        <v>45612</v>
      </c>
      <c r="B106" s="139" t="s">
        <v>166</v>
      </c>
      <c r="C106" s="139" t="s">
        <v>166</v>
      </c>
      <c r="D106" s="418" t="s">
        <v>164</v>
      </c>
      <c r="E106" s="143">
        <v>40000</v>
      </c>
      <c r="F106" s="130"/>
      <c r="G106" s="124">
        <f t="shared" si="2"/>
        <v>14000</v>
      </c>
      <c r="H106" s="250" t="s">
        <v>207</v>
      </c>
      <c r="I106" s="126" t="s">
        <v>18</v>
      </c>
      <c r="J106" s="304" t="s">
        <v>522</v>
      </c>
      <c r="K106" s="292" t="s">
        <v>154</v>
      </c>
      <c r="L106" s="126" t="s">
        <v>44</v>
      </c>
      <c r="M106" s="126"/>
      <c r="N106" s="81"/>
    </row>
    <row r="107" spans="1:14" ht="15.75" customHeight="1" x14ac:dyDescent="0.3">
      <c r="A107" s="138">
        <v>45612</v>
      </c>
      <c r="B107" s="139" t="s">
        <v>166</v>
      </c>
      <c r="C107" s="139" t="s">
        <v>166</v>
      </c>
      <c r="D107" s="418" t="s">
        <v>164</v>
      </c>
      <c r="E107" s="143">
        <v>10000</v>
      </c>
      <c r="F107" s="130"/>
      <c r="G107" s="124">
        <f t="shared" si="2"/>
        <v>4000</v>
      </c>
      <c r="H107" s="250" t="s">
        <v>207</v>
      </c>
      <c r="I107" s="126" t="s">
        <v>18</v>
      </c>
      <c r="J107" s="304" t="s">
        <v>522</v>
      </c>
      <c r="K107" s="292" t="s">
        <v>154</v>
      </c>
      <c r="L107" s="126" t="s">
        <v>44</v>
      </c>
      <c r="M107" s="126"/>
      <c r="N107" s="81"/>
    </row>
    <row r="108" spans="1:14" ht="15.75" customHeight="1" x14ac:dyDescent="0.3">
      <c r="A108" s="138">
        <v>45612</v>
      </c>
      <c r="B108" s="139" t="s">
        <v>176</v>
      </c>
      <c r="C108" s="139" t="s">
        <v>48</v>
      </c>
      <c r="D108" s="418" t="s">
        <v>164</v>
      </c>
      <c r="E108" s="143"/>
      <c r="F108" s="130">
        <v>-4000</v>
      </c>
      <c r="G108" s="124">
        <f t="shared" si="2"/>
        <v>0</v>
      </c>
      <c r="H108" s="250" t="s">
        <v>207</v>
      </c>
      <c r="I108" s="126" t="s">
        <v>18</v>
      </c>
      <c r="J108" s="304" t="s">
        <v>522</v>
      </c>
      <c r="K108" s="292" t="s">
        <v>154</v>
      </c>
      <c r="L108" s="126" t="s">
        <v>44</v>
      </c>
      <c r="M108" s="126"/>
      <c r="N108" s="81"/>
    </row>
    <row r="109" spans="1:14" s="823" customFormat="1" ht="15.75" customHeight="1" x14ac:dyDescent="0.3">
      <c r="A109" s="690">
        <v>45614</v>
      </c>
      <c r="B109" s="821" t="s">
        <v>109</v>
      </c>
      <c r="C109" s="825" t="s">
        <v>48</v>
      </c>
      <c r="D109" s="826" t="s">
        <v>164</v>
      </c>
      <c r="E109" s="694"/>
      <c r="F109" s="853">
        <v>100000</v>
      </c>
      <c r="G109" s="818">
        <f t="shared" si="2"/>
        <v>100000</v>
      </c>
      <c r="H109" s="821" t="s">
        <v>207</v>
      </c>
      <c r="I109" s="821" t="s">
        <v>18</v>
      </c>
      <c r="J109" s="821" t="s">
        <v>528</v>
      </c>
      <c r="K109" s="821" t="s">
        <v>154</v>
      </c>
      <c r="L109" s="821" t="s">
        <v>44</v>
      </c>
      <c r="M109" s="821"/>
      <c r="N109" s="821"/>
    </row>
    <row r="110" spans="1:14" ht="15.75" customHeight="1" x14ac:dyDescent="0.3">
      <c r="A110" s="138">
        <v>45614</v>
      </c>
      <c r="B110" s="139" t="s">
        <v>165</v>
      </c>
      <c r="C110" s="139" t="s">
        <v>112</v>
      </c>
      <c r="D110" s="418" t="s">
        <v>164</v>
      </c>
      <c r="E110" s="143">
        <v>25000</v>
      </c>
      <c r="F110" s="130"/>
      <c r="G110" s="124">
        <f t="shared" si="2"/>
        <v>75000</v>
      </c>
      <c r="H110" s="250" t="s">
        <v>207</v>
      </c>
      <c r="I110" s="126" t="s">
        <v>18</v>
      </c>
      <c r="J110" s="304" t="s">
        <v>528</v>
      </c>
      <c r="K110" s="292" t="s">
        <v>154</v>
      </c>
      <c r="L110" s="126" t="s">
        <v>44</v>
      </c>
      <c r="M110" s="126"/>
      <c r="N110" s="81" t="s">
        <v>174</v>
      </c>
    </row>
    <row r="111" spans="1:14" s="80" customFormat="1" ht="28.5" customHeight="1" x14ac:dyDescent="0.3">
      <c r="A111" s="138">
        <v>45614</v>
      </c>
      <c r="B111" s="139" t="s">
        <v>165</v>
      </c>
      <c r="C111" s="139" t="s">
        <v>112</v>
      </c>
      <c r="D111" s="418" t="s">
        <v>164</v>
      </c>
      <c r="E111" s="143">
        <v>12000</v>
      </c>
      <c r="F111" s="130"/>
      <c r="G111" s="124">
        <f t="shared" si="2"/>
        <v>63000</v>
      </c>
      <c r="H111" s="250" t="s">
        <v>207</v>
      </c>
      <c r="I111" s="126" t="s">
        <v>18</v>
      </c>
      <c r="J111" s="304" t="s">
        <v>528</v>
      </c>
      <c r="K111" s="292" t="s">
        <v>154</v>
      </c>
      <c r="L111" s="126" t="s">
        <v>44</v>
      </c>
      <c r="M111" s="126"/>
      <c r="N111" s="81" t="s">
        <v>538</v>
      </c>
    </row>
    <row r="112" spans="1:14" x14ac:dyDescent="0.3">
      <c r="A112" s="138">
        <v>45614</v>
      </c>
      <c r="B112" s="139" t="s">
        <v>165</v>
      </c>
      <c r="C112" s="139" t="s">
        <v>112</v>
      </c>
      <c r="D112" s="418" t="s">
        <v>164</v>
      </c>
      <c r="E112" s="143">
        <v>5000</v>
      </c>
      <c r="F112" s="130"/>
      <c r="G112" s="124">
        <f t="shared" si="2"/>
        <v>58000</v>
      </c>
      <c r="H112" s="250" t="s">
        <v>207</v>
      </c>
      <c r="I112" s="126" t="s">
        <v>18</v>
      </c>
      <c r="J112" s="304" t="s">
        <v>528</v>
      </c>
      <c r="K112" s="292" t="s">
        <v>154</v>
      </c>
      <c r="L112" s="126" t="s">
        <v>44</v>
      </c>
      <c r="M112" s="126"/>
      <c r="N112" s="81" t="s">
        <v>539</v>
      </c>
    </row>
    <row r="113" spans="1:14" ht="15.75" customHeight="1" x14ac:dyDescent="0.3">
      <c r="A113" s="138">
        <v>45614</v>
      </c>
      <c r="B113" s="139" t="s">
        <v>165</v>
      </c>
      <c r="C113" s="139" t="s">
        <v>112</v>
      </c>
      <c r="D113" s="418" t="s">
        <v>164</v>
      </c>
      <c r="E113" s="143">
        <v>15000</v>
      </c>
      <c r="F113" s="130"/>
      <c r="G113" s="124">
        <f t="shared" si="2"/>
        <v>43000</v>
      </c>
      <c r="H113" s="250" t="s">
        <v>207</v>
      </c>
      <c r="I113" s="126" t="s">
        <v>18</v>
      </c>
      <c r="J113" s="304" t="s">
        <v>528</v>
      </c>
      <c r="K113" s="292" t="s">
        <v>154</v>
      </c>
      <c r="L113" s="126" t="s">
        <v>44</v>
      </c>
      <c r="M113" s="126"/>
      <c r="N113" s="81" t="s">
        <v>540</v>
      </c>
    </row>
    <row r="114" spans="1:14" ht="15.75" customHeight="1" x14ac:dyDescent="0.3">
      <c r="A114" s="138">
        <v>45614</v>
      </c>
      <c r="B114" s="139" t="s">
        <v>165</v>
      </c>
      <c r="C114" s="139" t="s">
        <v>112</v>
      </c>
      <c r="D114" s="418" t="s">
        <v>164</v>
      </c>
      <c r="E114" s="143">
        <v>25000</v>
      </c>
      <c r="F114" s="130"/>
      <c r="G114" s="124">
        <f t="shared" si="2"/>
        <v>18000</v>
      </c>
      <c r="H114" s="250" t="s">
        <v>207</v>
      </c>
      <c r="I114" s="126" t="s">
        <v>18</v>
      </c>
      <c r="J114" s="304" t="s">
        <v>528</v>
      </c>
      <c r="K114" s="292" t="s">
        <v>154</v>
      </c>
      <c r="L114" s="126" t="s">
        <v>44</v>
      </c>
      <c r="M114" s="126"/>
      <c r="N114" s="81" t="s">
        <v>541</v>
      </c>
    </row>
    <row r="115" spans="1:14" ht="15.75" customHeight="1" x14ac:dyDescent="0.3">
      <c r="A115" s="138">
        <v>45614</v>
      </c>
      <c r="B115" s="139" t="s">
        <v>166</v>
      </c>
      <c r="C115" s="139" t="s">
        <v>166</v>
      </c>
      <c r="D115" s="418" t="s">
        <v>164</v>
      </c>
      <c r="E115" s="143">
        <v>20000</v>
      </c>
      <c r="F115" s="130"/>
      <c r="G115" s="124">
        <f t="shared" si="2"/>
        <v>-2000</v>
      </c>
      <c r="H115" s="250" t="s">
        <v>207</v>
      </c>
      <c r="I115" s="126" t="s">
        <v>18</v>
      </c>
      <c r="J115" s="304" t="s">
        <v>528</v>
      </c>
      <c r="K115" s="292" t="s">
        <v>154</v>
      </c>
      <c r="L115" s="126" t="s">
        <v>44</v>
      </c>
      <c r="M115" s="126"/>
      <c r="N115" s="81"/>
    </row>
    <row r="116" spans="1:14" ht="15.75" customHeight="1" x14ac:dyDescent="0.3">
      <c r="A116" s="138">
        <v>45614</v>
      </c>
      <c r="B116" s="139" t="s">
        <v>363</v>
      </c>
      <c r="C116" s="139" t="s">
        <v>48</v>
      </c>
      <c r="D116" s="418" t="s">
        <v>164</v>
      </c>
      <c r="E116" s="143"/>
      <c r="F116" s="130">
        <v>2000</v>
      </c>
      <c r="G116" s="124">
        <f t="shared" si="2"/>
        <v>0</v>
      </c>
      <c r="H116" s="250" t="s">
        <v>207</v>
      </c>
      <c r="I116" s="126" t="s">
        <v>18</v>
      </c>
      <c r="J116" s="304" t="s">
        <v>528</v>
      </c>
      <c r="K116" s="292" t="s">
        <v>154</v>
      </c>
      <c r="L116" s="126" t="s">
        <v>44</v>
      </c>
      <c r="M116" s="126"/>
      <c r="N116" s="81"/>
    </row>
    <row r="117" spans="1:14" s="823" customFormat="1" ht="15.75" customHeight="1" x14ac:dyDescent="0.3">
      <c r="A117" s="690">
        <v>45615</v>
      </c>
      <c r="B117" s="825" t="s">
        <v>109</v>
      </c>
      <c r="C117" s="825" t="s">
        <v>48</v>
      </c>
      <c r="D117" s="826" t="s">
        <v>164</v>
      </c>
      <c r="E117" s="694"/>
      <c r="F117" s="817">
        <v>115000</v>
      </c>
      <c r="G117" s="818">
        <f t="shared" si="2"/>
        <v>115000</v>
      </c>
      <c r="H117" s="824" t="s">
        <v>207</v>
      </c>
      <c r="I117" s="698" t="s">
        <v>18</v>
      </c>
      <c r="J117" s="821" t="s">
        <v>547</v>
      </c>
      <c r="K117" s="825" t="s">
        <v>154</v>
      </c>
      <c r="L117" s="698" t="s">
        <v>44</v>
      </c>
      <c r="M117" s="698"/>
      <c r="N117" s="691"/>
    </row>
    <row r="118" spans="1:14" ht="24.6" customHeight="1" x14ac:dyDescent="0.3">
      <c r="A118" s="138">
        <v>45615</v>
      </c>
      <c r="B118" s="139" t="s">
        <v>165</v>
      </c>
      <c r="C118" s="139" t="s">
        <v>112</v>
      </c>
      <c r="D118" s="418" t="s">
        <v>164</v>
      </c>
      <c r="E118" s="143">
        <v>25000</v>
      </c>
      <c r="F118" s="130"/>
      <c r="G118" s="124">
        <f t="shared" si="2"/>
        <v>90000</v>
      </c>
      <c r="H118" s="250" t="s">
        <v>207</v>
      </c>
      <c r="I118" s="126" t="s">
        <v>18</v>
      </c>
      <c r="J118" s="304" t="s">
        <v>547</v>
      </c>
      <c r="K118" s="292" t="s">
        <v>154</v>
      </c>
      <c r="L118" s="126" t="s">
        <v>44</v>
      </c>
      <c r="M118" s="126"/>
      <c r="N118" s="81" t="s">
        <v>174</v>
      </c>
    </row>
    <row r="119" spans="1:14" ht="15.75" customHeight="1" x14ac:dyDescent="0.3">
      <c r="A119" s="138">
        <v>45615</v>
      </c>
      <c r="B119" s="139" t="s">
        <v>165</v>
      </c>
      <c r="C119" s="139" t="s">
        <v>112</v>
      </c>
      <c r="D119" s="418" t="s">
        <v>164</v>
      </c>
      <c r="E119" s="143">
        <v>10000</v>
      </c>
      <c r="F119" s="130"/>
      <c r="G119" s="124">
        <f t="shared" si="2"/>
        <v>80000</v>
      </c>
      <c r="H119" s="250" t="s">
        <v>207</v>
      </c>
      <c r="I119" s="126" t="s">
        <v>18</v>
      </c>
      <c r="J119" s="304" t="s">
        <v>547</v>
      </c>
      <c r="K119" s="292" t="s">
        <v>154</v>
      </c>
      <c r="L119" s="126" t="s">
        <v>44</v>
      </c>
      <c r="M119" s="126"/>
      <c r="N119" s="81" t="s">
        <v>488</v>
      </c>
    </row>
    <row r="120" spans="1:14" ht="15.75" customHeight="1" x14ac:dyDescent="0.3">
      <c r="A120" s="138">
        <v>45615</v>
      </c>
      <c r="B120" s="139" t="s">
        <v>165</v>
      </c>
      <c r="C120" s="139" t="s">
        <v>112</v>
      </c>
      <c r="D120" s="418" t="s">
        <v>164</v>
      </c>
      <c r="E120" s="143">
        <v>20000</v>
      </c>
      <c r="F120" s="130"/>
      <c r="G120" s="124">
        <f t="shared" si="2"/>
        <v>60000</v>
      </c>
      <c r="H120" s="250" t="s">
        <v>207</v>
      </c>
      <c r="I120" s="126" t="s">
        <v>18</v>
      </c>
      <c r="J120" s="304" t="s">
        <v>547</v>
      </c>
      <c r="K120" s="292" t="s">
        <v>154</v>
      </c>
      <c r="L120" s="126" t="s">
        <v>44</v>
      </c>
      <c r="M120" s="126"/>
      <c r="N120" s="81" t="s">
        <v>554</v>
      </c>
    </row>
    <row r="121" spans="1:14" ht="15.75" customHeight="1" x14ac:dyDescent="0.3">
      <c r="A121" s="138">
        <v>45615</v>
      </c>
      <c r="B121" s="139" t="s">
        <v>165</v>
      </c>
      <c r="C121" s="139" t="s">
        <v>112</v>
      </c>
      <c r="D121" s="418" t="s">
        <v>164</v>
      </c>
      <c r="E121" s="143">
        <v>15000</v>
      </c>
      <c r="F121" s="130"/>
      <c r="G121" s="124">
        <f t="shared" si="2"/>
        <v>45000</v>
      </c>
      <c r="H121" s="250" t="s">
        <v>207</v>
      </c>
      <c r="I121" s="126" t="s">
        <v>18</v>
      </c>
      <c r="J121" s="304" t="s">
        <v>547</v>
      </c>
      <c r="K121" s="292" t="s">
        <v>154</v>
      </c>
      <c r="L121" s="126" t="s">
        <v>44</v>
      </c>
      <c r="M121" s="126"/>
      <c r="N121" s="81" t="s">
        <v>555</v>
      </c>
    </row>
    <row r="122" spans="1:14" s="80" customFormat="1" ht="15.75" customHeight="1" x14ac:dyDescent="0.3">
      <c r="A122" s="138">
        <v>45615</v>
      </c>
      <c r="B122" s="139" t="s">
        <v>165</v>
      </c>
      <c r="C122" s="139" t="s">
        <v>112</v>
      </c>
      <c r="D122" s="418" t="s">
        <v>164</v>
      </c>
      <c r="E122" s="143">
        <v>25000</v>
      </c>
      <c r="F122" s="130"/>
      <c r="G122" s="124">
        <f t="shared" si="2"/>
        <v>20000</v>
      </c>
      <c r="H122" s="250" t="s">
        <v>207</v>
      </c>
      <c r="I122" s="126" t="s">
        <v>18</v>
      </c>
      <c r="J122" s="304" t="s">
        <v>547</v>
      </c>
      <c r="K122" s="292" t="s">
        <v>154</v>
      </c>
      <c r="L122" s="126" t="s">
        <v>44</v>
      </c>
      <c r="M122" s="126"/>
      <c r="N122" s="81" t="s">
        <v>556</v>
      </c>
    </row>
    <row r="123" spans="1:14" ht="15.75" customHeight="1" x14ac:dyDescent="0.3">
      <c r="A123" s="138">
        <v>45615</v>
      </c>
      <c r="B123" s="139" t="s">
        <v>166</v>
      </c>
      <c r="C123" s="139" t="s">
        <v>166</v>
      </c>
      <c r="D123" s="418" t="s">
        <v>164</v>
      </c>
      <c r="E123" s="143">
        <v>17000</v>
      </c>
      <c r="F123" s="130"/>
      <c r="G123" s="124">
        <f t="shared" si="2"/>
        <v>3000</v>
      </c>
      <c r="H123" s="250" t="s">
        <v>207</v>
      </c>
      <c r="I123" s="126" t="s">
        <v>18</v>
      </c>
      <c r="J123" s="304" t="s">
        <v>547</v>
      </c>
      <c r="K123" s="292" t="s">
        <v>154</v>
      </c>
      <c r="L123" s="126" t="s">
        <v>44</v>
      </c>
      <c r="M123" s="126"/>
      <c r="N123" s="81"/>
    </row>
    <row r="124" spans="1:14" ht="15" customHeight="1" x14ac:dyDescent="0.3">
      <c r="A124" s="138">
        <v>45615</v>
      </c>
      <c r="B124" s="139" t="s">
        <v>176</v>
      </c>
      <c r="C124" s="139" t="s">
        <v>48</v>
      </c>
      <c r="D124" s="418" t="s">
        <v>164</v>
      </c>
      <c r="E124" s="143"/>
      <c r="F124" s="130">
        <v>-3000</v>
      </c>
      <c r="G124" s="124">
        <f t="shared" si="2"/>
        <v>0</v>
      </c>
      <c r="H124" s="250" t="s">
        <v>207</v>
      </c>
      <c r="I124" s="126" t="s">
        <v>18</v>
      </c>
      <c r="J124" s="304" t="s">
        <v>547</v>
      </c>
      <c r="K124" s="292" t="s">
        <v>154</v>
      </c>
      <c r="L124" s="126" t="s">
        <v>44</v>
      </c>
      <c r="M124" s="126"/>
      <c r="N124" s="81"/>
    </row>
    <row r="125" spans="1:14" s="823" customFormat="1" ht="15.75" customHeight="1" x14ac:dyDescent="0.3">
      <c r="A125" s="690">
        <v>45616</v>
      </c>
      <c r="B125" s="825" t="s">
        <v>109</v>
      </c>
      <c r="C125" s="825" t="s">
        <v>48</v>
      </c>
      <c r="D125" s="826" t="s">
        <v>164</v>
      </c>
      <c r="E125" s="694"/>
      <c r="F125" s="817">
        <v>97000</v>
      </c>
      <c r="G125" s="818">
        <f t="shared" si="2"/>
        <v>97000</v>
      </c>
      <c r="H125" s="824" t="s">
        <v>207</v>
      </c>
      <c r="I125" s="698" t="s">
        <v>18</v>
      </c>
      <c r="J125" s="821" t="s">
        <v>564</v>
      </c>
      <c r="K125" s="825" t="s">
        <v>154</v>
      </c>
      <c r="L125" s="698" t="s">
        <v>44</v>
      </c>
      <c r="M125" s="698"/>
      <c r="N125" s="691"/>
    </row>
    <row r="126" spans="1:14" ht="15.75" customHeight="1" x14ac:dyDescent="0.3">
      <c r="A126" s="689">
        <v>45616</v>
      </c>
      <c r="B126" s="636" t="s">
        <v>165</v>
      </c>
      <c r="C126" s="636" t="s">
        <v>112</v>
      </c>
      <c r="D126" s="418" t="s">
        <v>164</v>
      </c>
      <c r="E126" s="143">
        <v>25000</v>
      </c>
      <c r="F126" s="130"/>
      <c r="G126" s="124">
        <f t="shared" si="2"/>
        <v>72000</v>
      </c>
      <c r="H126" s="250" t="s">
        <v>207</v>
      </c>
      <c r="I126" s="126" t="s">
        <v>18</v>
      </c>
      <c r="J126" s="304" t="s">
        <v>564</v>
      </c>
      <c r="K126" s="292" t="s">
        <v>154</v>
      </c>
      <c r="L126" s="126" t="s">
        <v>44</v>
      </c>
      <c r="M126" s="126"/>
      <c r="N126" s="81" t="s">
        <v>174</v>
      </c>
    </row>
    <row r="127" spans="1:14" ht="15.75" customHeight="1" x14ac:dyDescent="0.3">
      <c r="A127" s="689">
        <v>45616</v>
      </c>
      <c r="B127" s="636" t="s">
        <v>165</v>
      </c>
      <c r="C127" s="636" t="s">
        <v>112</v>
      </c>
      <c r="D127" s="418" t="s">
        <v>164</v>
      </c>
      <c r="E127" s="143">
        <v>15000</v>
      </c>
      <c r="F127" s="130"/>
      <c r="G127" s="124">
        <f t="shared" si="2"/>
        <v>57000</v>
      </c>
      <c r="H127" s="250" t="s">
        <v>207</v>
      </c>
      <c r="I127" s="126" t="s">
        <v>18</v>
      </c>
      <c r="J127" s="304" t="s">
        <v>564</v>
      </c>
      <c r="K127" s="292" t="s">
        <v>154</v>
      </c>
      <c r="L127" s="126" t="s">
        <v>44</v>
      </c>
      <c r="M127" s="126"/>
      <c r="N127" s="81" t="s">
        <v>518</v>
      </c>
    </row>
    <row r="128" spans="1:14" ht="15.75" customHeight="1" x14ac:dyDescent="0.3">
      <c r="A128" s="689">
        <v>45616</v>
      </c>
      <c r="B128" s="636" t="s">
        <v>165</v>
      </c>
      <c r="C128" s="636" t="s">
        <v>112</v>
      </c>
      <c r="D128" s="418" t="s">
        <v>164</v>
      </c>
      <c r="E128" s="143">
        <v>7000</v>
      </c>
      <c r="F128" s="130"/>
      <c r="G128" s="124">
        <f t="shared" si="2"/>
        <v>50000</v>
      </c>
      <c r="H128" s="250" t="s">
        <v>207</v>
      </c>
      <c r="I128" s="126" t="s">
        <v>18</v>
      </c>
      <c r="J128" s="304" t="s">
        <v>564</v>
      </c>
      <c r="K128" s="292" t="s">
        <v>154</v>
      </c>
      <c r="L128" s="126" t="s">
        <v>44</v>
      </c>
      <c r="M128" s="126"/>
      <c r="N128" s="81" t="s">
        <v>571</v>
      </c>
    </row>
    <row r="129" spans="1:14" ht="15.75" customHeight="1" x14ac:dyDescent="0.3">
      <c r="A129" s="689">
        <v>45616</v>
      </c>
      <c r="B129" s="636" t="s">
        <v>165</v>
      </c>
      <c r="C129" s="636" t="s">
        <v>112</v>
      </c>
      <c r="D129" s="418" t="s">
        <v>164</v>
      </c>
      <c r="E129" s="143">
        <v>3000</v>
      </c>
      <c r="F129" s="130"/>
      <c r="G129" s="124">
        <f t="shared" si="2"/>
        <v>47000</v>
      </c>
      <c r="H129" s="250" t="s">
        <v>207</v>
      </c>
      <c r="I129" s="126" t="s">
        <v>18</v>
      </c>
      <c r="J129" s="304" t="s">
        <v>564</v>
      </c>
      <c r="K129" s="292" t="s">
        <v>154</v>
      </c>
      <c r="L129" s="126" t="s">
        <v>44</v>
      </c>
      <c r="M129" s="126"/>
      <c r="N129" s="81" t="s">
        <v>572</v>
      </c>
    </row>
    <row r="130" spans="1:14" s="80" customFormat="1" ht="15.75" customHeight="1" x14ac:dyDescent="0.3">
      <c r="A130" s="689">
        <v>45616</v>
      </c>
      <c r="B130" s="636" t="s">
        <v>165</v>
      </c>
      <c r="C130" s="636" t="s">
        <v>112</v>
      </c>
      <c r="D130" s="418" t="s">
        <v>164</v>
      </c>
      <c r="E130" s="143">
        <v>25000</v>
      </c>
      <c r="F130" s="130"/>
      <c r="G130" s="124">
        <f t="shared" si="2"/>
        <v>22000</v>
      </c>
      <c r="H130" s="250" t="s">
        <v>207</v>
      </c>
      <c r="I130" s="126" t="s">
        <v>18</v>
      </c>
      <c r="J130" s="304" t="s">
        <v>564</v>
      </c>
      <c r="K130" s="292" t="s">
        <v>154</v>
      </c>
      <c r="L130" s="126" t="s">
        <v>44</v>
      </c>
      <c r="M130" s="126"/>
      <c r="N130" s="81" t="s">
        <v>573</v>
      </c>
    </row>
    <row r="131" spans="1:14" ht="15.75" customHeight="1" x14ac:dyDescent="0.3">
      <c r="A131" s="689">
        <v>45616</v>
      </c>
      <c r="B131" s="636" t="s">
        <v>166</v>
      </c>
      <c r="C131" s="636" t="s">
        <v>166</v>
      </c>
      <c r="D131" s="418" t="s">
        <v>164</v>
      </c>
      <c r="E131" s="143">
        <v>20000</v>
      </c>
      <c r="F131" s="130"/>
      <c r="G131" s="124">
        <f t="shared" si="2"/>
        <v>2000</v>
      </c>
      <c r="H131" s="250" t="s">
        <v>207</v>
      </c>
      <c r="I131" s="126" t="s">
        <v>18</v>
      </c>
      <c r="J131" s="304" t="s">
        <v>564</v>
      </c>
      <c r="K131" s="292" t="s">
        <v>154</v>
      </c>
      <c r="L131" s="126" t="s">
        <v>44</v>
      </c>
      <c r="M131" s="126"/>
      <c r="N131" s="81"/>
    </row>
    <row r="132" spans="1:14" ht="15.75" customHeight="1" x14ac:dyDescent="0.3">
      <c r="A132" s="689">
        <v>45616</v>
      </c>
      <c r="B132" s="636" t="s">
        <v>176</v>
      </c>
      <c r="C132" s="636" t="s">
        <v>48</v>
      </c>
      <c r="D132" s="418" t="s">
        <v>164</v>
      </c>
      <c r="E132" s="143"/>
      <c r="F132" s="130">
        <v>-2000</v>
      </c>
      <c r="G132" s="124">
        <f t="shared" si="2"/>
        <v>0</v>
      </c>
      <c r="H132" s="250" t="s">
        <v>207</v>
      </c>
      <c r="I132" s="126" t="s">
        <v>18</v>
      </c>
      <c r="J132" s="304" t="s">
        <v>564</v>
      </c>
      <c r="K132" s="292" t="s">
        <v>154</v>
      </c>
      <c r="L132" s="126" t="s">
        <v>44</v>
      </c>
      <c r="M132" s="126"/>
      <c r="N132" s="81"/>
    </row>
    <row r="133" spans="1:14" s="823" customFormat="1" ht="15.75" customHeight="1" x14ac:dyDescent="0.3">
      <c r="A133" s="847">
        <v>45617</v>
      </c>
      <c r="B133" s="848" t="s">
        <v>109</v>
      </c>
      <c r="C133" s="848" t="s">
        <v>48</v>
      </c>
      <c r="D133" s="826" t="s">
        <v>164</v>
      </c>
      <c r="E133" s="694"/>
      <c r="F133" s="817">
        <v>98000</v>
      </c>
      <c r="G133" s="818">
        <f t="shared" si="2"/>
        <v>98000</v>
      </c>
      <c r="H133" s="824" t="s">
        <v>207</v>
      </c>
      <c r="I133" s="698" t="s">
        <v>18</v>
      </c>
      <c r="J133" s="821" t="s">
        <v>576</v>
      </c>
      <c r="K133" s="825" t="s">
        <v>154</v>
      </c>
      <c r="L133" s="698" t="s">
        <v>44</v>
      </c>
      <c r="M133" s="698"/>
      <c r="N133" s="691"/>
    </row>
    <row r="134" spans="1:14" ht="30" customHeight="1" x14ac:dyDescent="0.3">
      <c r="A134" s="689">
        <v>45617</v>
      </c>
      <c r="B134" s="636" t="s">
        <v>165</v>
      </c>
      <c r="C134" s="636" t="s">
        <v>112</v>
      </c>
      <c r="D134" s="418" t="s">
        <v>164</v>
      </c>
      <c r="E134" s="143">
        <v>25000</v>
      </c>
      <c r="F134" s="130"/>
      <c r="G134" s="124">
        <f t="shared" si="2"/>
        <v>73000</v>
      </c>
      <c r="H134" s="250" t="s">
        <v>207</v>
      </c>
      <c r="I134" s="126" t="s">
        <v>585</v>
      </c>
      <c r="J134" s="304" t="s">
        <v>576</v>
      </c>
      <c r="K134" s="292" t="s">
        <v>154</v>
      </c>
      <c r="L134" s="126" t="s">
        <v>44</v>
      </c>
      <c r="M134" s="126"/>
      <c r="N134" s="81" t="s">
        <v>174</v>
      </c>
    </row>
    <row r="135" spans="1:14" ht="15.75" customHeight="1" x14ac:dyDescent="0.3">
      <c r="A135" s="689">
        <v>45617</v>
      </c>
      <c r="B135" s="636" t="s">
        <v>165</v>
      </c>
      <c r="C135" s="636" t="s">
        <v>112</v>
      </c>
      <c r="D135" s="418" t="s">
        <v>164</v>
      </c>
      <c r="E135" s="143">
        <v>15000</v>
      </c>
      <c r="F135" s="130"/>
      <c r="G135" s="124">
        <f t="shared" si="2"/>
        <v>58000</v>
      </c>
      <c r="H135" s="250" t="s">
        <v>207</v>
      </c>
      <c r="I135" s="126" t="s">
        <v>18</v>
      </c>
      <c r="J135" s="304" t="s">
        <v>576</v>
      </c>
      <c r="K135" s="292" t="s">
        <v>154</v>
      </c>
      <c r="L135" s="126" t="s">
        <v>44</v>
      </c>
      <c r="M135" s="126"/>
      <c r="N135" s="81" t="s">
        <v>511</v>
      </c>
    </row>
    <row r="136" spans="1:14" ht="15.75" customHeight="1" x14ac:dyDescent="0.3">
      <c r="A136" s="689">
        <v>45617</v>
      </c>
      <c r="B136" s="636" t="s">
        <v>165</v>
      </c>
      <c r="C136" s="636" t="s">
        <v>112</v>
      </c>
      <c r="D136" s="418" t="s">
        <v>164</v>
      </c>
      <c r="E136" s="143">
        <v>7000</v>
      </c>
      <c r="F136" s="130"/>
      <c r="G136" s="124">
        <f t="shared" si="2"/>
        <v>51000</v>
      </c>
      <c r="H136" s="250" t="s">
        <v>207</v>
      </c>
      <c r="I136" s="126" t="s">
        <v>18</v>
      </c>
      <c r="J136" s="304" t="s">
        <v>576</v>
      </c>
      <c r="K136" s="292" t="s">
        <v>154</v>
      </c>
      <c r="L136" s="126" t="s">
        <v>44</v>
      </c>
      <c r="M136" s="126"/>
      <c r="N136" s="81" t="s">
        <v>584</v>
      </c>
    </row>
    <row r="137" spans="1:14" ht="15.75" customHeight="1" x14ac:dyDescent="0.3">
      <c r="A137" s="689">
        <v>45617</v>
      </c>
      <c r="B137" s="636" t="s">
        <v>165</v>
      </c>
      <c r="C137" s="636" t="s">
        <v>112</v>
      </c>
      <c r="D137" s="418" t="s">
        <v>164</v>
      </c>
      <c r="E137" s="143">
        <v>5000</v>
      </c>
      <c r="F137" s="130"/>
      <c r="G137" s="124">
        <f t="shared" si="2"/>
        <v>46000</v>
      </c>
      <c r="H137" s="250" t="s">
        <v>207</v>
      </c>
      <c r="I137" s="126" t="s">
        <v>18</v>
      </c>
      <c r="J137" s="304" t="s">
        <v>576</v>
      </c>
      <c r="K137" s="292" t="s">
        <v>154</v>
      </c>
      <c r="L137" s="126" t="s">
        <v>44</v>
      </c>
      <c r="M137" s="126"/>
      <c r="N137" s="81" t="s">
        <v>586</v>
      </c>
    </row>
    <row r="138" spans="1:14" ht="15.75" customHeight="1" x14ac:dyDescent="0.3">
      <c r="A138" s="689">
        <v>45617</v>
      </c>
      <c r="B138" s="636" t="s">
        <v>165</v>
      </c>
      <c r="C138" s="636" t="s">
        <v>112</v>
      </c>
      <c r="D138" s="418" t="s">
        <v>164</v>
      </c>
      <c r="E138" s="143">
        <v>25000</v>
      </c>
      <c r="F138" s="130"/>
      <c r="G138" s="124">
        <f t="shared" si="2"/>
        <v>21000</v>
      </c>
      <c r="H138" s="250" t="s">
        <v>207</v>
      </c>
      <c r="I138" s="126" t="s">
        <v>18</v>
      </c>
      <c r="J138" s="304" t="s">
        <v>576</v>
      </c>
      <c r="K138" s="292" t="s">
        <v>154</v>
      </c>
      <c r="L138" s="126" t="s">
        <v>44</v>
      </c>
      <c r="M138" s="126"/>
      <c r="N138" s="81" t="s">
        <v>587</v>
      </c>
    </row>
    <row r="139" spans="1:14" s="80" customFormat="1" ht="15.75" customHeight="1" x14ac:dyDescent="0.3">
      <c r="A139" s="138">
        <v>45617</v>
      </c>
      <c r="B139" s="292" t="s">
        <v>166</v>
      </c>
      <c r="C139" s="292" t="s">
        <v>166</v>
      </c>
      <c r="D139" s="418" t="s">
        <v>164</v>
      </c>
      <c r="E139" s="143">
        <v>20000</v>
      </c>
      <c r="F139" s="799"/>
      <c r="G139" s="124">
        <f t="shared" si="2"/>
        <v>1000</v>
      </c>
      <c r="H139" s="250" t="s">
        <v>207</v>
      </c>
      <c r="I139" s="126" t="s">
        <v>18</v>
      </c>
      <c r="J139" s="304" t="s">
        <v>576</v>
      </c>
      <c r="K139" s="292" t="s">
        <v>154</v>
      </c>
      <c r="L139" s="126" t="s">
        <v>44</v>
      </c>
      <c r="M139" s="786"/>
      <c r="N139" s="790"/>
    </row>
    <row r="140" spans="1:14" ht="15.75" customHeight="1" x14ac:dyDescent="0.3">
      <c r="A140" s="138">
        <v>45617</v>
      </c>
      <c r="B140" s="139" t="s">
        <v>176</v>
      </c>
      <c r="C140" s="139" t="s">
        <v>48</v>
      </c>
      <c r="D140" s="418" t="s">
        <v>164</v>
      </c>
      <c r="E140" s="143"/>
      <c r="F140" s="130">
        <v>-1000</v>
      </c>
      <c r="G140" s="124">
        <f t="shared" si="2"/>
        <v>0</v>
      </c>
      <c r="H140" s="250" t="s">
        <v>207</v>
      </c>
      <c r="I140" s="126" t="s">
        <v>18</v>
      </c>
      <c r="J140" s="304"/>
      <c r="K140" s="292" t="s">
        <v>154</v>
      </c>
      <c r="L140" s="126" t="s">
        <v>44</v>
      </c>
      <c r="M140" s="126"/>
      <c r="N140" s="81"/>
    </row>
    <row r="141" spans="1:14" s="823" customFormat="1" ht="26.4" customHeight="1" x14ac:dyDescent="0.3">
      <c r="A141" s="690">
        <v>45618</v>
      </c>
      <c r="B141" s="825" t="s">
        <v>109</v>
      </c>
      <c r="C141" s="825" t="s">
        <v>48</v>
      </c>
      <c r="D141" s="826" t="s">
        <v>164</v>
      </c>
      <c r="E141" s="694"/>
      <c r="F141" s="817">
        <v>102000</v>
      </c>
      <c r="G141" s="818">
        <f t="shared" si="2"/>
        <v>102000</v>
      </c>
      <c r="H141" s="824" t="s">
        <v>207</v>
      </c>
      <c r="I141" s="698" t="s">
        <v>18</v>
      </c>
      <c r="J141" s="821" t="s">
        <v>599</v>
      </c>
      <c r="K141" s="825" t="s">
        <v>154</v>
      </c>
      <c r="L141" s="698" t="s">
        <v>44</v>
      </c>
      <c r="M141" s="698"/>
      <c r="N141" s="691"/>
    </row>
    <row r="142" spans="1:14" ht="15.75" customHeight="1" x14ac:dyDescent="0.3">
      <c r="A142" s="138">
        <v>45618</v>
      </c>
      <c r="B142" s="636" t="s">
        <v>165</v>
      </c>
      <c r="C142" s="636" t="s">
        <v>112</v>
      </c>
      <c r="D142" s="418" t="s">
        <v>164</v>
      </c>
      <c r="E142" s="143">
        <v>25000</v>
      </c>
      <c r="F142" s="130"/>
      <c r="G142" s="124">
        <f t="shared" si="2"/>
        <v>77000</v>
      </c>
      <c r="H142" s="250" t="s">
        <v>207</v>
      </c>
      <c r="I142" s="126" t="s">
        <v>18</v>
      </c>
      <c r="J142" s="304" t="s">
        <v>599</v>
      </c>
      <c r="K142" s="292" t="s">
        <v>154</v>
      </c>
      <c r="L142" s="126" t="s">
        <v>44</v>
      </c>
      <c r="M142" s="126"/>
      <c r="N142" s="81" t="s">
        <v>174</v>
      </c>
    </row>
    <row r="143" spans="1:14" ht="15.75" customHeight="1" x14ac:dyDescent="0.3">
      <c r="A143" s="138">
        <v>45618</v>
      </c>
      <c r="B143" s="636" t="s">
        <v>165</v>
      </c>
      <c r="C143" s="636" t="s">
        <v>112</v>
      </c>
      <c r="D143" s="418" t="s">
        <v>164</v>
      </c>
      <c r="E143" s="143">
        <v>15000</v>
      </c>
      <c r="F143" s="130"/>
      <c r="G143" s="124">
        <f t="shared" si="2"/>
        <v>62000</v>
      </c>
      <c r="H143" s="250" t="s">
        <v>207</v>
      </c>
      <c r="I143" s="126" t="s">
        <v>18</v>
      </c>
      <c r="J143" s="304" t="s">
        <v>599</v>
      </c>
      <c r="K143" s="292" t="s">
        <v>154</v>
      </c>
      <c r="L143" s="126" t="s">
        <v>44</v>
      </c>
      <c r="M143" s="126"/>
      <c r="N143" s="81" t="s">
        <v>608</v>
      </c>
    </row>
    <row r="144" spans="1:14" ht="15.75" customHeight="1" x14ac:dyDescent="0.3">
      <c r="A144" s="138">
        <v>45618</v>
      </c>
      <c r="B144" s="636" t="s">
        <v>165</v>
      </c>
      <c r="C144" s="636" t="s">
        <v>112</v>
      </c>
      <c r="D144" s="418" t="s">
        <v>164</v>
      </c>
      <c r="E144" s="143">
        <v>7000</v>
      </c>
      <c r="F144" s="130"/>
      <c r="G144" s="124">
        <f t="shared" si="2"/>
        <v>55000</v>
      </c>
      <c r="H144" s="250" t="s">
        <v>207</v>
      </c>
      <c r="I144" s="126" t="s">
        <v>18</v>
      </c>
      <c r="J144" s="304" t="s">
        <v>599</v>
      </c>
      <c r="K144" s="292" t="s">
        <v>154</v>
      </c>
      <c r="L144" s="126" t="s">
        <v>44</v>
      </c>
      <c r="M144" s="126"/>
      <c r="N144" s="81" t="s">
        <v>609</v>
      </c>
    </row>
    <row r="145" spans="1:14" ht="15.75" customHeight="1" x14ac:dyDescent="0.3">
      <c r="A145" s="138">
        <v>45618</v>
      </c>
      <c r="B145" s="636" t="s">
        <v>165</v>
      </c>
      <c r="C145" s="636" t="s">
        <v>112</v>
      </c>
      <c r="D145" s="418" t="s">
        <v>164</v>
      </c>
      <c r="E145" s="143">
        <v>10000</v>
      </c>
      <c r="F145" s="130"/>
      <c r="G145" s="124">
        <f t="shared" si="2"/>
        <v>45000</v>
      </c>
      <c r="H145" s="250" t="s">
        <v>207</v>
      </c>
      <c r="I145" s="126" t="s">
        <v>18</v>
      </c>
      <c r="J145" s="304" t="s">
        <v>599</v>
      </c>
      <c r="K145" s="292" t="s">
        <v>154</v>
      </c>
      <c r="L145" s="126" t="s">
        <v>44</v>
      </c>
      <c r="M145" s="126"/>
      <c r="N145" s="81" t="s">
        <v>610</v>
      </c>
    </row>
    <row r="146" spans="1:14" ht="15.75" customHeight="1" x14ac:dyDescent="0.3">
      <c r="A146" s="138">
        <v>45618</v>
      </c>
      <c r="B146" s="636" t="s">
        <v>165</v>
      </c>
      <c r="C146" s="636" t="s">
        <v>112</v>
      </c>
      <c r="D146" s="418" t="s">
        <v>164</v>
      </c>
      <c r="E146" s="143">
        <v>25000</v>
      </c>
      <c r="F146" s="130"/>
      <c r="G146" s="124">
        <f t="shared" si="2"/>
        <v>20000</v>
      </c>
      <c r="H146" s="250" t="s">
        <v>207</v>
      </c>
      <c r="I146" s="126" t="s">
        <v>18</v>
      </c>
      <c r="J146" s="304" t="s">
        <v>599</v>
      </c>
      <c r="K146" s="292" t="s">
        <v>154</v>
      </c>
      <c r="L146" s="126" t="s">
        <v>44</v>
      </c>
      <c r="M146" s="126"/>
      <c r="N146" s="81" t="s">
        <v>611</v>
      </c>
    </row>
    <row r="147" spans="1:14" ht="15.75" customHeight="1" x14ac:dyDescent="0.3">
      <c r="A147" s="138">
        <v>45618</v>
      </c>
      <c r="B147" s="636" t="s">
        <v>166</v>
      </c>
      <c r="C147" s="636" t="s">
        <v>166</v>
      </c>
      <c r="D147" s="418" t="s">
        <v>164</v>
      </c>
      <c r="E147" s="143">
        <v>20000</v>
      </c>
      <c r="F147" s="130"/>
      <c r="G147" s="124">
        <f t="shared" si="2"/>
        <v>0</v>
      </c>
      <c r="H147" s="250" t="s">
        <v>207</v>
      </c>
      <c r="I147" s="126" t="s">
        <v>18</v>
      </c>
      <c r="J147" s="304" t="s">
        <v>599</v>
      </c>
      <c r="K147" s="292" t="s">
        <v>154</v>
      </c>
      <c r="L147" s="126" t="s">
        <v>44</v>
      </c>
      <c r="M147" s="126"/>
      <c r="N147" s="81"/>
    </row>
    <row r="148" spans="1:14" s="823" customFormat="1" ht="15.75" customHeight="1" x14ac:dyDescent="0.3">
      <c r="A148" s="690">
        <v>45619</v>
      </c>
      <c r="B148" s="825" t="s">
        <v>109</v>
      </c>
      <c r="C148" s="825" t="s">
        <v>48</v>
      </c>
      <c r="D148" s="826" t="s">
        <v>164</v>
      </c>
      <c r="E148" s="694"/>
      <c r="F148" s="817">
        <v>105000</v>
      </c>
      <c r="G148" s="818">
        <f t="shared" si="2"/>
        <v>105000</v>
      </c>
      <c r="H148" s="824" t="s">
        <v>207</v>
      </c>
      <c r="I148" s="698" t="s">
        <v>18</v>
      </c>
      <c r="J148" s="821" t="s">
        <v>600</v>
      </c>
      <c r="K148" s="825" t="s">
        <v>154</v>
      </c>
      <c r="L148" s="698" t="s">
        <v>44</v>
      </c>
      <c r="M148" s="698"/>
      <c r="N148" s="691"/>
    </row>
    <row r="149" spans="1:14" ht="15.75" customHeight="1" x14ac:dyDescent="0.3">
      <c r="A149" s="138">
        <v>45619</v>
      </c>
      <c r="B149" s="636" t="s">
        <v>165</v>
      </c>
      <c r="C149" s="636" t="s">
        <v>112</v>
      </c>
      <c r="D149" s="418" t="s">
        <v>164</v>
      </c>
      <c r="E149" s="143">
        <v>25000</v>
      </c>
      <c r="F149" s="130"/>
      <c r="G149" s="124">
        <f t="shared" ref="G149:G198" si="3">G148-E149+F149</f>
        <v>80000</v>
      </c>
      <c r="H149" s="250" t="s">
        <v>207</v>
      </c>
      <c r="I149" s="126" t="s">
        <v>18</v>
      </c>
      <c r="J149" s="304" t="s">
        <v>600</v>
      </c>
      <c r="K149" s="292" t="s">
        <v>154</v>
      </c>
      <c r="L149" s="126" t="s">
        <v>44</v>
      </c>
      <c r="M149" s="126"/>
      <c r="N149" s="81" t="s">
        <v>629</v>
      </c>
    </row>
    <row r="150" spans="1:14" ht="15.75" customHeight="1" x14ac:dyDescent="0.3">
      <c r="A150" s="138">
        <v>45619</v>
      </c>
      <c r="B150" s="636" t="s">
        <v>165</v>
      </c>
      <c r="C150" s="636" t="s">
        <v>112</v>
      </c>
      <c r="D150" s="418" t="s">
        <v>164</v>
      </c>
      <c r="E150" s="143">
        <v>8000</v>
      </c>
      <c r="F150" s="130"/>
      <c r="G150" s="124">
        <f t="shared" si="3"/>
        <v>72000</v>
      </c>
      <c r="H150" s="250" t="s">
        <v>207</v>
      </c>
      <c r="I150" s="126" t="s">
        <v>18</v>
      </c>
      <c r="J150" s="304" t="s">
        <v>600</v>
      </c>
      <c r="K150" s="292" t="s">
        <v>154</v>
      </c>
      <c r="L150" s="126" t="s">
        <v>44</v>
      </c>
      <c r="M150" s="126"/>
      <c r="N150" s="81" t="s">
        <v>630</v>
      </c>
    </row>
    <row r="151" spans="1:14" ht="15.75" customHeight="1" x14ac:dyDescent="0.3">
      <c r="A151" s="138">
        <v>45619</v>
      </c>
      <c r="B151" s="636" t="s">
        <v>165</v>
      </c>
      <c r="C151" s="636" t="s">
        <v>112</v>
      </c>
      <c r="D151" s="418" t="s">
        <v>164</v>
      </c>
      <c r="E151" s="143">
        <v>25000</v>
      </c>
      <c r="F151" s="130"/>
      <c r="G151" s="124">
        <f t="shared" si="3"/>
        <v>47000</v>
      </c>
      <c r="H151" s="250" t="s">
        <v>207</v>
      </c>
      <c r="I151" s="126" t="s">
        <v>18</v>
      </c>
      <c r="J151" s="304" t="s">
        <v>600</v>
      </c>
      <c r="K151" s="292" t="s">
        <v>154</v>
      </c>
      <c r="L151" s="126" t="s">
        <v>44</v>
      </c>
      <c r="M151" s="126"/>
      <c r="N151" s="81" t="s">
        <v>527</v>
      </c>
    </row>
    <row r="152" spans="1:14" ht="15.75" customHeight="1" x14ac:dyDescent="0.3">
      <c r="A152" s="138">
        <v>45619</v>
      </c>
      <c r="B152" s="636" t="s">
        <v>166</v>
      </c>
      <c r="C152" s="636" t="s">
        <v>166</v>
      </c>
      <c r="D152" s="418" t="s">
        <v>164</v>
      </c>
      <c r="E152" s="143">
        <v>50000</v>
      </c>
      <c r="F152" s="130"/>
      <c r="G152" s="124">
        <f t="shared" si="3"/>
        <v>-3000</v>
      </c>
      <c r="H152" s="250" t="s">
        <v>207</v>
      </c>
      <c r="I152" s="126" t="s">
        <v>18</v>
      </c>
      <c r="J152" s="304" t="s">
        <v>600</v>
      </c>
      <c r="K152" s="292" t="s">
        <v>154</v>
      </c>
      <c r="L152" s="126" t="s">
        <v>44</v>
      </c>
      <c r="M152" s="126"/>
      <c r="N152" s="81"/>
    </row>
    <row r="153" spans="1:14" s="823" customFormat="1" ht="15.75" customHeight="1" x14ac:dyDescent="0.3">
      <c r="A153" s="690">
        <v>45621</v>
      </c>
      <c r="B153" s="848" t="s">
        <v>109</v>
      </c>
      <c r="C153" s="848" t="s">
        <v>48</v>
      </c>
      <c r="D153" s="826" t="s">
        <v>164</v>
      </c>
      <c r="E153" s="694"/>
      <c r="F153" s="817">
        <v>97000</v>
      </c>
      <c r="G153" s="818">
        <f t="shared" si="3"/>
        <v>94000</v>
      </c>
      <c r="H153" s="824" t="s">
        <v>207</v>
      </c>
      <c r="I153" s="698" t="s">
        <v>18</v>
      </c>
      <c r="J153" s="821" t="s">
        <v>631</v>
      </c>
      <c r="K153" s="825" t="s">
        <v>154</v>
      </c>
      <c r="L153" s="698" t="s">
        <v>44</v>
      </c>
      <c r="M153" s="698"/>
      <c r="N153" s="691"/>
    </row>
    <row r="154" spans="1:14" ht="15.75" customHeight="1" x14ac:dyDescent="0.3">
      <c r="A154" s="138">
        <v>45621</v>
      </c>
      <c r="B154" s="636" t="s">
        <v>165</v>
      </c>
      <c r="C154" s="636" t="s">
        <v>112</v>
      </c>
      <c r="D154" s="418" t="s">
        <v>164</v>
      </c>
      <c r="E154" s="143">
        <v>25000</v>
      </c>
      <c r="F154" s="130"/>
      <c r="G154" s="124">
        <f t="shared" si="3"/>
        <v>69000</v>
      </c>
      <c r="H154" s="250" t="s">
        <v>207</v>
      </c>
      <c r="I154" s="126" t="s">
        <v>18</v>
      </c>
      <c r="J154" s="304" t="s">
        <v>631</v>
      </c>
      <c r="K154" s="292" t="s">
        <v>154</v>
      </c>
      <c r="L154" s="126" t="s">
        <v>44</v>
      </c>
      <c r="M154" s="126"/>
      <c r="N154" s="81" t="s">
        <v>174</v>
      </c>
    </row>
    <row r="155" spans="1:14" ht="15.75" customHeight="1" x14ac:dyDescent="0.3">
      <c r="A155" s="138">
        <v>45621</v>
      </c>
      <c r="B155" s="636" t="s">
        <v>165</v>
      </c>
      <c r="C155" s="636" t="s">
        <v>112</v>
      </c>
      <c r="D155" s="418" t="s">
        <v>164</v>
      </c>
      <c r="E155" s="143">
        <v>8000</v>
      </c>
      <c r="F155" s="130"/>
      <c r="G155" s="124">
        <f t="shared" si="3"/>
        <v>61000</v>
      </c>
      <c r="H155" s="250" t="s">
        <v>207</v>
      </c>
      <c r="I155" s="126" t="s">
        <v>18</v>
      </c>
      <c r="J155" s="304" t="s">
        <v>631</v>
      </c>
      <c r="K155" s="292" t="s">
        <v>154</v>
      </c>
      <c r="L155" s="126" t="s">
        <v>44</v>
      </c>
      <c r="M155" s="126"/>
      <c r="N155" s="81" t="s">
        <v>643</v>
      </c>
    </row>
    <row r="156" spans="1:14" ht="15.75" customHeight="1" x14ac:dyDescent="0.3">
      <c r="A156" s="138">
        <v>45621</v>
      </c>
      <c r="B156" s="636" t="s">
        <v>165</v>
      </c>
      <c r="C156" s="636" t="s">
        <v>112</v>
      </c>
      <c r="D156" s="418" t="s">
        <v>164</v>
      </c>
      <c r="E156" s="135">
        <v>8000</v>
      </c>
      <c r="F156" s="130"/>
      <c r="G156" s="124">
        <f t="shared" si="3"/>
        <v>53000</v>
      </c>
      <c r="H156" s="250" t="s">
        <v>207</v>
      </c>
      <c r="I156" s="126" t="s">
        <v>18</v>
      </c>
      <c r="J156" s="304" t="s">
        <v>631</v>
      </c>
      <c r="K156" s="292" t="s">
        <v>154</v>
      </c>
      <c r="L156" s="126" t="s">
        <v>44</v>
      </c>
      <c r="M156" s="126"/>
      <c r="N156" s="81" t="s">
        <v>644</v>
      </c>
    </row>
    <row r="157" spans="1:14" ht="15.75" customHeight="1" x14ac:dyDescent="0.3">
      <c r="A157" s="138">
        <v>45621</v>
      </c>
      <c r="B157" s="636" t="s">
        <v>165</v>
      </c>
      <c r="C157" s="636" t="s">
        <v>112</v>
      </c>
      <c r="D157" s="418" t="s">
        <v>164</v>
      </c>
      <c r="E157" s="135">
        <v>7000</v>
      </c>
      <c r="F157" s="130"/>
      <c r="G157" s="124">
        <f t="shared" si="3"/>
        <v>46000</v>
      </c>
      <c r="H157" s="250" t="s">
        <v>207</v>
      </c>
      <c r="I157" s="126" t="s">
        <v>18</v>
      </c>
      <c r="J157" s="304" t="s">
        <v>631</v>
      </c>
      <c r="K157" s="292" t="s">
        <v>154</v>
      </c>
      <c r="L157" s="126" t="s">
        <v>44</v>
      </c>
      <c r="M157" s="126"/>
      <c r="N157" s="81" t="s">
        <v>645</v>
      </c>
    </row>
    <row r="158" spans="1:14" ht="15.75" customHeight="1" x14ac:dyDescent="0.3">
      <c r="A158" s="138">
        <v>45621</v>
      </c>
      <c r="B158" s="636" t="s">
        <v>165</v>
      </c>
      <c r="C158" s="636" t="s">
        <v>112</v>
      </c>
      <c r="D158" s="418" t="s">
        <v>164</v>
      </c>
      <c r="E158" s="135">
        <v>25000</v>
      </c>
      <c r="F158" s="130"/>
      <c r="G158" s="124">
        <f t="shared" si="3"/>
        <v>21000</v>
      </c>
      <c r="H158" s="250" t="s">
        <v>207</v>
      </c>
      <c r="I158" s="126" t="s">
        <v>18</v>
      </c>
      <c r="J158" s="304" t="s">
        <v>631</v>
      </c>
      <c r="K158" s="292" t="s">
        <v>154</v>
      </c>
      <c r="L158" s="126" t="s">
        <v>44</v>
      </c>
      <c r="M158" s="126"/>
      <c r="N158" s="81" t="s">
        <v>646</v>
      </c>
    </row>
    <row r="159" spans="1:14" ht="15.75" customHeight="1" x14ac:dyDescent="0.3">
      <c r="A159" s="138">
        <v>45621</v>
      </c>
      <c r="B159" s="636" t="s">
        <v>166</v>
      </c>
      <c r="C159" s="636" t="s">
        <v>166</v>
      </c>
      <c r="D159" s="418" t="s">
        <v>164</v>
      </c>
      <c r="E159" s="135">
        <v>15000</v>
      </c>
      <c r="F159" s="130"/>
      <c r="G159" s="124">
        <f t="shared" si="3"/>
        <v>6000</v>
      </c>
      <c r="H159" s="250" t="s">
        <v>207</v>
      </c>
      <c r="I159" s="126" t="s">
        <v>18</v>
      </c>
      <c r="J159" s="304" t="s">
        <v>631</v>
      </c>
      <c r="K159" s="292" t="s">
        <v>154</v>
      </c>
      <c r="L159" s="126" t="s">
        <v>44</v>
      </c>
      <c r="M159" s="126"/>
      <c r="N159" s="81"/>
    </row>
    <row r="160" spans="1:14" ht="15.75" customHeight="1" x14ac:dyDescent="0.3">
      <c r="A160" s="138">
        <v>45621</v>
      </c>
      <c r="B160" s="636"/>
      <c r="C160" s="636"/>
      <c r="D160" s="418" t="s">
        <v>164</v>
      </c>
      <c r="E160" s="135"/>
      <c r="F160" s="130"/>
      <c r="G160" s="124">
        <f t="shared" si="3"/>
        <v>6000</v>
      </c>
      <c r="H160" s="250" t="s">
        <v>207</v>
      </c>
      <c r="I160" s="126" t="s">
        <v>18</v>
      </c>
      <c r="J160" s="304" t="s">
        <v>631</v>
      </c>
      <c r="K160" s="292" t="s">
        <v>154</v>
      </c>
      <c r="L160" s="126" t="s">
        <v>44</v>
      </c>
      <c r="M160" s="126"/>
      <c r="N160" s="81"/>
    </row>
    <row r="161" spans="1:14" s="823" customFormat="1" ht="26.25" customHeight="1" x14ac:dyDescent="0.3">
      <c r="A161" s="690">
        <v>45622</v>
      </c>
      <c r="B161" s="691" t="s">
        <v>109</v>
      </c>
      <c r="C161" s="691" t="s">
        <v>48</v>
      </c>
      <c r="D161" s="826" t="s">
        <v>164</v>
      </c>
      <c r="E161" s="693"/>
      <c r="F161" s="817">
        <v>100000</v>
      </c>
      <c r="G161" s="818">
        <f t="shared" si="3"/>
        <v>106000</v>
      </c>
      <c r="H161" s="824" t="s">
        <v>207</v>
      </c>
      <c r="I161" s="698" t="s">
        <v>18</v>
      </c>
      <c r="J161" s="821" t="s">
        <v>647</v>
      </c>
      <c r="K161" s="825" t="s">
        <v>154</v>
      </c>
      <c r="L161" s="698" t="s">
        <v>44</v>
      </c>
      <c r="M161" s="698"/>
      <c r="N161" s="691"/>
    </row>
    <row r="162" spans="1:14" ht="15.75" customHeight="1" x14ac:dyDescent="0.3">
      <c r="A162" s="138">
        <v>45622</v>
      </c>
      <c r="B162" s="81" t="s">
        <v>165</v>
      </c>
      <c r="C162" s="81" t="s">
        <v>112</v>
      </c>
      <c r="D162" s="418" t="s">
        <v>164</v>
      </c>
      <c r="E162" s="135">
        <v>25000</v>
      </c>
      <c r="F162" s="130"/>
      <c r="G162" s="124">
        <f t="shared" si="3"/>
        <v>81000</v>
      </c>
      <c r="H162" s="250" t="s">
        <v>207</v>
      </c>
      <c r="I162" s="126" t="s">
        <v>18</v>
      </c>
      <c r="J162" s="304" t="s">
        <v>647</v>
      </c>
      <c r="K162" s="292" t="s">
        <v>154</v>
      </c>
      <c r="L162" s="126" t="s">
        <v>44</v>
      </c>
      <c r="M162" s="126"/>
      <c r="N162" s="81" t="s">
        <v>174</v>
      </c>
    </row>
    <row r="163" spans="1:14" ht="15.75" customHeight="1" x14ac:dyDescent="0.3">
      <c r="A163" s="138">
        <v>45622</v>
      </c>
      <c r="B163" s="81" t="s">
        <v>165</v>
      </c>
      <c r="C163" s="81" t="s">
        <v>112</v>
      </c>
      <c r="D163" s="418" t="s">
        <v>164</v>
      </c>
      <c r="E163" s="135">
        <v>15000</v>
      </c>
      <c r="F163" s="130"/>
      <c r="G163" s="124">
        <f t="shared" si="3"/>
        <v>66000</v>
      </c>
      <c r="H163" s="250" t="s">
        <v>207</v>
      </c>
      <c r="I163" s="126" t="s">
        <v>18</v>
      </c>
      <c r="J163" s="304" t="s">
        <v>647</v>
      </c>
      <c r="K163" s="292" t="s">
        <v>154</v>
      </c>
      <c r="L163" s="126" t="s">
        <v>44</v>
      </c>
      <c r="M163" s="126"/>
      <c r="N163" s="81" t="s">
        <v>518</v>
      </c>
    </row>
    <row r="164" spans="1:14" ht="15.75" customHeight="1" x14ac:dyDescent="0.3">
      <c r="A164" s="138">
        <v>45622</v>
      </c>
      <c r="B164" s="81" t="s">
        <v>165</v>
      </c>
      <c r="C164" s="81" t="s">
        <v>112</v>
      </c>
      <c r="D164" s="418" t="s">
        <v>164</v>
      </c>
      <c r="E164" s="135">
        <v>5000</v>
      </c>
      <c r="F164" s="130"/>
      <c r="G164" s="124">
        <f t="shared" si="3"/>
        <v>61000</v>
      </c>
      <c r="H164" s="250" t="s">
        <v>207</v>
      </c>
      <c r="I164" s="126" t="s">
        <v>18</v>
      </c>
      <c r="J164" s="304" t="s">
        <v>647</v>
      </c>
      <c r="K164" s="292" t="s">
        <v>154</v>
      </c>
      <c r="L164" s="126" t="s">
        <v>44</v>
      </c>
      <c r="M164" s="126"/>
      <c r="N164" s="81" t="s">
        <v>684</v>
      </c>
    </row>
    <row r="165" spans="1:14" ht="15.75" customHeight="1" x14ac:dyDescent="0.3">
      <c r="A165" s="138">
        <v>45622</v>
      </c>
      <c r="B165" s="81" t="s">
        <v>165</v>
      </c>
      <c r="C165" s="81" t="s">
        <v>112</v>
      </c>
      <c r="D165" s="418" t="s">
        <v>164</v>
      </c>
      <c r="E165" s="135">
        <v>6000</v>
      </c>
      <c r="F165" s="130"/>
      <c r="G165" s="124">
        <f t="shared" si="3"/>
        <v>55000</v>
      </c>
      <c r="H165" s="250" t="s">
        <v>207</v>
      </c>
      <c r="I165" s="126" t="s">
        <v>18</v>
      </c>
      <c r="J165" s="304" t="s">
        <v>647</v>
      </c>
      <c r="K165" s="292" t="s">
        <v>154</v>
      </c>
      <c r="L165" s="126" t="s">
        <v>44</v>
      </c>
      <c r="M165" s="126"/>
      <c r="N165" s="81" t="s">
        <v>685</v>
      </c>
    </row>
    <row r="166" spans="1:14" ht="15.75" customHeight="1" x14ac:dyDescent="0.3">
      <c r="A166" s="138">
        <v>45622</v>
      </c>
      <c r="B166" s="81" t="s">
        <v>165</v>
      </c>
      <c r="C166" s="81" t="s">
        <v>112</v>
      </c>
      <c r="D166" s="418" t="s">
        <v>164</v>
      </c>
      <c r="E166" s="135">
        <v>25000</v>
      </c>
      <c r="F166" s="130"/>
      <c r="G166" s="124">
        <f t="shared" si="3"/>
        <v>30000</v>
      </c>
      <c r="H166" s="250" t="s">
        <v>207</v>
      </c>
      <c r="I166" s="126" t="s">
        <v>18</v>
      </c>
      <c r="J166" s="304" t="s">
        <v>647</v>
      </c>
      <c r="K166" s="292" t="s">
        <v>154</v>
      </c>
      <c r="L166" s="126" t="s">
        <v>44</v>
      </c>
      <c r="M166" s="126"/>
      <c r="N166" s="81" t="s">
        <v>686</v>
      </c>
    </row>
    <row r="167" spans="1:14" ht="15.75" customHeight="1" x14ac:dyDescent="0.3">
      <c r="A167" s="138">
        <v>45622</v>
      </c>
      <c r="B167" s="81" t="s">
        <v>166</v>
      </c>
      <c r="C167" s="81" t="s">
        <v>166</v>
      </c>
      <c r="D167" s="418" t="s">
        <v>164</v>
      </c>
      <c r="E167" s="135">
        <v>20000</v>
      </c>
      <c r="F167" s="130"/>
      <c r="G167" s="124">
        <f t="shared" si="3"/>
        <v>10000</v>
      </c>
      <c r="H167" s="250" t="s">
        <v>207</v>
      </c>
      <c r="I167" s="126" t="s">
        <v>18</v>
      </c>
      <c r="J167" s="304" t="s">
        <v>647</v>
      </c>
      <c r="K167" s="292" t="s">
        <v>154</v>
      </c>
      <c r="L167" s="126" t="s">
        <v>44</v>
      </c>
      <c r="M167" s="126"/>
      <c r="N167" s="81"/>
    </row>
    <row r="168" spans="1:14" s="823" customFormat="1" ht="15.75" customHeight="1" x14ac:dyDescent="0.3">
      <c r="A168" s="690">
        <v>45623</v>
      </c>
      <c r="B168" s="691" t="s">
        <v>109</v>
      </c>
      <c r="C168" s="691" t="s">
        <v>48</v>
      </c>
      <c r="D168" s="826" t="s">
        <v>164</v>
      </c>
      <c r="E168" s="693"/>
      <c r="F168" s="817">
        <v>123000</v>
      </c>
      <c r="G168" s="818">
        <f t="shared" si="3"/>
        <v>133000</v>
      </c>
      <c r="H168" s="824" t="s">
        <v>207</v>
      </c>
      <c r="I168" s="698" t="s">
        <v>18</v>
      </c>
      <c r="J168" s="821" t="s">
        <v>735</v>
      </c>
      <c r="K168" s="825" t="s">
        <v>154</v>
      </c>
      <c r="L168" s="698" t="s">
        <v>44</v>
      </c>
      <c r="M168" s="698"/>
      <c r="N168" s="691"/>
    </row>
    <row r="169" spans="1:14" ht="15.75" customHeight="1" x14ac:dyDescent="0.3">
      <c r="A169" s="138">
        <v>45623</v>
      </c>
      <c r="B169" s="81" t="s">
        <v>165</v>
      </c>
      <c r="C169" s="81" t="s">
        <v>112</v>
      </c>
      <c r="D169" s="418" t="s">
        <v>164</v>
      </c>
      <c r="E169" s="135">
        <v>25000</v>
      </c>
      <c r="F169" s="130"/>
      <c r="G169" s="124">
        <f t="shared" si="3"/>
        <v>108000</v>
      </c>
      <c r="H169" s="250" t="s">
        <v>207</v>
      </c>
      <c r="I169" s="126" t="s">
        <v>18</v>
      </c>
      <c r="J169" s="304" t="s">
        <v>735</v>
      </c>
      <c r="K169" s="292" t="s">
        <v>154</v>
      </c>
      <c r="L169" s="126" t="s">
        <v>44</v>
      </c>
      <c r="M169" s="126"/>
      <c r="N169" s="81" t="s">
        <v>174</v>
      </c>
    </row>
    <row r="170" spans="1:14" ht="15.75" customHeight="1" x14ac:dyDescent="0.3">
      <c r="A170" s="138">
        <v>45623</v>
      </c>
      <c r="B170" s="81" t="s">
        <v>165</v>
      </c>
      <c r="C170" s="81" t="s">
        <v>112</v>
      </c>
      <c r="D170" s="418" t="s">
        <v>164</v>
      </c>
      <c r="E170" s="135">
        <v>12000</v>
      </c>
      <c r="F170" s="130"/>
      <c r="G170" s="124">
        <f t="shared" si="3"/>
        <v>96000</v>
      </c>
      <c r="H170" s="250" t="s">
        <v>207</v>
      </c>
      <c r="I170" s="126" t="s">
        <v>18</v>
      </c>
      <c r="J170" s="304" t="s">
        <v>735</v>
      </c>
      <c r="K170" s="292" t="s">
        <v>154</v>
      </c>
      <c r="L170" s="126" t="s">
        <v>44</v>
      </c>
      <c r="M170" s="126"/>
      <c r="N170" s="81" t="s">
        <v>419</v>
      </c>
    </row>
    <row r="171" spans="1:14" ht="15.75" customHeight="1" x14ac:dyDescent="0.3">
      <c r="A171" s="138">
        <v>45623</v>
      </c>
      <c r="B171" s="81" t="s">
        <v>165</v>
      </c>
      <c r="C171" s="81" t="s">
        <v>112</v>
      </c>
      <c r="D171" s="418" t="s">
        <v>164</v>
      </c>
      <c r="E171" s="135">
        <v>11000</v>
      </c>
      <c r="F171" s="130"/>
      <c r="G171" s="124">
        <f t="shared" si="3"/>
        <v>85000</v>
      </c>
      <c r="H171" s="250" t="s">
        <v>207</v>
      </c>
      <c r="I171" s="126" t="s">
        <v>18</v>
      </c>
      <c r="J171" s="304" t="s">
        <v>735</v>
      </c>
      <c r="K171" s="292" t="s">
        <v>154</v>
      </c>
      <c r="L171" s="126" t="s">
        <v>44</v>
      </c>
      <c r="M171" s="126"/>
      <c r="N171" s="81" t="s">
        <v>752</v>
      </c>
    </row>
    <row r="172" spans="1:14" ht="15.75" customHeight="1" x14ac:dyDescent="0.3">
      <c r="A172" s="138">
        <v>45623</v>
      </c>
      <c r="B172" s="81" t="s">
        <v>165</v>
      </c>
      <c r="C172" s="81" t="s">
        <v>112</v>
      </c>
      <c r="D172" s="418" t="s">
        <v>164</v>
      </c>
      <c r="E172" s="135">
        <v>6000</v>
      </c>
      <c r="F172" s="130"/>
      <c r="G172" s="124">
        <f t="shared" si="3"/>
        <v>79000</v>
      </c>
      <c r="H172" s="250" t="s">
        <v>207</v>
      </c>
      <c r="I172" s="126" t="s">
        <v>18</v>
      </c>
      <c r="J172" s="304" t="s">
        <v>735</v>
      </c>
      <c r="K172" s="292" t="s">
        <v>154</v>
      </c>
      <c r="L172" s="126" t="s">
        <v>44</v>
      </c>
      <c r="M172" s="126"/>
      <c r="N172" s="81" t="s">
        <v>753</v>
      </c>
    </row>
    <row r="173" spans="1:14" ht="15.75" customHeight="1" x14ac:dyDescent="0.3">
      <c r="A173" s="138">
        <v>45623</v>
      </c>
      <c r="B173" s="81" t="s">
        <v>165</v>
      </c>
      <c r="C173" s="81" t="s">
        <v>112</v>
      </c>
      <c r="D173" s="418" t="s">
        <v>164</v>
      </c>
      <c r="E173" s="135">
        <v>20000</v>
      </c>
      <c r="F173" s="130"/>
      <c r="G173" s="124">
        <f t="shared" si="3"/>
        <v>59000</v>
      </c>
      <c r="H173" s="250" t="s">
        <v>207</v>
      </c>
      <c r="I173" s="126" t="s">
        <v>18</v>
      </c>
      <c r="J173" s="304" t="s">
        <v>735</v>
      </c>
      <c r="K173" s="292" t="s">
        <v>154</v>
      </c>
      <c r="L173" s="126" t="s">
        <v>44</v>
      </c>
      <c r="M173" s="126"/>
      <c r="N173" s="81" t="s">
        <v>754</v>
      </c>
    </row>
    <row r="174" spans="1:14" ht="15.75" customHeight="1" x14ac:dyDescent="0.3">
      <c r="A174" s="138">
        <v>45623</v>
      </c>
      <c r="B174" s="81" t="s">
        <v>166</v>
      </c>
      <c r="C174" s="81" t="s">
        <v>166</v>
      </c>
      <c r="D174" s="418" t="s">
        <v>164</v>
      </c>
      <c r="E174" s="135">
        <v>38000</v>
      </c>
      <c r="F174" s="130"/>
      <c r="G174" s="124">
        <f t="shared" si="3"/>
        <v>21000</v>
      </c>
      <c r="H174" s="250" t="s">
        <v>207</v>
      </c>
      <c r="I174" s="126" t="s">
        <v>18</v>
      </c>
      <c r="J174" s="304" t="s">
        <v>735</v>
      </c>
      <c r="K174" s="292" t="s">
        <v>154</v>
      </c>
      <c r="L174" s="126" t="s">
        <v>44</v>
      </c>
      <c r="M174" s="126"/>
      <c r="N174" s="81"/>
    </row>
    <row r="175" spans="1:14" ht="15.75" customHeight="1" x14ac:dyDescent="0.3">
      <c r="A175" s="138">
        <v>45623</v>
      </c>
      <c r="B175" s="81" t="s">
        <v>166</v>
      </c>
      <c r="C175" s="81" t="s">
        <v>166</v>
      </c>
      <c r="D175" s="418" t="s">
        <v>164</v>
      </c>
      <c r="E175" s="135">
        <v>10000</v>
      </c>
      <c r="F175" s="130"/>
      <c r="G175" s="124">
        <f t="shared" si="3"/>
        <v>11000</v>
      </c>
      <c r="H175" s="250" t="s">
        <v>207</v>
      </c>
      <c r="I175" s="126" t="s">
        <v>18</v>
      </c>
      <c r="J175" s="304" t="s">
        <v>735</v>
      </c>
      <c r="K175" s="292" t="s">
        <v>154</v>
      </c>
      <c r="L175" s="126" t="s">
        <v>44</v>
      </c>
      <c r="M175" s="126"/>
      <c r="N175" s="81"/>
    </row>
    <row r="176" spans="1:14" ht="15.75" customHeight="1" x14ac:dyDescent="0.3">
      <c r="A176" s="138">
        <v>45623</v>
      </c>
      <c r="B176" s="81" t="s">
        <v>751</v>
      </c>
      <c r="C176" s="81" t="s">
        <v>48</v>
      </c>
      <c r="D176" s="418" t="s">
        <v>164</v>
      </c>
      <c r="E176" s="135"/>
      <c r="F176" s="130">
        <v>-1000</v>
      </c>
      <c r="G176" s="124">
        <f t="shared" si="3"/>
        <v>10000</v>
      </c>
      <c r="H176" s="250" t="s">
        <v>207</v>
      </c>
      <c r="I176" s="126" t="s">
        <v>18</v>
      </c>
      <c r="J176" s="304" t="s">
        <v>735</v>
      </c>
      <c r="K176" s="292" t="s">
        <v>154</v>
      </c>
      <c r="L176" s="126" t="s">
        <v>44</v>
      </c>
      <c r="M176" s="126"/>
      <c r="N176" s="81"/>
    </row>
    <row r="177" spans="1:14" s="823" customFormat="1" ht="15.75" customHeight="1" x14ac:dyDescent="0.3">
      <c r="A177" s="690">
        <v>45624</v>
      </c>
      <c r="B177" s="691" t="s">
        <v>109</v>
      </c>
      <c r="C177" s="691" t="s">
        <v>48</v>
      </c>
      <c r="D177" s="826" t="s">
        <v>164</v>
      </c>
      <c r="E177" s="693"/>
      <c r="F177" s="817">
        <v>95000</v>
      </c>
      <c r="G177" s="818">
        <f t="shared" si="3"/>
        <v>105000</v>
      </c>
      <c r="H177" s="824" t="s">
        <v>207</v>
      </c>
      <c r="I177" s="698" t="s">
        <v>18</v>
      </c>
      <c r="J177" s="821" t="s">
        <v>769</v>
      </c>
      <c r="K177" s="825" t="s">
        <v>154</v>
      </c>
      <c r="L177" s="698" t="s">
        <v>44</v>
      </c>
      <c r="M177" s="698"/>
      <c r="N177" s="691"/>
    </row>
    <row r="178" spans="1:14" ht="15.75" customHeight="1" x14ac:dyDescent="0.3">
      <c r="A178" s="138">
        <v>45624</v>
      </c>
      <c r="B178" s="81" t="s">
        <v>165</v>
      </c>
      <c r="C178" s="81" t="s">
        <v>112</v>
      </c>
      <c r="D178" s="418" t="s">
        <v>164</v>
      </c>
      <c r="E178" s="135">
        <v>25000</v>
      </c>
      <c r="F178" s="130"/>
      <c r="G178" s="124">
        <f t="shared" si="3"/>
        <v>80000</v>
      </c>
      <c r="H178" s="250" t="s">
        <v>207</v>
      </c>
      <c r="I178" s="126" t="s">
        <v>18</v>
      </c>
      <c r="J178" s="304" t="s">
        <v>769</v>
      </c>
      <c r="K178" s="292" t="s">
        <v>154</v>
      </c>
      <c r="L178" s="126" t="s">
        <v>44</v>
      </c>
      <c r="M178" s="126"/>
      <c r="N178" s="81" t="s">
        <v>174</v>
      </c>
    </row>
    <row r="179" spans="1:14" ht="15.75" customHeight="1" x14ac:dyDescent="0.3">
      <c r="A179" s="138">
        <v>45624</v>
      </c>
      <c r="B179" s="81" t="s">
        <v>165</v>
      </c>
      <c r="C179" s="81" t="s">
        <v>112</v>
      </c>
      <c r="D179" s="418" t="s">
        <v>164</v>
      </c>
      <c r="E179" s="135">
        <v>10000</v>
      </c>
      <c r="F179" s="130"/>
      <c r="G179" s="124">
        <f t="shared" si="3"/>
        <v>70000</v>
      </c>
      <c r="H179" s="250" t="s">
        <v>207</v>
      </c>
      <c r="I179" s="126" t="s">
        <v>18</v>
      </c>
      <c r="J179" s="304" t="s">
        <v>769</v>
      </c>
      <c r="K179" s="292" t="s">
        <v>154</v>
      </c>
      <c r="L179" s="126" t="s">
        <v>44</v>
      </c>
      <c r="M179" s="126"/>
      <c r="N179" s="81" t="s">
        <v>780</v>
      </c>
    </row>
    <row r="180" spans="1:14" ht="15.75" customHeight="1" x14ac:dyDescent="0.3">
      <c r="A180" s="138">
        <v>45624</v>
      </c>
      <c r="B180" s="81" t="s">
        <v>165</v>
      </c>
      <c r="C180" s="81" t="s">
        <v>112</v>
      </c>
      <c r="D180" s="418" t="s">
        <v>164</v>
      </c>
      <c r="E180" s="135">
        <v>7000</v>
      </c>
      <c r="F180" s="130"/>
      <c r="G180" s="124">
        <f t="shared" si="3"/>
        <v>63000</v>
      </c>
      <c r="H180" s="250" t="s">
        <v>207</v>
      </c>
      <c r="I180" s="126" t="s">
        <v>18</v>
      </c>
      <c r="J180" s="304" t="s">
        <v>769</v>
      </c>
      <c r="K180" s="292" t="s">
        <v>154</v>
      </c>
      <c r="L180" s="126" t="s">
        <v>44</v>
      </c>
      <c r="M180" s="126"/>
      <c r="N180" s="81" t="s">
        <v>781</v>
      </c>
    </row>
    <row r="181" spans="1:14" ht="15.75" customHeight="1" x14ac:dyDescent="0.3">
      <c r="A181" s="138">
        <v>45624</v>
      </c>
      <c r="B181" s="81" t="s">
        <v>165</v>
      </c>
      <c r="C181" s="81" t="s">
        <v>112</v>
      </c>
      <c r="D181" s="418" t="s">
        <v>164</v>
      </c>
      <c r="E181" s="135">
        <v>15000</v>
      </c>
      <c r="F181" s="130"/>
      <c r="G181" s="124">
        <f t="shared" si="3"/>
        <v>48000</v>
      </c>
      <c r="H181" s="250" t="s">
        <v>207</v>
      </c>
      <c r="I181" s="126" t="s">
        <v>18</v>
      </c>
      <c r="J181" s="304" t="s">
        <v>769</v>
      </c>
      <c r="K181" s="292" t="s">
        <v>154</v>
      </c>
      <c r="L181" s="126" t="s">
        <v>44</v>
      </c>
      <c r="M181" s="126"/>
      <c r="N181" s="81" t="s">
        <v>782</v>
      </c>
    </row>
    <row r="182" spans="1:14" ht="15.75" customHeight="1" x14ac:dyDescent="0.3">
      <c r="A182" s="138">
        <v>45624</v>
      </c>
      <c r="B182" s="81" t="s">
        <v>165</v>
      </c>
      <c r="C182" s="81" t="s">
        <v>112</v>
      </c>
      <c r="D182" s="418" t="s">
        <v>164</v>
      </c>
      <c r="E182" s="135">
        <v>23000</v>
      </c>
      <c r="F182" s="130"/>
      <c r="G182" s="124">
        <f t="shared" si="3"/>
        <v>25000</v>
      </c>
      <c r="H182" s="250" t="s">
        <v>207</v>
      </c>
      <c r="I182" s="126" t="s">
        <v>18</v>
      </c>
      <c r="J182" s="304" t="s">
        <v>769</v>
      </c>
      <c r="K182" s="292" t="s">
        <v>154</v>
      </c>
      <c r="L182" s="126" t="s">
        <v>44</v>
      </c>
      <c r="M182" s="126"/>
      <c r="N182" s="81" t="s">
        <v>783</v>
      </c>
    </row>
    <row r="183" spans="1:14" ht="15.75" customHeight="1" x14ac:dyDescent="0.3">
      <c r="A183" s="138">
        <v>45624</v>
      </c>
      <c r="B183" s="81" t="s">
        <v>166</v>
      </c>
      <c r="C183" s="81" t="s">
        <v>166</v>
      </c>
      <c r="D183" s="418" t="s">
        <v>164</v>
      </c>
      <c r="E183" s="135">
        <v>10000</v>
      </c>
      <c r="F183" s="130"/>
      <c r="G183" s="124">
        <f t="shared" si="3"/>
        <v>15000</v>
      </c>
      <c r="H183" s="250" t="s">
        <v>207</v>
      </c>
      <c r="I183" s="126" t="s">
        <v>18</v>
      </c>
      <c r="J183" s="304" t="s">
        <v>769</v>
      </c>
      <c r="K183" s="292" t="s">
        <v>154</v>
      </c>
      <c r="L183" s="126" t="s">
        <v>44</v>
      </c>
      <c r="M183" s="126"/>
      <c r="N183" s="81"/>
    </row>
    <row r="184" spans="1:14" ht="15.75" customHeight="1" x14ac:dyDescent="0.3">
      <c r="A184" s="138">
        <v>45624</v>
      </c>
      <c r="B184" s="81" t="s">
        <v>176</v>
      </c>
      <c r="C184" s="81" t="s">
        <v>48</v>
      </c>
      <c r="D184" s="418" t="s">
        <v>164</v>
      </c>
      <c r="E184" s="135"/>
      <c r="F184" s="130">
        <v>-15000</v>
      </c>
      <c r="G184" s="124">
        <f t="shared" si="3"/>
        <v>0</v>
      </c>
      <c r="H184" s="250" t="s">
        <v>207</v>
      </c>
      <c r="I184" s="126" t="s">
        <v>18</v>
      </c>
      <c r="J184" s="304" t="s">
        <v>769</v>
      </c>
      <c r="K184" s="292" t="s">
        <v>154</v>
      </c>
      <c r="L184" s="126" t="s">
        <v>44</v>
      </c>
      <c r="M184" s="126"/>
      <c r="N184" s="81"/>
    </row>
    <row r="185" spans="1:14" s="823" customFormat="1" ht="15.75" customHeight="1" x14ac:dyDescent="0.3">
      <c r="A185" s="690">
        <v>45625</v>
      </c>
      <c r="B185" s="691" t="s">
        <v>109</v>
      </c>
      <c r="C185" s="691" t="s">
        <v>48</v>
      </c>
      <c r="D185" s="826" t="s">
        <v>164</v>
      </c>
      <c r="E185" s="693"/>
      <c r="F185" s="817">
        <v>85000</v>
      </c>
      <c r="G185" s="818">
        <f t="shared" si="3"/>
        <v>85000</v>
      </c>
      <c r="H185" s="824" t="s">
        <v>207</v>
      </c>
      <c r="I185" s="698" t="s">
        <v>18</v>
      </c>
      <c r="J185" s="821" t="s">
        <v>794</v>
      </c>
      <c r="K185" s="825" t="s">
        <v>154</v>
      </c>
      <c r="L185" s="698" t="s">
        <v>44</v>
      </c>
      <c r="M185" s="698"/>
      <c r="N185" s="691"/>
    </row>
    <row r="186" spans="1:14" ht="15.75" customHeight="1" x14ac:dyDescent="0.3">
      <c r="A186" s="138">
        <v>45625</v>
      </c>
      <c r="B186" s="81" t="s">
        <v>165</v>
      </c>
      <c r="C186" s="81" t="s">
        <v>112</v>
      </c>
      <c r="D186" s="418" t="s">
        <v>164</v>
      </c>
      <c r="E186" s="135">
        <v>25000</v>
      </c>
      <c r="F186" s="130"/>
      <c r="G186" s="124">
        <f t="shared" si="3"/>
        <v>60000</v>
      </c>
      <c r="H186" s="250" t="s">
        <v>207</v>
      </c>
      <c r="I186" s="126" t="s">
        <v>18</v>
      </c>
      <c r="J186" s="304" t="s">
        <v>794</v>
      </c>
      <c r="K186" s="292" t="s">
        <v>154</v>
      </c>
      <c r="L186" s="126" t="s">
        <v>44</v>
      </c>
      <c r="M186" s="126"/>
      <c r="N186" s="81" t="s">
        <v>174</v>
      </c>
    </row>
    <row r="187" spans="1:14" ht="15.75" customHeight="1" x14ac:dyDescent="0.3">
      <c r="A187" s="138">
        <v>45625</v>
      </c>
      <c r="B187" s="81" t="s">
        <v>165</v>
      </c>
      <c r="C187" s="81" t="s">
        <v>112</v>
      </c>
      <c r="D187" s="418" t="s">
        <v>164</v>
      </c>
      <c r="E187" s="135">
        <v>12000</v>
      </c>
      <c r="F187" s="130"/>
      <c r="G187" s="124">
        <f t="shared" si="3"/>
        <v>48000</v>
      </c>
      <c r="H187" s="250"/>
      <c r="I187" s="126" t="s">
        <v>18</v>
      </c>
      <c r="J187" s="304" t="s">
        <v>794</v>
      </c>
      <c r="K187" s="292" t="s">
        <v>154</v>
      </c>
      <c r="L187" s="126" t="s">
        <v>44</v>
      </c>
      <c r="M187" s="126"/>
      <c r="N187" s="81" t="s">
        <v>803</v>
      </c>
    </row>
    <row r="188" spans="1:14" ht="15.75" customHeight="1" x14ac:dyDescent="0.3">
      <c r="A188" s="138">
        <v>45625</v>
      </c>
      <c r="B188" s="81" t="s">
        <v>165</v>
      </c>
      <c r="C188" s="81" t="s">
        <v>112</v>
      </c>
      <c r="D188" s="418" t="s">
        <v>164</v>
      </c>
      <c r="E188" s="135">
        <v>5000</v>
      </c>
      <c r="F188" s="130"/>
      <c r="G188" s="124">
        <f t="shared" si="3"/>
        <v>43000</v>
      </c>
      <c r="H188" s="250"/>
      <c r="I188" s="126" t="s">
        <v>18</v>
      </c>
      <c r="J188" s="304" t="s">
        <v>794</v>
      </c>
      <c r="K188" s="292" t="s">
        <v>154</v>
      </c>
      <c r="L188" s="126" t="s">
        <v>44</v>
      </c>
      <c r="M188" s="126"/>
      <c r="N188" s="81" t="s">
        <v>804</v>
      </c>
    </row>
    <row r="189" spans="1:14" ht="15.75" customHeight="1" x14ac:dyDescent="0.3">
      <c r="A189" s="138">
        <v>45625</v>
      </c>
      <c r="B189" s="81" t="s">
        <v>165</v>
      </c>
      <c r="C189" s="81" t="s">
        <v>112</v>
      </c>
      <c r="D189" s="418" t="s">
        <v>164</v>
      </c>
      <c r="E189" s="135">
        <v>8000</v>
      </c>
      <c r="F189" s="130"/>
      <c r="G189" s="124">
        <f t="shared" si="3"/>
        <v>35000</v>
      </c>
      <c r="H189" s="250"/>
      <c r="I189" s="126" t="s">
        <v>18</v>
      </c>
      <c r="J189" s="304" t="s">
        <v>794</v>
      </c>
      <c r="K189" s="292" t="s">
        <v>154</v>
      </c>
      <c r="L189" s="126" t="s">
        <v>44</v>
      </c>
      <c r="M189" s="126"/>
      <c r="N189" s="81" t="s">
        <v>805</v>
      </c>
    </row>
    <row r="190" spans="1:14" ht="15.75" customHeight="1" x14ac:dyDescent="0.3">
      <c r="A190" s="138">
        <v>45625</v>
      </c>
      <c r="B190" s="81" t="s">
        <v>165</v>
      </c>
      <c r="C190" s="81" t="s">
        <v>112</v>
      </c>
      <c r="D190" s="418" t="s">
        <v>164</v>
      </c>
      <c r="E190" s="135">
        <v>25000</v>
      </c>
      <c r="F190" s="130"/>
      <c r="G190" s="124">
        <f t="shared" si="3"/>
        <v>10000</v>
      </c>
      <c r="H190" s="250"/>
      <c r="I190" s="126" t="s">
        <v>18</v>
      </c>
      <c r="J190" s="304" t="s">
        <v>794</v>
      </c>
      <c r="K190" s="292" t="s">
        <v>154</v>
      </c>
      <c r="L190" s="126" t="s">
        <v>44</v>
      </c>
      <c r="M190" s="126"/>
      <c r="N190" s="81" t="s">
        <v>175</v>
      </c>
    </row>
    <row r="191" spans="1:14" ht="15.75" customHeight="1" x14ac:dyDescent="0.3">
      <c r="A191" s="138">
        <v>45625</v>
      </c>
      <c r="B191" s="81" t="s">
        <v>166</v>
      </c>
      <c r="C191" s="81" t="s">
        <v>166</v>
      </c>
      <c r="D191" s="418" t="s">
        <v>164</v>
      </c>
      <c r="E191" s="135">
        <v>10000</v>
      </c>
      <c r="F191" s="130"/>
      <c r="G191" s="124">
        <f t="shared" si="3"/>
        <v>0</v>
      </c>
      <c r="H191" s="250"/>
      <c r="I191" s="126" t="s">
        <v>18</v>
      </c>
      <c r="J191" s="304" t="s">
        <v>794</v>
      </c>
      <c r="K191" s="292" t="s">
        <v>154</v>
      </c>
      <c r="L191" s="126" t="s">
        <v>44</v>
      </c>
      <c r="M191" s="126"/>
      <c r="N191" s="81"/>
    </row>
    <row r="192" spans="1:14" s="823" customFormat="1" ht="15.75" customHeight="1" x14ac:dyDescent="0.3">
      <c r="A192" s="690">
        <v>45626</v>
      </c>
      <c r="B192" s="691" t="s">
        <v>109</v>
      </c>
      <c r="C192" s="691" t="s">
        <v>48</v>
      </c>
      <c r="D192" s="826" t="s">
        <v>164</v>
      </c>
      <c r="E192" s="693"/>
      <c r="F192" s="817">
        <v>245000</v>
      </c>
      <c r="G192" s="818">
        <f t="shared" si="3"/>
        <v>245000</v>
      </c>
      <c r="H192" s="824"/>
      <c r="I192" s="698" t="s">
        <v>18</v>
      </c>
      <c r="J192" s="821" t="s">
        <v>811</v>
      </c>
      <c r="K192" s="825" t="s">
        <v>154</v>
      </c>
      <c r="L192" s="698" t="s">
        <v>44</v>
      </c>
      <c r="M192" s="698"/>
      <c r="N192" s="691"/>
    </row>
    <row r="193" spans="1:14" ht="15.75" customHeight="1" x14ac:dyDescent="0.3">
      <c r="A193" s="138">
        <v>45626</v>
      </c>
      <c r="B193" s="81" t="s">
        <v>165</v>
      </c>
      <c r="C193" s="81" t="s">
        <v>112</v>
      </c>
      <c r="D193" s="418" t="s">
        <v>164</v>
      </c>
      <c r="E193" s="135">
        <v>25000</v>
      </c>
      <c r="F193" s="130"/>
      <c r="G193" s="124">
        <f t="shared" si="3"/>
        <v>220000</v>
      </c>
      <c r="H193" s="250"/>
      <c r="I193" s="126" t="s">
        <v>18</v>
      </c>
      <c r="J193" s="304" t="s">
        <v>811</v>
      </c>
      <c r="K193" s="292" t="s">
        <v>154</v>
      </c>
      <c r="L193" s="126" t="s">
        <v>44</v>
      </c>
      <c r="M193" s="126"/>
      <c r="N193" s="81" t="s">
        <v>174</v>
      </c>
    </row>
    <row r="194" spans="1:14" ht="15.75" customHeight="1" x14ac:dyDescent="0.3">
      <c r="A194" s="138">
        <v>45626</v>
      </c>
      <c r="B194" s="81" t="s">
        <v>165</v>
      </c>
      <c r="C194" s="81" t="s">
        <v>112</v>
      </c>
      <c r="D194" s="418" t="s">
        <v>164</v>
      </c>
      <c r="E194" s="135">
        <v>25000</v>
      </c>
      <c r="F194" s="130"/>
      <c r="G194" s="124">
        <f t="shared" si="3"/>
        <v>195000</v>
      </c>
      <c r="H194" s="250"/>
      <c r="I194" s="126" t="s">
        <v>18</v>
      </c>
      <c r="J194" s="304" t="s">
        <v>811</v>
      </c>
      <c r="K194" s="292" t="s">
        <v>154</v>
      </c>
      <c r="L194" s="126" t="s">
        <v>44</v>
      </c>
      <c r="M194" s="126"/>
      <c r="N194" s="81" t="s">
        <v>175</v>
      </c>
    </row>
    <row r="195" spans="1:14" ht="15.75" customHeight="1" x14ac:dyDescent="0.3">
      <c r="A195" s="138">
        <v>45626</v>
      </c>
      <c r="B195" s="81" t="s">
        <v>165</v>
      </c>
      <c r="C195" s="81" t="s">
        <v>112</v>
      </c>
      <c r="D195" s="418" t="s">
        <v>164</v>
      </c>
      <c r="E195" s="135">
        <v>20000</v>
      </c>
      <c r="F195" s="130"/>
      <c r="G195" s="124">
        <f t="shared" si="3"/>
        <v>175000</v>
      </c>
      <c r="H195" s="250"/>
      <c r="I195" s="126" t="s">
        <v>18</v>
      </c>
      <c r="J195" s="304" t="s">
        <v>811</v>
      </c>
      <c r="K195" s="292" t="s">
        <v>154</v>
      </c>
      <c r="L195" s="126" t="s">
        <v>44</v>
      </c>
      <c r="M195" s="126"/>
      <c r="N195" s="81" t="s">
        <v>629</v>
      </c>
    </row>
    <row r="196" spans="1:14" ht="15.75" customHeight="1" x14ac:dyDescent="0.3">
      <c r="A196" s="138">
        <v>45626</v>
      </c>
      <c r="B196" s="81" t="s">
        <v>165</v>
      </c>
      <c r="C196" s="81" t="s">
        <v>112</v>
      </c>
      <c r="D196" s="418" t="s">
        <v>164</v>
      </c>
      <c r="E196" s="135">
        <v>25000</v>
      </c>
      <c r="F196" s="130"/>
      <c r="G196" s="124">
        <f t="shared" si="3"/>
        <v>150000</v>
      </c>
      <c r="H196" s="250"/>
      <c r="I196" s="126" t="s">
        <v>18</v>
      </c>
      <c r="J196" s="304" t="s">
        <v>811</v>
      </c>
      <c r="K196" s="292" t="s">
        <v>154</v>
      </c>
      <c r="L196" s="126" t="s">
        <v>44</v>
      </c>
      <c r="M196" s="126"/>
      <c r="N196" s="81" t="s">
        <v>813</v>
      </c>
    </row>
    <row r="197" spans="1:14" ht="15.75" customHeight="1" x14ac:dyDescent="0.3">
      <c r="A197" s="138">
        <v>45626</v>
      </c>
      <c r="B197" s="81" t="s">
        <v>166</v>
      </c>
      <c r="C197" s="81" t="s">
        <v>166</v>
      </c>
      <c r="D197" s="418" t="s">
        <v>164</v>
      </c>
      <c r="E197" s="135">
        <v>100000</v>
      </c>
      <c r="F197" s="130"/>
      <c r="G197" s="124">
        <f t="shared" si="3"/>
        <v>50000</v>
      </c>
      <c r="H197" s="250"/>
      <c r="I197" s="126" t="s">
        <v>18</v>
      </c>
      <c r="J197" s="304" t="s">
        <v>811</v>
      </c>
      <c r="K197" s="292" t="s">
        <v>154</v>
      </c>
      <c r="L197" s="126" t="s">
        <v>44</v>
      </c>
      <c r="M197" s="126"/>
      <c r="N197" s="81"/>
    </row>
    <row r="198" spans="1:14" ht="15.75" customHeight="1" thickBot="1" x14ac:dyDescent="0.35">
      <c r="A198" s="138">
        <v>45626</v>
      </c>
      <c r="B198" s="81" t="s">
        <v>166</v>
      </c>
      <c r="C198" s="81" t="s">
        <v>166</v>
      </c>
      <c r="D198" s="418" t="s">
        <v>164</v>
      </c>
      <c r="E198" s="135">
        <v>30000</v>
      </c>
      <c r="F198" s="130"/>
      <c r="G198" s="124">
        <f t="shared" si="3"/>
        <v>20000</v>
      </c>
      <c r="H198" s="250"/>
      <c r="I198" s="126" t="s">
        <v>18</v>
      </c>
      <c r="J198" s="304" t="s">
        <v>811</v>
      </c>
      <c r="K198" s="292" t="s">
        <v>154</v>
      </c>
      <c r="L198" s="126" t="s">
        <v>44</v>
      </c>
      <c r="M198" s="126"/>
      <c r="N198" s="81"/>
    </row>
    <row r="199" spans="1:14" ht="15" thickBot="1" x14ac:dyDescent="0.35">
      <c r="A199" s="420"/>
      <c r="B199" s="420"/>
      <c r="C199" s="420"/>
      <c r="D199" s="432"/>
      <c r="E199" s="433">
        <f>SUM(E4:E198)</f>
        <v>2520000</v>
      </c>
      <c r="F199" s="434">
        <f>SUM(F4:F198)+G4</f>
        <v>2540000</v>
      </c>
      <c r="G199" s="435">
        <f>F199-E199</f>
        <v>20000</v>
      </c>
      <c r="H199" s="619"/>
      <c r="I199" s="126"/>
      <c r="J199" s="420"/>
      <c r="K199" s="420"/>
      <c r="L199" s="126"/>
      <c r="M199" s="420"/>
      <c r="N199" s="119"/>
    </row>
    <row r="365" spans="8:8" x14ac:dyDescent="0.3">
      <c r="H365" s="15" t="s">
        <v>121</v>
      </c>
    </row>
    <row r="366" spans="8:8" x14ac:dyDescent="0.3">
      <c r="H366" s="15" t="s">
        <v>121</v>
      </c>
    </row>
    <row r="367" spans="8:8" x14ac:dyDescent="0.3">
      <c r="H367" s="15" t="s">
        <v>121</v>
      </c>
    </row>
    <row r="368" spans="8:8" x14ac:dyDescent="0.3">
      <c r="H368" s="15" t="s">
        <v>121</v>
      </c>
    </row>
    <row r="369" spans="8:8" x14ac:dyDescent="0.3">
      <c r="H369" s="15" t="s">
        <v>121</v>
      </c>
    </row>
  </sheetData>
  <autoFilter ref="A1:N198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6351-EC86-4199-B61B-EF84526056BD}">
  <dimension ref="A1:CP261"/>
  <sheetViews>
    <sheetView topLeftCell="A38" zoomScaleNormal="100" workbookViewId="0">
      <selection activeCell="E62" sqref="E62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94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94" s="64" customFormat="1" ht="18" x14ac:dyDescent="0.3">
      <c r="A2" s="952" t="s">
        <v>882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9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94" s="11" customFormat="1" ht="27.9" customHeight="1" x14ac:dyDescent="0.3">
      <c r="A4" s="711">
        <v>45566</v>
      </c>
      <c r="B4" s="712" t="s">
        <v>433</v>
      </c>
      <c r="C4" s="712"/>
      <c r="D4" s="713"/>
      <c r="E4" s="714"/>
      <c r="F4" s="714"/>
      <c r="G4" s="714">
        <v>0</v>
      </c>
      <c r="H4" s="715"/>
      <c r="I4" s="705"/>
      <c r="J4" s="706"/>
      <c r="K4" s="707"/>
      <c r="L4" s="708"/>
      <c r="M4" s="709"/>
      <c r="N4" s="710"/>
    </row>
    <row r="5" spans="1:94" s="842" customFormat="1" ht="13.5" customHeight="1" x14ac:dyDescent="0.3">
      <c r="A5" s="562">
        <v>45597</v>
      </c>
      <c r="B5" s="443" t="s">
        <v>160</v>
      </c>
      <c r="C5" s="443" t="s">
        <v>48</v>
      </c>
      <c r="D5" s="563" t="s">
        <v>117</v>
      </c>
      <c r="E5" s="444"/>
      <c r="F5" s="444">
        <v>88000</v>
      </c>
      <c r="G5" s="827">
        <f>G4-E5+F5</f>
        <v>88000</v>
      </c>
      <c r="H5" s="446" t="s">
        <v>883</v>
      </c>
      <c r="I5" s="446" t="s">
        <v>18</v>
      </c>
      <c r="J5" s="388" t="s">
        <v>213</v>
      </c>
      <c r="K5" s="443"/>
      <c r="L5" s="443" t="s">
        <v>44</v>
      </c>
      <c r="M5" s="564"/>
      <c r="N5" s="445"/>
    </row>
    <row r="6" spans="1:94" s="11" customFormat="1" ht="13.5" customHeight="1" x14ac:dyDescent="0.3">
      <c r="A6" s="651">
        <v>45597</v>
      </c>
      <c r="B6" s="409" t="s">
        <v>111</v>
      </c>
      <c r="C6" s="409" t="s">
        <v>112</v>
      </c>
      <c r="D6" s="652" t="s">
        <v>117</v>
      </c>
      <c r="E6" s="124">
        <v>15000</v>
      </c>
      <c r="F6" s="124"/>
      <c r="G6" s="124">
        <f t="shared" ref="G6" si="0">G5-E6+F6</f>
        <v>73000</v>
      </c>
      <c r="H6" s="250" t="s">
        <v>883</v>
      </c>
      <c r="I6" s="250" t="s">
        <v>18</v>
      </c>
      <c r="J6" s="304" t="s">
        <v>213</v>
      </c>
      <c r="K6" s="409"/>
      <c r="L6" s="292" t="s">
        <v>44</v>
      </c>
      <c r="M6" s="353"/>
      <c r="N6" s="354" t="s">
        <v>147</v>
      </c>
    </row>
    <row r="7" spans="1:94" x14ac:dyDescent="0.3">
      <c r="A7" s="651">
        <v>45597</v>
      </c>
      <c r="B7" s="409" t="s">
        <v>111</v>
      </c>
      <c r="C7" s="409" t="s">
        <v>112</v>
      </c>
      <c r="D7" s="652" t="s">
        <v>117</v>
      </c>
      <c r="E7" s="124">
        <v>14000</v>
      </c>
      <c r="F7" s="124"/>
      <c r="G7" s="124">
        <f>G6-E7+F7</f>
        <v>59000</v>
      </c>
      <c r="H7" s="250" t="s">
        <v>883</v>
      </c>
      <c r="I7" s="126" t="s">
        <v>18</v>
      </c>
      <c r="J7" s="304" t="s">
        <v>213</v>
      </c>
      <c r="K7" s="409"/>
      <c r="L7" s="126" t="s">
        <v>44</v>
      </c>
      <c r="M7" s="126"/>
      <c r="N7" s="354" t="s">
        <v>233</v>
      </c>
    </row>
    <row r="8" spans="1:94" x14ac:dyDescent="0.3">
      <c r="A8" s="651">
        <v>45597</v>
      </c>
      <c r="B8" s="292" t="s">
        <v>111</v>
      </c>
      <c r="C8" s="292" t="s">
        <v>112</v>
      </c>
      <c r="D8" s="418" t="s">
        <v>117</v>
      </c>
      <c r="E8" s="124">
        <v>8000</v>
      </c>
      <c r="F8" s="124"/>
      <c r="G8" s="124">
        <f t="shared" ref="G8:G50" si="1">G7-E8+F8</f>
        <v>51000</v>
      </c>
      <c r="H8" s="250" t="s">
        <v>883</v>
      </c>
      <c r="I8" s="126" t="s">
        <v>18</v>
      </c>
      <c r="J8" s="304" t="s">
        <v>213</v>
      </c>
      <c r="K8" s="409"/>
      <c r="L8" s="126" t="s">
        <v>44</v>
      </c>
      <c r="M8" s="126"/>
      <c r="N8" s="354" t="s">
        <v>234</v>
      </c>
    </row>
    <row r="9" spans="1:94" s="823" customFormat="1" x14ac:dyDescent="0.3">
      <c r="A9" s="651">
        <v>45597</v>
      </c>
      <c r="B9" s="292" t="s">
        <v>111</v>
      </c>
      <c r="C9" s="292" t="s">
        <v>112</v>
      </c>
      <c r="D9" s="418" t="s">
        <v>117</v>
      </c>
      <c r="E9" s="124">
        <v>9000</v>
      </c>
      <c r="F9" s="124"/>
      <c r="G9" s="124">
        <f t="shared" si="1"/>
        <v>42000</v>
      </c>
      <c r="H9" s="250" t="s">
        <v>883</v>
      </c>
      <c r="I9" s="126" t="s">
        <v>18</v>
      </c>
      <c r="J9" s="304" t="s">
        <v>213</v>
      </c>
      <c r="K9" s="409"/>
      <c r="L9" s="126" t="s">
        <v>44</v>
      </c>
      <c r="M9" s="126"/>
      <c r="N9" s="354" t="s">
        <v>235</v>
      </c>
      <c r="O9" s="954"/>
      <c r="P9" s="954"/>
      <c r="Q9" s="954"/>
      <c r="R9" s="954"/>
      <c r="S9" s="954"/>
      <c r="T9" s="954"/>
      <c r="U9" s="954"/>
      <c r="V9" s="954"/>
      <c r="W9" s="954"/>
      <c r="X9" s="954"/>
      <c r="Y9" s="954"/>
      <c r="Z9" s="954"/>
      <c r="AA9" s="954"/>
      <c r="AB9" s="954"/>
      <c r="AC9" s="954"/>
      <c r="AD9" s="954"/>
      <c r="AE9" s="954"/>
      <c r="AF9" s="954"/>
      <c r="AG9" s="954"/>
      <c r="AH9" s="954"/>
      <c r="AI9" s="954"/>
      <c r="AJ9" s="954"/>
      <c r="AK9" s="954"/>
      <c r="AL9" s="954"/>
      <c r="AM9" s="954"/>
      <c r="AN9" s="954"/>
      <c r="AO9" s="954"/>
      <c r="AP9" s="954"/>
      <c r="AQ9" s="954"/>
      <c r="AR9" s="954"/>
      <c r="AS9" s="954"/>
      <c r="AT9" s="954"/>
      <c r="AU9" s="954"/>
      <c r="AV9" s="954"/>
      <c r="AW9" s="954"/>
      <c r="AX9" s="954"/>
      <c r="AY9" s="954"/>
      <c r="AZ9" s="954"/>
      <c r="BA9" s="954"/>
      <c r="BB9" s="954"/>
      <c r="BC9" s="954"/>
      <c r="BD9" s="954"/>
      <c r="BE9" s="954"/>
      <c r="BF9" s="954"/>
      <c r="BG9" s="954"/>
      <c r="BH9" s="954"/>
      <c r="BI9" s="954"/>
      <c r="BJ9" s="954"/>
      <c r="BK9" s="954"/>
      <c r="BL9" s="954"/>
      <c r="BM9" s="954"/>
      <c r="BN9" s="954"/>
      <c r="BO9" s="954"/>
      <c r="BP9" s="954"/>
      <c r="BQ9" s="954"/>
      <c r="BR9" s="954"/>
      <c r="BS9" s="954"/>
      <c r="BT9" s="954"/>
      <c r="BU9" s="954"/>
      <c r="BV9" s="954"/>
      <c r="BW9" s="954"/>
      <c r="BX9" s="954"/>
      <c r="BY9" s="954"/>
      <c r="BZ9" s="954"/>
      <c r="CA9" s="954"/>
      <c r="CB9" s="954"/>
      <c r="CC9" s="954"/>
      <c r="CD9" s="954"/>
      <c r="CE9" s="954"/>
      <c r="CF9" s="954"/>
      <c r="CG9" s="954"/>
      <c r="CH9" s="954"/>
      <c r="CI9" s="954"/>
      <c r="CJ9" s="954"/>
      <c r="CK9" s="954"/>
      <c r="CL9" s="954"/>
      <c r="CM9" s="954"/>
      <c r="CN9" s="954"/>
      <c r="CO9" s="954"/>
      <c r="CP9" s="954"/>
    </row>
    <row r="10" spans="1:94" s="80" customFormat="1" x14ac:dyDescent="0.3">
      <c r="A10" s="651">
        <v>45597</v>
      </c>
      <c r="B10" s="292" t="s">
        <v>111</v>
      </c>
      <c r="C10" s="292" t="s">
        <v>112</v>
      </c>
      <c r="D10" s="418" t="s">
        <v>117</v>
      </c>
      <c r="E10" s="124">
        <v>9000</v>
      </c>
      <c r="F10" s="124"/>
      <c r="G10" s="124">
        <f t="shared" si="1"/>
        <v>33000</v>
      </c>
      <c r="H10" s="250" t="s">
        <v>883</v>
      </c>
      <c r="I10" s="126" t="s">
        <v>18</v>
      </c>
      <c r="J10" s="304" t="s">
        <v>213</v>
      </c>
      <c r="K10" s="409"/>
      <c r="L10" s="126" t="s">
        <v>44</v>
      </c>
      <c r="M10" s="126"/>
      <c r="N10" s="354" t="s">
        <v>236</v>
      </c>
    </row>
    <row r="11" spans="1:94" x14ac:dyDescent="0.3">
      <c r="A11" s="651">
        <v>45597</v>
      </c>
      <c r="B11" s="292" t="s">
        <v>111</v>
      </c>
      <c r="C11" s="292" t="s">
        <v>112</v>
      </c>
      <c r="D11" s="418" t="s">
        <v>117</v>
      </c>
      <c r="E11" s="124">
        <v>11000</v>
      </c>
      <c r="F11" s="124"/>
      <c r="G11" s="124">
        <f t="shared" si="1"/>
        <v>22000</v>
      </c>
      <c r="H11" s="250" t="s">
        <v>883</v>
      </c>
      <c r="I11" s="126" t="s">
        <v>18</v>
      </c>
      <c r="J11" s="304" t="s">
        <v>213</v>
      </c>
      <c r="K11" s="409"/>
      <c r="L11" s="126" t="s">
        <v>44</v>
      </c>
      <c r="M11" s="126"/>
      <c r="N11" s="354" t="s">
        <v>237</v>
      </c>
    </row>
    <row r="12" spans="1:94" x14ac:dyDescent="0.3">
      <c r="A12" s="651">
        <v>45597</v>
      </c>
      <c r="B12" s="292" t="s">
        <v>230</v>
      </c>
      <c r="C12" s="292" t="s">
        <v>197</v>
      </c>
      <c r="D12" s="418" t="s">
        <v>117</v>
      </c>
      <c r="E12" s="124">
        <v>14000</v>
      </c>
      <c r="F12" s="124"/>
      <c r="G12" s="132">
        <f t="shared" si="1"/>
        <v>8000</v>
      </c>
      <c r="H12" s="250" t="s">
        <v>883</v>
      </c>
      <c r="I12" s="126" t="s">
        <v>18</v>
      </c>
      <c r="J12" s="304" t="s">
        <v>213</v>
      </c>
      <c r="K12" s="409"/>
      <c r="L12" s="126" t="s">
        <v>44</v>
      </c>
      <c r="M12" s="126"/>
      <c r="N12" s="354"/>
    </row>
    <row r="13" spans="1:94" x14ac:dyDescent="0.3">
      <c r="A13" s="651">
        <v>45597</v>
      </c>
      <c r="B13" s="292" t="s">
        <v>231</v>
      </c>
      <c r="C13" s="292" t="s">
        <v>197</v>
      </c>
      <c r="D13" s="418" t="s">
        <v>117</v>
      </c>
      <c r="E13" s="124">
        <v>3000</v>
      </c>
      <c r="F13" s="124"/>
      <c r="G13" s="132">
        <f t="shared" si="1"/>
        <v>5000</v>
      </c>
      <c r="H13" s="250" t="s">
        <v>883</v>
      </c>
      <c r="I13" s="126" t="s">
        <v>18</v>
      </c>
      <c r="J13" s="304" t="s">
        <v>213</v>
      </c>
      <c r="K13" s="409"/>
      <c r="L13" s="126" t="s">
        <v>44</v>
      </c>
      <c r="M13" s="126"/>
      <c r="N13" s="354"/>
    </row>
    <row r="14" spans="1:94" x14ac:dyDescent="0.3">
      <c r="A14" s="651">
        <v>45597</v>
      </c>
      <c r="B14" s="409" t="s">
        <v>152</v>
      </c>
      <c r="C14" s="409" t="s">
        <v>48</v>
      </c>
      <c r="D14" s="652" t="s">
        <v>117</v>
      </c>
      <c r="E14" s="124"/>
      <c r="F14" s="124">
        <v>-5000</v>
      </c>
      <c r="G14" s="132">
        <f t="shared" si="1"/>
        <v>0</v>
      </c>
      <c r="H14" s="250" t="s">
        <v>883</v>
      </c>
      <c r="I14" s="126" t="s">
        <v>18</v>
      </c>
      <c r="J14" s="304" t="s">
        <v>213</v>
      </c>
      <c r="K14" s="409"/>
      <c r="L14" s="126" t="s">
        <v>44</v>
      </c>
      <c r="M14" s="126"/>
      <c r="N14" s="354"/>
    </row>
    <row r="15" spans="1:94" x14ac:dyDescent="0.3">
      <c r="A15" s="962">
        <v>45601</v>
      </c>
      <c r="B15" s="443" t="s">
        <v>160</v>
      </c>
      <c r="C15" s="443" t="s">
        <v>48</v>
      </c>
      <c r="D15" s="563" t="s">
        <v>117</v>
      </c>
      <c r="E15" s="961"/>
      <c r="F15" s="959">
        <v>80000</v>
      </c>
      <c r="G15" s="958">
        <f t="shared" si="1"/>
        <v>80000</v>
      </c>
      <c r="H15" s="960" t="s">
        <v>883</v>
      </c>
      <c r="I15" s="963" t="s">
        <v>18</v>
      </c>
      <c r="J15" s="388" t="s">
        <v>229</v>
      </c>
      <c r="K15" s="443"/>
      <c r="L15" s="963" t="s">
        <v>44</v>
      </c>
      <c r="M15" s="963"/>
      <c r="N15" s="387" t="s">
        <v>174</v>
      </c>
    </row>
    <row r="16" spans="1:94" x14ac:dyDescent="0.3">
      <c r="A16" s="138">
        <v>45601</v>
      </c>
      <c r="B16" s="409" t="s">
        <v>111</v>
      </c>
      <c r="C16" s="409" t="s">
        <v>112</v>
      </c>
      <c r="D16" s="652" t="s">
        <v>117</v>
      </c>
      <c r="E16" s="565">
        <v>15000</v>
      </c>
      <c r="F16" s="392"/>
      <c r="G16" s="132">
        <f t="shared" si="1"/>
        <v>65000</v>
      </c>
      <c r="H16" s="126" t="s">
        <v>883</v>
      </c>
      <c r="I16" s="126" t="s">
        <v>18</v>
      </c>
      <c r="J16" s="304" t="s">
        <v>229</v>
      </c>
      <c r="K16" s="409"/>
      <c r="L16" s="126" t="s">
        <v>44</v>
      </c>
      <c r="M16" s="126"/>
      <c r="N16" s="81" t="s">
        <v>315</v>
      </c>
    </row>
    <row r="17" spans="1:22" s="823" customFormat="1" x14ac:dyDescent="0.3">
      <c r="A17" s="138">
        <v>45601</v>
      </c>
      <c r="B17" s="409" t="s">
        <v>111</v>
      </c>
      <c r="C17" s="409" t="s">
        <v>112</v>
      </c>
      <c r="D17" s="652" t="s">
        <v>117</v>
      </c>
      <c r="E17" s="565">
        <v>9000</v>
      </c>
      <c r="F17" s="392"/>
      <c r="G17" s="132">
        <f t="shared" si="1"/>
        <v>56000</v>
      </c>
      <c r="H17" s="953" t="s">
        <v>883</v>
      </c>
      <c r="I17" s="126" t="s">
        <v>18</v>
      </c>
      <c r="J17" s="304" t="s">
        <v>229</v>
      </c>
      <c r="K17" s="409"/>
      <c r="L17" s="126" t="s">
        <v>44</v>
      </c>
      <c r="M17" s="126"/>
      <c r="N17" s="81" t="s">
        <v>316</v>
      </c>
      <c r="O17" s="954"/>
      <c r="P17" s="954"/>
      <c r="Q17" s="954"/>
      <c r="R17" s="813"/>
      <c r="S17" s="813"/>
      <c r="T17" s="813"/>
      <c r="U17" s="813"/>
      <c r="V17" s="813"/>
    </row>
    <row r="18" spans="1:22" x14ac:dyDescent="0.3">
      <c r="A18" s="138">
        <v>45601</v>
      </c>
      <c r="B18" s="409" t="s">
        <v>111</v>
      </c>
      <c r="C18" s="409" t="s">
        <v>112</v>
      </c>
      <c r="D18" s="652" t="s">
        <v>117</v>
      </c>
      <c r="E18" s="565">
        <v>5000</v>
      </c>
      <c r="F18" s="392"/>
      <c r="G18" s="132">
        <f>G17-E18+F18</f>
        <v>51000</v>
      </c>
      <c r="H18" s="126" t="s">
        <v>883</v>
      </c>
      <c r="I18" s="126" t="s">
        <v>18</v>
      </c>
      <c r="J18" s="304" t="s">
        <v>229</v>
      </c>
      <c r="K18" s="409"/>
      <c r="L18" s="126" t="s">
        <v>44</v>
      </c>
      <c r="M18" s="126"/>
      <c r="N18" s="81" t="s">
        <v>317</v>
      </c>
    </row>
    <row r="19" spans="1:22" s="80" customFormat="1" x14ac:dyDescent="0.3">
      <c r="A19" s="400">
        <v>45601</v>
      </c>
      <c r="B19" s="409" t="s">
        <v>111</v>
      </c>
      <c r="C19" s="409" t="s">
        <v>112</v>
      </c>
      <c r="D19" s="652" t="s">
        <v>117</v>
      </c>
      <c r="E19" s="565">
        <v>5000</v>
      </c>
      <c r="F19" s="392"/>
      <c r="G19" s="132">
        <f t="shared" si="1"/>
        <v>46000</v>
      </c>
      <c r="H19" s="126" t="s">
        <v>883</v>
      </c>
      <c r="I19" s="126" t="s">
        <v>18</v>
      </c>
      <c r="J19" s="304" t="s">
        <v>229</v>
      </c>
      <c r="K19" s="409"/>
      <c r="L19" s="126" t="s">
        <v>44</v>
      </c>
      <c r="M19" s="126"/>
      <c r="N19" s="81" t="s">
        <v>318</v>
      </c>
    </row>
    <row r="20" spans="1:22" x14ac:dyDescent="0.3">
      <c r="A20" s="400">
        <v>45601</v>
      </c>
      <c r="B20" s="409" t="s">
        <v>111</v>
      </c>
      <c r="C20" s="409" t="s">
        <v>112</v>
      </c>
      <c r="D20" s="652" t="s">
        <v>117</v>
      </c>
      <c r="E20" s="565">
        <v>5000</v>
      </c>
      <c r="F20" s="392"/>
      <c r="G20" s="132">
        <f t="shared" si="1"/>
        <v>41000</v>
      </c>
      <c r="H20" s="126" t="s">
        <v>883</v>
      </c>
      <c r="I20" s="126" t="s">
        <v>18</v>
      </c>
      <c r="J20" s="304" t="s">
        <v>229</v>
      </c>
      <c r="K20" s="409"/>
      <c r="L20" s="126" t="s">
        <v>44</v>
      </c>
      <c r="M20" s="126"/>
      <c r="N20" s="81" t="s">
        <v>319</v>
      </c>
    </row>
    <row r="21" spans="1:22" x14ac:dyDescent="0.3">
      <c r="A21" s="400">
        <v>45601</v>
      </c>
      <c r="B21" s="409" t="s">
        <v>187</v>
      </c>
      <c r="C21" s="409" t="s">
        <v>197</v>
      </c>
      <c r="D21" s="652" t="s">
        <v>117</v>
      </c>
      <c r="E21" s="565">
        <v>22000</v>
      </c>
      <c r="F21" s="392"/>
      <c r="G21" s="132">
        <f t="shared" si="1"/>
        <v>19000</v>
      </c>
      <c r="H21" s="126" t="s">
        <v>883</v>
      </c>
      <c r="I21" s="126" t="s">
        <v>18</v>
      </c>
      <c r="J21" s="304" t="s">
        <v>229</v>
      </c>
      <c r="K21" s="409"/>
      <c r="L21" s="126" t="s">
        <v>44</v>
      </c>
      <c r="M21" s="126"/>
      <c r="N21" s="81"/>
    </row>
    <row r="22" spans="1:22" x14ac:dyDescent="0.3">
      <c r="A22" s="400">
        <v>45601</v>
      </c>
      <c r="B22" s="409" t="s">
        <v>314</v>
      </c>
      <c r="C22" s="409" t="s">
        <v>197</v>
      </c>
      <c r="D22" s="652" t="s">
        <v>117</v>
      </c>
      <c r="E22" s="392">
        <v>16000</v>
      </c>
      <c r="F22" s="392"/>
      <c r="G22" s="132">
        <f t="shared" si="1"/>
        <v>3000</v>
      </c>
      <c r="H22" s="126" t="s">
        <v>883</v>
      </c>
      <c r="I22" s="126" t="s">
        <v>18</v>
      </c>
      <c r="J22" s="304" t="s">
        <v>229</v>
      </c>
      <c r="K22" s="409"/>
      <c r="L22" s="126" t="s">
        <v>44</v>
      </c>
      <c r="M22" s="126"/>
      <c r="N22" s="81"/>
    </row>
    <row r="23" spans="1:22" x14ac:dyDescent="0.3">
      <c r="A23" s="400">
        <v>45601</v>
      </c>
      <c r="B23" s="409" t="s">
        <v>176</v>
      </c>
      <c r="C23" s="409" t="s">
        <v>48</v>
      </c>
      <c r="D23" s="652" t="s">
        <v>117</v>
      </c>
      <c r="E23" s="392"/>
      <c r="F23" s="392">
        <v>-3000</v>
      </c>
      <c r="G23" s="132">
        <f t="shared" si="1"/>
        <v>0</v>
      </c>
      <c r="H23" s="126" t="s">
        <v>883</v>
      </c>
      <c r="I23" s="126" t="s">
        <v>18</v>
      </c>
      <c r="J23" s="304" t="s">
        <v>229</v>
      </c>
      <c r="K23" s="409"/>
      <c r="L23" s="126" t="s">
        <v>44</v>
      </c>
      <c r="M23" s="126"/>
      <c r="N23" s="81"/>
    </row>
    <row r="24" spans="1:22" x14ac:dyDescent="0.3">
      <c r="A24" s="837">
        <v>45602</v>
      </c>
      <c r="B24" s="815" t="s">
        <v>160</v>
      </c>
      <c r="C24" s="815" t="s">
        <v>48</v>
      </c>
      <c r="D24" s="816" t="s">
        <v>117</v>
      </c>
      <c r="E24" s="832"/>
      <c r="F24" s="832">
        <v>78000</v>
      </c>
      <c r="G24" s="819">
        <f>G23-E24+F24</f>
        <v>78000</v>
      </c>
      <c r="H24" s="698" t="s">
        <v>883</v>
      </c>
      <c r="I24" s="698" t="s">
        <v>18</v>
      </c>
      <c r="J24" s="821" t="s">
        <v>232</v>
      </c>
      <c r="K24" s="815"/>
      <c r="L24" s="698" t="s">
        <v>44</v>
      </c>
      <c r="M24" s="698"/>
      <c r="N24" s="691"/>
    </row>
    <row r="25" spans="1:22" x14ac:dyDescent="0.3">
      <c r="A25" s="400">
        <v>45602</v>
      </c>
      <c r="B25" s="409" t="s">
        <v>111</v>
      </c>
      <c r="C25" s="409" t="s">
        <v>112</v>
      </c>
      <c r="D25" s="652" t="s">
        <v>117</v>
      </c>
      <c r="E25" s="392">
        <v>15000</v>
      </c>
      <c r="F25" s="392"/>
      <c r="G25" s="132">
        <f t="shared" si="1"/>
        <v>63000</v>
      </c>
      <c r="H25" s="126" t="s">
        <v>883</v>
      </c>
      <c r="I25" s="126" t="s">
        <v>18</v>
      </c>
      <c r="J25" s="304" t="s">
        <v>232</v>
      </c>
      <c r="K25" s="409"/>
      <c r="L25" s="126" t="s">
        <v>44</v>
      </c>
      <c r="M25" s="126"/>
      <c r="N25" s="81" t="s">
        <v>147</v>
      </c>
    </row>
    <row r="26" spans="1:22" s="823" customFormat="1" x14ac:dyDescent="0.3">
      <c r="A26" s="400">
        <v>45602</v>
      </c>
      <c r="B26" s="409" t="s">
        <v>111</v>
      </c>
      <c r="C26" s="409" t="s">
        <v>112</v>
      </c>
      <c r="D26" s="652" t="s">
        <v>117</v>
      </c>
      <c r="E26" s="392">
        <v>8000</v>
      </c>
      <c r="F26" s="392"/>
      <c r="G26" s="132">
        <f t="shared" si="1"/>
        <v>55000</v>
      </c>
      <c r="H26" s="953" t="s">
        <v>883</v>
      </c>
      <c r="I26" s="126" t="s">
        <v>18</v>
      </c>
      <c r="J26" s="304" t="s">
        <v>232</v>
      </c>
      <c r="K26" s="409"/>
      <c r="L26" s="126" t="s">
        <v>44</v>
      </c>
      <c r="M26" s="126"/>
      <c r="N26" s="81" t="s">
        <v>885</v>
      </c>
      <c r="O26" s="954"/>
    </row>
    <row r="27" spans="1:22" x14ac:dyDescent="0.3">
      <c r="A27" s="400">
        <v>45602</v>
      </c>
      <c r="B27" s="126" t="s">
        <v>111</v>
      </c>
      <c r="C27" s="126" t="s">
        <v>112</v>
      </c>
      <c r="D27" s="126" t="s">
        <v>117</v>
      </c>
      <c r="E27" s="392">
        <v>5000</v>
      </c>
      <c r="F27" s="392"/>
      <c r="G27" s="132">
        <f t="shared" si="1"/>
        <v>50000</v>
      </c>
      <c r="H27" s="126" t="s">
        <v>883</v>
      </c>
      <c r="I27" s="126" t="s">
        <v>18</v>
      </c>
      <c r="J27" s="304" t="s">
        <v>232</v>
      </c>
      <c r="K27" s="409"/>
      <c r="L27" s="126" t="s">
        <v>44</v>
      </c>
      <c r="M27" s="126"/>
      <c r="N27" s="81" t="s">
        <v>886</v>
      </c>
    </row>
    <row r="28" spans="1:22" x14ac:dyDescent="0.3">
      <c r="A28" s="400">
        <v>45602</v>
      </c>
      <c r="B28" s="409" t="s">
        <v>111</v>
      </c>
      <c r="C28" s="409" t="s">
        <v>112</v>
      </c>
      <c r="D28" s="652" t="s">
        <v>117</v>
      </c>
      <c r="E28" s="392">
        <v>25000</v>
      </c>
      <c r="F28" s="392"/>
      <c r="G28" s="132">
        <f t="shared" si="1"/>
        <v>25000</v>
      </c>
      <c r="H28" s="126" t="s">
        <v>883</v>
      </c>
      <c r="I28" s="126" t="s">
        <v>18</v>
      </c>
      <c r="J28" s="304" t="s">
        <v>232</v>
      </c>
      <c r="K28" s="409"/>
      <c r="L28" s="126" t="s">
        <v>44</v>
      </c>
      <c r="M28" s="126"/>
      <c r="N28" s="81" t="s">
        <v>319</v>
      </c>
    </row>
    <row r="29" spans="1:22" s="80" customFormat="1" x14ac:dyDescent="0.3">
      <c r="A29" s="837">
        <v>45609</v>
      </c>
      <c r="B29" s="815" t="s">
        <v>160</v>
      </c>
      <c r="C29" s="815" t="s">
        <v>48</v>
      </c>
      <c r="D29" s="816" t="s">
        <v>117</v>
      </c>
      <c r="E29" s="832"/>
      <c r="F29" s="832">
        <v>80000</v>
      </c>
      <c r="G29" s="819">
        <f t="shared" si="1"/>
        <v>105000</v>
      </c>
      <c r="H29" s="698" t="s">
        <v>883</v>
      </c>
      <c r="I29" s="698" t="s">
        <v>18</v>
      </c>
      <c r="J29" s="821" t="s">
        <v>454</v>
      </c>
      <c r="K29" s="815"/>
      <c r="L29" s="698" t="s">
        <v>44</v>
      </c>
      <c r="M29" s="698"/>
      <c r="N29" s="691"/>
    </row>
    <row r="30" spans="1:22" x14ac:dyDescent="0.3">
      <c r="A30" s="400">
        <v>45609</v>
      </c>
      <c r="B30" s="409" t="s">
        <v>111</v>
      </c>
      <c r="C30" s="409" t="s">
        <v>112</v>
      </c>
      <c r="D30" s="652" t="s">
        <v>117</v>
      </c>
      <c r="E30" s="392">
        <v>15000</v>
      </c>
      <c r="F30" s="392"/>
      <c r="G30" s="132">
        <f t="shared" si="1"/>
        <v>90000</v>
      </c>
      <c r="H30" s="126" t="s">
        <v>883</v>
      </c>
      <c r="I30" s="126" t="s">
        <v>18</v>
      </c>
      <c r="J30" s="304" t="s">
        <v>454</v>
      </c>
      <c r="K30" s="409"/>
      <c r="L30" s="126" t="s">
        <v>44</v>
      </c>
      <c r="M30" s="126"/>
      <c r="N30" s="81" t="s">
        <v>174</v>
      </c>
    </row>
    <row r="31" spans="1:22" x14ac:dyDescent="0.3">
      <c r="A31" s="400">
        <v>45609</v>
      </c>
      <c r="B31" s="409" t="s">
        <v>111</v>
      </c>
      <c r="C31" s="409" t="s">
        <v>112</v>
      </c>
      <c r="D31" s="652" t="s">
        <v>117</v>
      </c>
      <c r="E31" s="392">
        <v>9000</v>
      </c>
      <c r="F31" s="392"/>
      <c r="G31" s="132">
        <f t="shared" si="1"/>
        <v>81000</v>
      </c>
      <c r="H31" s="126" t="s">
        <v>883</v>
      </c>
      <c r="I31" s="126" t="s">
        <v>18</v>
      </c>
      <c r="J31" s="304" t="s">
        <v>454</v>
      </c>
      <c r="K31" s="409"/>
      <c r="L31" s="126" t="s">
        <v>44</v>
      </c>
      <c r="M31" s="126"/>
      <c r="N31" s="81" t="s">
        <v>475</v>
      </c>
    </row>
    <row r="32" spans="1:22" s="823" customFormat="1" x14ac:dyDescent="0.3">
      <c r="A32" s="400">
        <v>45609</v>
      </c>
      <c r="B32" s="409" t="s">
        <v>111</v>
      </c>
      <c r="C32" s="409" t="s">
        <v>112</v>
      </c>
      <c r="D32" s="652" t="s">
        <v>117</v>
      </c>
      <c r="E32" s="392">
        <v>10000</v>
      </c>
      <c r="F32" s="965"/>
      <c r="G32" s="132">
        <f t="shared" si="1"/>
        <v>71000</v>
      </c>
      <c r="H32" s="953" t="s">
        <v>883</v>
      </c>
      <c r="I32" s="126" t="s">
        <v>18</v>
      </c>
      <c r="J32" s="304" t="s">
        <v>454</v>
      </c>
      <c r="K32" s="409"/>
      <c r="L32" s="126" t="s">
        <v>44</v>
      </c>
      <c r="M32" s="126"/>
      <c r="N32" s="81" t="s">
        <v>476</v>
      </c>
      <c r="O32" s="954"/>
    </row>
    <row r="33" spans="1:14" x14ac:dyDescent="0.3">
      <c r="A33" s="400">
        <v>45609</v>
      </c>
      <c r="B33" s="409" t="s">
        <v>111</v>
      </c>
      <c r="C33" s="409" t="s">
        <v>112</v>
      </c>
      <c r="D33" s="652" t="s">
        <v>117</v>
      </c>
      <c r="E33" s="392">
        <v>8000</v>
      </c>
      <c r="F33" s="392"/>
      <c r="G33" s="132">
        <f t="shared" si="1"/>
        <v>63000</v>
      </c>
      <c r="H33" s="126" t="s">
        <v>883</v>
      </c>
      <c r="I33" s="126" t="s">
        <v>18</v>
      </c>
      <c r="J33" s="304" t="s">
        <v>454</v>
      </c>
      <c r="K33" s="409"/>
      <c r="L33" s="126" t="s">
        <v>44</v>
      </c>
      <c r="M33" s="126"/>
      <c r="N33" s="81" t="s">
        <v>477</v>
      </c>
    </row>
    <row r="34" spans="1:14" x14ac:dyDescent="0.3">
      <c r="A34" s="400">
        <v>45609</v>
      </c>
      <c r="B34" s="409" t="s">
        <v>111</v>
      </c>
      <c r="C34" s="409" t="s">
        <v>112</v>
      </c>
      <c r="D34" s="652" t="s">
        <v>117</v>
      </c>
      <c r="E34" s="392">
        <v>15000</v>
      </c>
      <c r="F34" s="392"/>
      <c r="G34" s="132">
        <f t="shared" si="1"/>
        <v>48000</v>
      </c>
      <c r="H34" s="126" t="s">
        <v>883</v>
      </c>
      <c r="I34" s="126" t="s">
        <v>18</v>
      </c>
      <c r="J34" s="304" t="s">
        <v>454</v>
      </c>
      <c r="K34" s="409"/>
      <c r="L34" s="126" t="s">
        <v>44</v>
      </c>
      <c r="M34" s="126"/>
      <c r="N34" s="81" t="s">
        <v>478</v>
      </c>
    </row>
    <row r="35" spans="1:14" s="80" customFormat="1" x14ac:dyDescent="0.3">
      <c r="A35" s="400">
        <v>45609</v>
      </c>
      <c r="B35" s="409" t="s">
        <v>166</v>
      </c>
      <c r="C35" s="409" t="s">
        <v>197</v>
      </c>
      <c r="D35" s="652" t="s">
        <v>117</v>
      </c>
      <c r="E35" s="392">
        <v>15000</v>
      </c>
      <c r="F35" s="392"/>
      <c r="G35" s="132">
        <f t="shared" si="1"/>
        <v>33000</v>
      </c>
      <c r="H35" s="126" t="s">
        <v>883</v>
      </c>
      <c r="I35" s="126" t="s">
        <v>18</v>
      </c>
      <c r="J35" s="304" t="s">
        <v>454</v>
      </c>
      <c r="K35" s="409"/>
      <c r="L35" s="126" t="s">
        <v>44</v>
      </c>
      <c r="M35" s="126"/>
      <c r="N35" s="81"/>
    </row>
    <row r="36" spans="1:14" x14ac:dyDescent="0.3">
      <c r="A36" s="400">
        <v>45609</v>
      </c>
      <c r="B36" s="409" t="s">
        <v>176</v>
      </c>
      <c r="C36" s="409" t="s">
        <v>48</v>
      </c>
      <c r="D36" s="652" t="s">
        <v>117</v>
      </c>
      <c r="E36" s="392"/>
      <c r="F36" s="392">
        <v>-6000</v>
      </c>
      <c r="G36" s="132">
        <f t="shared" si="1"/>
        <v>27000</v>
      </c>
      <c r="H36" s="126" t="s">
        <v>883</v>
      </c>
      <c r="I36" s="126" t="s">
        <v>18</v>
      </c>
      <c r="J36" s="304" t="s">
        <v>454</v>
      </c>
      <c r="K36" s="409"/>
      <c r="L36" s="126" t="s">
        <v>44</v>
      </c>
      <c r="M36" s="126"/>
      <c r="N36" s="81"/>
    </row>
    <row r="37" spans="1:14" x14ac:dyDescent="0.3">
      <c r="A37" s="837">
        <v>45610</v>
      </c>
      <c r="B37" s="815" t="s">
        <v>160</v>
      </c>
      <c r="C37" s="815" t="s">
        <v>48</v>
      </c>
      <c r="D37" s="816" t="s">
        <v>117</v>
      </c>
      <c r="E37" s="832"/>
      <c r="F37" s="832">
        <v>82000</v>
      </c>
      <c r="G37" s="819">
        <f t="shared" si="1"/>
        <v>109000</v>
      </c>
      <c r="H37" s="698" t="s">
        <v>883</v>
      </c>
      <c r="I37" s="698" t="s">
        <v>18</v>
      </c>
      <c r="J37" s="821" t="s">
        <v>455</v>
      </c>
      <c r="K37" s="815"/>
      <c r="L37" s="698" t="s">
        <v>44</v>
      </c>
      <c r="M37" s="698"/>
      <c r="N37" s="691"/>
    </row>
    <row r="38" spans="1:14" s="80" customFormat="1" x14ac:dyDescent="0.3">
      <c r="A38" s="400">
        <v>45610</v>
      </c>
      <c r="B38" s="409" t="s">
        <v>111</v>
      </c>
      <c r="C38" s="409" t="s">
        <v>112</v>
      </c>
      <c r="D38" s="652" t="s">
        <v>117</v>
      </c>
      <c r="E38" s="392">
        <v>15000</v>
      </c>
      <c r="F38" s="392"/>
      <c r="G38" s="132">
        <f t="shared" si="1"/>
        <v>94000</v>
      </c>
      <c r="H38" s="126" t="s">
        <v>883</v>
      </c>
      <c r="I38" s="126" t="s">
        <v>18</v>
      </c>
      <c r="J38" s="304" t="s">
        <v>455</v>
      </c>
      <c r="K38" s="409"/>
      <c r="L38" s="126" t="s">
        <v>44</v>
      </c>
      <c r="M38" s="126"/>
      <c r="N38" s="81" t="s">
        <v>174</v>
      </c>
    </row>
    <row r="39" spans="1:14" s="823" customFormat="1" x14ac:dyDescent="0.3">
      <c r="A39" s="400">
        <v>45610</v>
      </c>
      <c r="B39" s="409" t="s">
        <v>111</v>
      </c>
      <c r="C39" s="409" t="s">
        <v>112</v>
      </c>
      <c r="D39" s="652" t="s">
        <v>117</v>
      </c>
      <c r="E39" s="392">
        <v>15000</v>
      </c>
      <c r="F39" s="965"/>
      <c r="G39" s="132">
        <f t="shared" si="1"/>
        <v>79000</v>
      </c>
      <c r="H39" s="953" t="s">
        <v>883</v>
      </c>
      <c r="I39" s="953" t="s">
        <v>18</v>
      </c>
      <c r="J39" s="304" t="s">
        <v>455</v>
      </c>
      <c r="K39" s="409"/>
      <c r="L39" s="126" t="s">
        <v>44</v>
      </c>
      <c r="M39" s="126"/>
      <c r="N39" s="81" t="s">
        <v>502</v>
      </c>
    </row>
    <row r="40" spans="1:14" x14ac:dyDescent="0.3">
      <c r="A40" s="400">
        <v>45610</v>
      </c>
      <c r="B40" s="409" t="s">
        <v>111</v>
      </c>
      <c r="C40" s="409" t="s">
        <v>112</v>
      </c>
      <c r="D40" s="652" t="s">
        <v>117</v>
      </c>
      <c r="E40" s="392">
        <v>6000</v>
      </c>
      <c r="F40" s="392"/>
      <c r="G40" s="132">
        <f t="shared" si="1"/>
        <v>73000</v>
      </c>
      <c r="H40" s="126" t="s">
        <v>883</v>
      </c>
      <c r="I40" s="126" t="s">
        <v>18</v>
      </c>
      <c r="J40" s="304" t="s">
        <v>455</v>
      </c>
      <c r="K40" s="409"/>
      <c r="L40" s="126" t="s">
        <v>44</v>
      </c>
      <c r="M40" s="126"/>
      <c r="N40" s="81" t="s">
        <v>503</v>
      </c>
    </row>
    <row r="41" spans="1:14" x14ac:dyDescent="0.3">
      <c r="A41" s="400">
        <v>45610</v>
      </c>
      <c r="B41" s="409" t="s">
        <v>111</v>
      </c>
      <c r="C41" s="409" t="s">
        <v>112</v>
      </c>
      <c r="D41" s="652" t="s">
        <v>117</v>
      </c>
      <c r="E41" s="392">
        <v>20000</v>
      </c>
      <c r="F41" s="392"/>
      <c r="G41" s="132">
        <f t="shared" si="1"/>
        <v>53000</v>
      </c>
      <c r="H41" s="126" t="s">
        <v>883</v>
      </c>
      <c r="I41" s="126" t="s">
        <v>18</v>
      </c>
      <c r="J41" s="304" t="s">
        <v>455</v>
      </c>
      <c r="K41" s="409"/>
      <c r="L41" s="126" t="s">
        <v>44</v>
      </c>
      <c r="M41" s="126"/>
      <c r="N41" s="81" t="s">
        <v>504</v>
      </c>
    </row>
    <row r="42" spans="1:14" x14ac:dyDescent="0.3">
      <c r="A42" s="400">
        <v>45610</v>
      </c>
      <c r="B42" s="409" t="s">
        <v>166</v>
      </c>
      <c r="C42" s="409" t="s">
        <v>197</v>
      </c>
      <c r="D42" s="652" t="s">
        <v>117</v>
      </c>
      <c r="E42" s="392">
        <v>17000</v>
      </c>
      <c r="F42" s="392"/>
      <c r="G42" s="132">
        <f t="shared" si="1"/>
        <v>36000</v>
      </c>
      <c r="H42" s="126" t="s">
        <v>883</v>
      </c>
      <c r="I42" s="126" t="s">
        <v>18</v>
      </c>
      <c r="J42" s="304" t="s">
        <v>455</v>
      </c>
      <c r="K42" s="409"/>
      <c r="L42" s="126" t="s">
        <v>44</v>
      </c>
      <c r="M42" s="126"/>
      <c r="N42" s="81"/>
    </row>
    <row r="43" spans="1:14" s="80" customFormat="1" x14ac:dyDescent="0.3">
      <c r="A43" s="400">
        <v>45610</v>
      </c>
      <c r="B43" s="409" t="s">
        <v>176</v>
      </c>
      <c r="C43" s="409" t="s">
        <v>48</v>
      </c>
      <c r="D43" s="652" t="s">
        <v>117</v>
      </c>
      <c r="E43" s="392"/>
      <c r="F43" s="392">
        <v>-9000</v>
      </c>
      <c r="G43" s="132">
        <f t="shared" si="1"/>
        <v>27000</v>
      </c>
      <c r="H43" s="126" t="s">
        <v>883</v>
      </c>
      <c r="I43" s="126" t="s">
        <v>18</v>
      </c>
      <c r="J43" s="304" t="s">
        <v>455</v>
      </c>
      <c r="K43" s="409"/>
      <c r="L43" s="126" t="s">
        <v>44</v>
      </c>
      <c r="M43" s="126"/>
      <c r="N43" s="81"/>
    </row>
    <row r="44" spans="1:14" x14ac:dyDescent="0.3">
      <c r="A44" s="837">
        <v>45611</v>
      </c>
      <c r="B44" s="815" t="s">
        <v>160</v>
      </c>
      <c r="C44" s="815" t="s">
        <v>110</v>
      </c>
      <c r="D44" s="816" t="s">
        <v>117</v>
      </c>
      <c r="E44" s="832"/>
      <c r="F44" s="832">
        <v>75000</v>
      </c>
      <c r="G44" s="819">
        <f t="shared" si="1"/>
        <v>102000</v>
      </c>
      <c r="H44" s="698" t="s">
        <v>883</v>
      </c>
      <c r="I44" s="698" t="s">
        <v>18</v>
      </c>
      <c r="J44" s="834" t="s">
        <v>400</v>
      </c>
      <c r="K44" s="815"/>
      <c r="L44" s="698" t="s">
        <v>44</v>
      </c>
      <c r="M44" s="698"/>
      <c r="N44" s="691"/>
    </row>
    <row r="45" spans="1:14" x14ac:dyDescent="0.3">
      <c r="A45" s="400">
        <v>45611</v>
      </c>
      <c r="B45" s="409" t="s">
        <v>111</v>
      </c>
      <c r="C45" s="409" t="s">
        <v>112</v>
      </c>
      <c r="D45" s="652" t="s">
        <v>117</v>
      </c>
      <c r="E45" s="392">
        <v>15000</v>
      </c>
      <c r="F45" s="392"/>
      <c r="G45" s="132">
        <f t="shared" si="1"/>
        <v>87000</v>
      </c>
      <c r="H45" s="126" t="s">
        <v>883</v>
      </c>
      <c r="I45" s="126" t="s">
        <v>18</v>
      </c>
      <c r="J45" s="304" t="s">
        <v>400</v>
      </c>
      <c r="K45" s="409"/>
      <c r="L45" s="126" t="s">
        <v>44</v>
      </c>
      <c r="M45" s="126"/>
      <c r="N45" s="81" t="s">
        <v>174</v>
      </c>
    </row>
    <row r="46" spans="1:14" s="823" customFormat="1" x14ac:dyDescent="0.3">
      <c r="A46" s="400">
        <v>45611</v>
      </c>
      <c r="B46" s="409" t="s">
        <v>111</v>
      </c>
      <c r="C46" s="409" t="s">
        <v>112</v>
      </c>
      <c r="D46" s="652" t="s">
        <v>117</v>
      </c>
      <c r="E46" s="392">
        <v>9000</v>
      </c>
      <c r="F46" s="965"/>
      <c r="G46" s="132">
        <f t="shared" si="1"/>
        <v>78000</v>
      </c>
      <c r="H46" s="953" t="s">
        <v>883</v>
      </c>
      <c r="I46" s="953" t="s">
        <v>18</v>
      </c>
      <c r="J46" s="304" t="s">
        <v>400</v>
      </c>
      <c r="K46" s="409"/>
      <c r="L46" s="126" t="s">
        <v>44</v>
      </c>
      <c r="M46" s="126"/>
      <c r="N46" s="81" t="s">
        <v>515</v>
      </c>
    </row>
    <row r="47" spans="1:14" x14ac:dyDescent="0.3">
      <c r="A47" s="400">
        <v>45611</v>
      </c>
      <c r="B47" s="409" t="s">
        <v>111</v>
      </c>
      <c r="C47" s="409" t="s">
        <v>112</v>
      </c>
      <c r="D47" s="652" t="s">
        <v>117</v>
      </c>
      <c r="E47" s="392">
        <v>6000</v>
      </c>
      <c r="F47" s="392"/>
      <c r="G47" s="132">
        <f t="shared" si="1"/>
        <v>72000</v>
      </c>
      <c r="H47" s="126" t="s">
        <v>883</v>
      </c>
      <c r="I47" s="126" t="s">
        <v>18</v>
      </c>
      <c r="J47" s="304" t="s">
        <v>400</v>
      </c>
      <c r="K47" s="409"/>
      <c r="L47" s="126" t="s">
        <v>44</v>
      </c>
      <c r="M47" s="126"/>
      <c r="N47" s="81" t="s">
        <v>516</v>
      </c>
    </row>
    <row r="48" spans="1:14" x14ac:dyDescent="0.3">
      <c r="A48" s="400">
        <v>45611</v>
      </c>
      <c r="B48" s="409" t="s">
        <v>111</v>
      </c>
      <c r="C48" s="409" t="s">
        <v>112</v>
      </c>
      <c r="D48" s="652" t="s">
        <v>117</v>
      </c>
      <c r="E48" s="392">
        <v>23000</v>
      </c>
      <c r="F48" s="392"/>
      <c r="G48" s="132">
        <f t="shared" si="1"/>
        <v>49000</v>
      </c>
      <c r="H48" s="126" t="s">
        <v>883</v>
      </c>
      <c r="I48" s="126" t="s">
        <v>18</v>
      </c>
      <c r="J48" s="304" t="s">
        <v>400</v>
      </c>
      <c r="K48" s="409"/>
      <c r="L48" s="126" t="s">
        <v>44</v>
      </c>
      <c r="M48" s="126"/>
      <c r="N48" s="81" t="s">
        <v>517</v>
      </c>
    </row>
    <row r="49" spans="1:14" x14ac:dyDescent="0.3">
      <c r="A49" s="400">
        <v>45611</v>
      </c>
      <c r="B49" s="409" t="s">
        <v>166</v>
      </c>
      <c r="C49" s="409" t="s">
        <v>166</v>
      </c>
      <c r="D49" s="652" t="s">
        <v>117</v>
      </c>
      <c r="E49" s="392">
        <v>18000</v>
      </c>
      <c r="F49" s="392"/>
      <c r="G49" s="132">
        <f t="shared" si="1"/>
        <v>31000</v>
      </c>
      <c r="H49" s="15" t="s">
        <v>883</v>
      </c>
      <c r="I49" s="126" t="s">
        <v>18</v>
      </c>
      <c r="J49" s="304" t="s">
        <v>400</v>
      </c>
      <c r="K49" s="409"/>
      <c r="L49" s="126" t="s">
        <v>44</v>
      </c>
      <c r="M49" s="126"/>
      <c r="N49" s="81"/>
    </row>
    <row r="50" spans="1:14" ht="15" thickBot="1" x14ac:dyDescent="0.35">
      <c r="A50" s="400">
        <v>45611</v>
      </c>
      <c r="B50" s="409" t="s">
        <v>176</v>
      </c>
      <c r="C50" s="409" t="s">
        <v>48</v>
      </c>
      <c r="D50" s="652" t="s">
        <v>117</v>
      </c>
      <c r="E50" s="784"/>
      <c r="F50" s="784">
        <v>-4000</v>
      </c>
      <c r="G50" s="132">
        <f t="shared" si="1"/>
        <v>27000</v>
      </c>
      <c r="H50" s="15" t="s">
        <v>883</v>
      </c>
      <c r="I50" s="126" t="s">
        <v>18</v>
      </c>
      <c r="J50" s="304" t="s">
        <v>400</v>
      </c>
      <c r="K50" s="409"/>
      <c r="L50" s="126" t="s">
        <v>44</v>
      </c>
      <c r="M50" s="126"/>
      <c r="N50" s="81"/>
    </row>
    <row r="51" spans="1:14" ht="15" thickBot="1" x14ac:dyDescent="0.35">
      <c r="E51" s="447">
        <f>SUM(E4:E50)</f>
        <v>429000</v>
      </c>
      <c r="F51" s="966">
        <f>SUM(F4:F50)+G4</f>
        <v>456000</v>
      </c>
      <c r="G51" s="966">
        <f>F51-E51</f>
        <v>27000</v>
      </c>
    </row>
    <row r="257" spans="8:8" x14ac:dyDescent="0.3">
      <c r="H257" s="15" t="s">
        <v>121</v>
      </c>
    </row>
    <row r="258" spans="8:8" x14ac:dyDescent="0.3">
      <c r="H258" s="15" t="s">
        <v>121</v>
      </c>
    </row>
    <row r="259" spans="8:8" x14ac:dyDescent="0.3">
      <c r="H259" s="15" t="s">
        <v>121</v>
      </c>
    </row>
    <row r="260" spans="8:8" x14ac:dyDescent="0.3">
      <c r="H260" s="15" t="s">
        <v>121</v>
      </c>
    </row>
    <row r="261" spans="8:8" x14ac:dyDescent="0.3">
      <c r="H261" s="15" t="s">
        <v>121</v>
      </c>
    </row>
  </sheetData>
  <autoFilter ref="A1:N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7CDB-93A4-4FE5-ABBD-EBA5EAE8148A}">
  <dimension ref="A1:Q159"/>
  <sheetViews>
    <sheetView topLeftCell="A116" zoomScaleNormal="100" workbookViewId="0">
      <selection activeCell="G140" sqref="G140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4" bestFit="1" customWidth="1"/>
    <col min="6" max="6" width="15.88671875" style="264" customWidth="1"/>
    <col min="7" max="7" width="18.6640625" style="264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7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7" s="64" customFormat="1" ht="18" x14ac:dyDescent="0.3">
      <c r="A2" s="952" t="s">
        <v>887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7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7" s="11" customFormat="1" ht="27.9" customHeight="1" x14ac:dyDescent="0.3">
      <c r="A4" s="711">
        <v>45566</v>
      </c>
      <c r="B4" s="712" t="s">
        <v>433</v>
      </c>
      <c r="C4" s="712"/>
      <c r="D4" s="713"/>
      <c r="E4" s="714"/>
      <c r="F4" s="714"/>
      <c r="G4" s="714">
        <v>0</v>
      </c>
      <c r="H4" s="715"/>
      <c r="I4" s="705"/>
      <c r="J4" s="706"/>
      <c r="K4" s="707"/>
      <c r="L4" s="708"/>
      <c r="M4" s="709"/>
      <c r="N4" s="710"/>
    </row>
    <row r="5" spans="1:17" s="842" customFormat="1" ht="13.5" customHeight="1" x14ac:dyDescent="0.3">
      <c r="A5" s="814">
        <v>45597</v>
      </c>
      <c r="B5" s="815" t="s">
        <v>160</v>
      </c>
      <c r="C5" s="815" t="s">
        <v>48</v>
      </c>
      <c r="D5" s="816" t="s">
        <v>164</v>
      </c>
      <c r="E5" s="827"/>
      <c r="F5" s="827">
        <v>109000</v>
      </c>
      <c r="G5" s="827">
        <f>G4-E5+F5</f>
        <v>109000</v>
      </c>
      <c r="H5" s="828" t="s">
        <v>884</v>
      </c>
      <c r="I5" s="828" t="s">
        <v>18</v>
      </c>
      <c r="J5" s="821" t="s">
        <v>216</v>
      </c>
      <c r="K5" s="815"/>
      <c r="L5" s="815" t="s">
        <v>44</v>
      </c>
      <c r="M5" s="829"/>
      <c r="N5" s="830"/>
    </row>
    <row r="6" spans="1:17" s="11" customFormat="1" ht="13.5" customHeight="1" x14ac:dyDescent="0.3">
      <c r="A6" s="651">
        <v>45597</v>
      </c>
      <c r="B6" s="409" t="s">
        <v>111</v>
      </c>
      <c r="C6" s="409" t="s">
        <v>112</v>
      </c>
      <c r="D6" s="652" t="s">
        <v>164</v>
      </c>
      <c r="E6" s="124">
        <v>25000</v>
      </c>
      <c r="F6" s="124"/>
      <c r="G6" s="124">
        <f t="shared" ref="G6" si="0">G5-E6+F6</f>
        <v>84000</v>
      </c>
      <c r="H6" s="250" t="s">
        <v>884</v>
      </c>
      <c r="I6" s="250" t="s">
        <v>18</v>
      </c>
      <c r="J6" s="304" t="s">
        <v>216</v>
      </c>
      <c r="K6" s="409"/>
      <c r="L6" s="292" t="s">
        <v>44</v>
      </c>
      <c r="M6" s="353"/>
      <c r="N6" s="354"/>
    </row>
    <row r="7" spans="1:17" x14ac:dyDescent="0.3">
      <c r="A7" s="651">
        <v>45597</v>
      </c>
      <c r="B7" s="409" t="s">
        <v>111</v>
      </c>
      <c r="C7" s="409" t="s">
        <v>112</v>
      </c>
      <c r="D7" s="652" t="s">
        <v>164</v>
      </c>
      <c r="E7" s="124">
        <v>13000</v>
      </c>
      <c r="F7" s="124"/>
      <c r="G7" s="124">
        <f>G6-E7+F7</f>
        <v>71000</v>
      </c>
      <c r="H7" s="250" t="s">
        <v>884</v>
      </c>
      <c r="I7" s="126" t="s">
        <v>18</v>
      </c>
      <c r="J7" s="304" t="s">
        <v>216</v>
      </c>
      <c r="K7" s="409"/>
      <c r="L7" s="126" t="s">
        <v>44</v>
      </c>
      <c r="M7" s="126"/>
      <c r="N7" s="354"/>
    </row>
    <row r="8" spans="1:17" x14ac:dyDescent="0.3">
      <c r="A8" s="651">
        <v>45597</v>
      </c>
      <c r="B8" s="292" t="s">
        <v>111</v>
      </c>
      <c r="C8" s="292" t="s">
        <v>112</v>
      </c>
      <c r="D8" s="418" t="s">
        <v>164</v>
      </c>
      <c r="E8" s="124">
        <v>8000</v>
      </c>
      <c r="F8" s="124"/>
      <c r="G8" s="124">
        <f t="shared" ref="G8:G71" si="1">G7-E8+F8</f>
        <v>63000</v>
      </c>
      <c r="H8" s="250" t="s">
        <v>884</v>
      </c>
      <c r="I8" s="126" t="s">
        <v>18</v>
      </c>
      <c r="J8" s="304" t="s">
        <v>216</v>
      </c>
      <c r="K8" s="409"/>
      <c r="L8" s="126" t="s">
        <v>44</v>
      </c>
      <c r="M8" s="126"/>
      <c r="N8" s="354"/>
    </row>
    <row r="9" spans="1:17" s="823" customFormat="1" x14ac:dyDescent="0.3">
      <c r="A9" s="651">
        <v>45597</v>
      </c>
      <c r="B9" s="409" t="s">
        <v>111</v>
      </c>
      <c r="C9" s="409" t="s">
        <v>112</v>
      </c>
      <c r="D9" s="652" t="s">
        <v>164</v>
      </c>
      <c r="E9" s="124">
        <v>10000</v>
      </c>
      <c r="F9" s="124"/>
      <c r="G9" s="130">
        <f t="shared" si="1"/>
        <v>53000</v>
      </c>
      <c r="H9" s="389" t="s">
        <v>884</v>
      </c>
      <c r="I9" s="126" t="s">
        <v>18</v>
      </c>
      <c r="J9" s="304" t="s">
        <v>216</v>
      </c>
      <c r="K9" s="409"/>
      <c r="L9" s="126" t="s">
        <v>44</v>
      </c>
      <c r="M9" s="126"/>
      <c r="N9" s="354"/>
      <c r="O9" s="967"/>
      <c r="P9" s="967"/>
      <c r="Q9" s="967"/>
    </row>
    <row r="10" spans="1:17" s="80" customFormat="1" x14ac:dyDescent="0.3">
      <c r="A10" s="651">
        <v>45597</v>
      </c>
      <c r="B10" s="409" t="s">
        <v>111</v>
      </c>
      <c r="C10" s="409" t="s">
        <v>112</v>
      </c>
      <c r="D10" s="652" t="s">
        <v>164</v>
      </c>
      <c r="E10" s="124">
        <v>7000</v>
      </c>
      <c r="F10" s="124"/>
      <c r="G10" s="124">
        <f t="shared" si="1"/>
        <v>46000</v>
      </c>
      <c r="H10" s="250" t="s">
        <v>884</v>
      </c>
      <c r="I10" s="126" t="s">
        <v>18</v>
      </c>
      <c r="J10" s="304" t="s">
        <v>216</v>
      </c>
      <c r="K10" s="409"/>
      <c r="L10" s="126" t="s">
        <v>44</v>
      </c>
      <c r="M10" s="126"/>
      <c r="N10" s="354"/>
    </row>
    <row r="11" spans="1:17" x14ac:dyDescent="0.3">
      <c r="A11" s="651">
        <v>45597</v>
      </c>
      <c r="B11" s="409" t="s">
        <v>111</v>
      </c>
      <c r="C11" s="409" t="s">
        <v>112</v>
      </c>
      <c r="D11" s="652" t="s">
        <v>164</v>
      </c>
      <c r="E11" s="124">
        <v>26000</v>
      </c>
      <c r="F11" s="124"/>
      <c r="G11" s="124">
        <f t="shared" si="1"/>
        <v>20000</v>
      </c>
      <c r="H11" s="250" t="s">
        <v>884</v>
      </c>
      <c r="I11" s="126" t="s">
        <v>18</v>
      </c>
      <c r="J11" s="304" t="s">
        <v>216</v>
      </c>
      <c r="K11" s="409"/>
      <c r="L11" s="126" t="s">
        <v>44</v>
      </c>
      <c r="M11" s="126"/>
      <c r="N11" s="354"/>
    </row>
    <row r="12" spans="1:17" x14ac:dyDescent="0.3">
      <c r="A12" s="651">
        <v>45597</v>
      </c>
      <c r="B12" s="409" t="s">
        <v>166</v>
      </c>
      <c r="C12" s="409" t="s">
        <v>120</v>
      </c>
      <c r="D12" s="652" t="s">
        <v>164</v>
      </c>
      <c r="E12" s="132">
        <v>5000</v>
      </c>
      <c r="F12" s="132"/>
      <c r="G12" s="132">
        <f t="shared" si="1"/>
        <v>15000</v>
      </c>
      <c r="H12" s="397" t="s">
        <v>884</v>
      </c>
      <c r="I12" s="126" t="s">
        <v>18</v>
      </c>
      <c r="J12" s="304" t="s">
        <v>216</v>
      </c>
      <c r="K12" s="409"/>
      <c r="L12" s="126" t="s">
        <v>44</v>
      </c>
      <c r="M12" s="126"/>
      <c r="N12" s="354"/>
    </row>
    <row r="13" spans="1:17" x14ac:dyDescent="0.3">
      <c r="A13" s="651">
        <v>45597</v>
      </c>
      <c r="B13" s="409" t="s">
        <v>247</v>
      </c>
      <c r="C13" s="409" t="s">
        <v>120</v>
      </c>
      <c r="D13" s="652" t="s">
        <v>164</v>
      </c>
      <c r="E13" s="132">
        <v>14000</v>
      </c>
      <c r="F13" s="132"/>
      <c r="G13" s="132">
        <f t="shared" si="1"/>
        <v>1000</v>
      </c>
      <c r="H13" s="397" t="s">
        <v>884</v>
      </c>
      <c r="I13" s="126" t="s">
        <v>18</v>
      </c>
      <c r="J13" s="304" t="s">
        <v>216</v>
      </c>
      <c r="K13" s="409"/>
      <c r="L13" s="126" t="s">
        <v>44</v>
      </c>
      <c r="M13" s="126"/>
      <c r="N13" s="354"/>
    </row>
    <row r="14" spans="1:17" x14ac:dyDescent="0.3">
      <c r="A14" s="651">
        <v>45597</v>
      </c>
      <c r="B14" s="409" t="s">
        <v>152</v>
      </c>
      <c r="C14" s="409" t="s">
        <v>48</v>
      </c>
      <c r="D14" s="652" t="s">
        <v>164</v>
      </c>
      <c r="E14" s="130"/>
      <c r="F14" s="124">
        <v>-1000</v>
      </c>
      <c r="G14" s="132">
        <f t="shared" si="1"/>
        <v>0</v>
      </c>
      <c r="H14" s="126" t="s">
        <v>884</v>
      </c>
      <c r="I14" s="126" t="s">
        <v>18</v>
      </c>
      <c r="J14" s="304" t="s">
        <v>216</v>
      </c>
      <c r="K14" s="409"/>
      <c r="L14" s="126" t="s">
        <v>44</v>
      </c>
      <c r="M14" s="126"/>
      <c r="N14" s="354"/>
    </row>
    <row r="15" spans="1:17" x14ac:dyDescent="0.3">
      <c r="A15" s="837">
        <v>45601</v>
      </c>
      <c r="B15" s="815" t="s">
        <v>160</v>
      </c>
      <c r="C15" s="815" t="s">
        <v>48</v>
      </c>
      <c r="D15" s="816" t="s">
        <v>164</v>
      </c>
      <c r="E15" s="838"/>
      <c r="F15" s="832">
        <v>115000</v>
      </c>
      <c r="G15" s="819">
        <f t="shared" si="1"/>
        <v>115000</v>
      </c>
      <c r="H15" s="698" t="s">
        <v>884</v>
      </c>
      <c r="I15" s="698" t="s">
        <v>18</v>
      </c>
      <c r="J15" s="821" t="s">
        <v>260</v>
      </c>
      <c r="K15" s="815"/>
      <c r="L15" s="698" t="s">
        <v>44</v>
      </c>
      <c r="M15" s="698"/>
      <c r="N15" s="691"/>
    </row>
    <row r="16" spans="1:17" x14ac:dyDescent="0.3">
      <c r="A16" s="400">
        <v>45601</v>
      </c>
      <c r="B16" s="409" t="s">
        <v>111</v>
      </c>
      <c r="C16" s="409" t="s">
        <v>112</v>
      </c>
      <c r="D16" s="652" t="s">
        <v>164</v>
      </c>
      <c r="E16" s="392">
        <v>25000</v>
      </c>
      <c r="F16" s="392"/>
      <c r="G16" s="132">
        <f t="shared" si="1"/>
        <v>90000</v>
      </c>
      <c r="H16" s="126" t="s">
        <v>884</v>
      </c>
      <c r="I16" s="126" t="s">
        <v>18</v>
      </c>
      <c r="J16" s="304" t="s">
        <v>260</v>
      </c>
      <c r="K16" s="409"/>
      <c r="L16" s="126" t="s">
        <v>44</v>
      </c>
      <c r="M16" s="126"/>
      <c r="N16" s="81" t="s">
        <v>174</v>
      </c>
    </row>
    <row r="17" spans="1:16" s="823" customFormat="1" x14ac:dyDescent="0.3">
      <c r="A17" s="400">
        <v>45601</v>
      </c>
      <c r="B17" s="409" t="s">
        <v>111</v>
      </c>
      <c r="C17" s="409" t="s">
        <v>112</v>
      </c>
      <c r="D17" s="652" t="s">
        <v>164</v>
      </c>
      <c r="E17" s="392">
        <v>23000</v>
      </c>
      <c r="F17" s="392"/>
      <c r="G17" s="132">
        <f t="shared" si="1"/>
        <v>67000</v>
      </c>
      <c r="H17" s="953" t="s">
        <v>884</v>
      </c>
      <c r="I17" s="126" t="s">
        <v>18</v>
      </c>
      <c r="J17" s="304" t="s">
        <v>260</v>
      </c>
      <c r="K17" s="409"/>
      <c r="L17" s="126" t="s">
        <v>44</v>
      </c>
      <c r="M17" s="126"/>
      <c r="N17" s="81" t="s">
        <v>325</v>
      </c>
      <c r="O17" s="954"/>
      <c r="P17" s="954"/>
    </row>
    <row r="18" spans="1:16" x14ac:dyDescent="0.3">
      <c r="A18" s="400">
        <v>45601</v>
      </c>
      <c r="B18" s="292" t="s">
        <v>111</v>
      </c>
      <c r="C18" s="292" t="s">
        <v>112</v>
      </c>
      <c r="D18" s="418" t="s">
        <v>164</v>
      </c>
      <c r="E18" s="392">
        <v>14000</v>
      </c>
      <c r="F18" s="392"/>
      <c r="G18" s="132">
        <f>G17-E18+F18</f>
        <v>53000</v>
      </c>
      <c r="H18" s="126" t="s">
        <v>884</v>
      </c>
      <c r="I18" s="126" t="s">
        <v>18</v>
      </c>
      <c r="J18" s="304" t="s">
        <v>260</v>
      </c>
      <c r="K18" s="409"/>
      <c r="L18" s="126" t="s">
        <v>44</v>
      </c>
      <c r="M18" s="126"/>
      <c r="N18" s="81" t="s">
        <v>326</v>
      </c>
    </row>
    <row r="19" spans="1:16" s="80" customFormat="1" x14ac:dyDescent="0.3">
      <c r="A19" s="400">
        <v>45601</v>
      </c>
      <c r="B19" s="409" t="s">
        <v>111</v>
      </c>
      <c r="C19" s="409" t="s">
        <v>112</v>
      </c>
      <c r="D19" s="652" t="s">
        <v>164</v>
      </c>
      <c r="E19" s="392">
        <v>13000</v>
      </c>
      <c r="F19" s="392"/>
      <c r="G19" s="132">
        <f t="shared" si="1"/>
        <v>40000</v>
      </c>
      <c r="H19" s="126" t="s">
        <v>884</v>
      </c>
      <c r="I19" s="126" t="s">
        <v>18</v>
      </c>
      <c r="J19" s="304" t="s">
        <v>324</v>
      </c>
      <c r="K19" s="409"/>
      <c r="L19" s="126" t="s">
        <v>44</v>
      </c>
      <c r="M19" s="126"/>
      <c r="N19" s="81" t="s">
        <v>327</v>
      </c>
    </row>
    <row r="20" spans="1:16" x14ac:dyDescent="0.3">
      <c r="A20" s="400">
        <v>45601</v>
      </c>
      <c r="B20" s="409" t="s">
        <v>111</v>
      </c>
      <c r="C20" s="409" t="s">
        <v>112</v>
      </c>
      <c r="D20" s="652" t="s">
        <v>164</v>
      </c>
      <c r="E20" s="392">
        <v>20000</v>
      </c>
      <c r="F20" s="392"/>
      <c r="G20" s="132">
        <f t="shared" si="1"/>
        <v>20000</v>
      </c>
      <c r="H20" s="126" t="s">
        <v>884</v>
      </c>
      <c r="I20" s="126" t="s">
        <v>18</v>
      </c>
      <c r="J20" s="304" t="s">
        <v>260</v>
      </c>
      <c r="K20" s="409"/>
      <c r="L20" s="126" t="s">
        <v>44</v>
      </c>
      <c r="M20" s="126"/>
      <c r="N20" s="81" t="s">
        <v>328</v>
      </c>
    </row>
    <row r="21" spans="1:16" x14ac:dyDescent="0.3">
      <c r="A21" s="400">
        <v>45601</v>
      </c>
      <c r="B21" s="126" t="s">
        <v>166</v>
      </c>
      <c r="C21" s="126" t="s">
        <v>120</v>
      </c>
      <c r="D21" s="126" t="s">
        <v>164</v>
      </c>
      <c r="E21" s="392">
        <v>2000</v>
      </c>
      <c r="F21" s="392"/>
      <c r="G21" s="132">
        <f t="shared" si="1"/>
        <v>18000</v>
      </c>
      <c r="H21" s="126" t="s">
        <v>884</v>
      </c>
      <c r="I21" s="126" t="s">
        <v>18</v>
      </c>
      <c r="J21" s="304" t="s">
        <v>260</v>
      </c>
      <c r="K21" s="409"/>
      <c r="L21" s="126" t="s">
        <v>44</v>
      </c>
      <c r="M21" s="126"/>
      <c r="N21" s="81"/>
    </row>
    <row r="22" spans="1:16" x14ac:dyDescent="0.3">
      <c r="A22" s="400">
        <v>45601</v>
      </c>
      <c r="B22" s="409" t="s">
        <v>166</v>
      </c>
      <c r="C22" s="409" t="s">
        <v>120</v>
      </c>
      <c r="D22" s="652" t="s">
        <v>164</v>
      </c>
      <c r="E22" s="392">
        <v>10000</v>
      </c>
      <c r="F22" s="392"/>
      <c r="G22" s="132">
        <f t="shared" si="1"/>
        <v>8000</v>
      </c>
      <c r="H22" s="126" t="s">
        <v>884</v>
      </c>
      <c r="I22" s="126" t="s">
        <v>18</v>
      </c>
      <c r="J22" s="304" t="s">
        <v>260</v>
      </c>
      <c r="K22" s="409"/>
      <c r="L22" s="126" t="s">
        <v>44</v>
      </c>
      <c r="M22" s="126"/>
      <c r="N22" s="81"/>
    </row>
    <row r="23" spans="1:16" x14ac:dyDescent="0.3">
      <c r="A23" s="400">
        <v>45601</v>
      </c>
      <c r="B23" s="409" t="s">
        <v>176</v>
      </c>
      <c r="C23" s="409" t="s">
        <v>48</v>
      </c>
      <c r="D23" s="652" t="s">
        <v>164</v>
      </c>
      <c r="E23" s="392"/>
      <c r="F23" s="392">
        <v>-8000</v>
      </c>
      <c r="G23" s="132">
        <f t="shared" si="1"/>
        <v>0</v>
      </c>
      <c r="H23" s="126" t="s">
        <v>884</v>
      </c>
      <c r="I23" s="126" t="s">
        <v>18</v>
      </c>
      <c r="J23" s="304" t="s">
        <v>260</v>
      </c>
      <c r="K23" s="409"/>
      <c r="L23" s="126" t="s">
        <v>44</v>
      </c>
      <c r="M23" s="126"/>
      <c r="N23" s="81"/>
    </row>
    <row r="24" spans="1:16" x14ac:dyDescent="0.3">
      <c r="A24" s="837">
        <v>45602</v>
      </c>
      <c r="B24" s="815" t="s">
        <v>160</v>
      </c>
      <c r="C24" s="815" t="s">
        <v>48</v>
      </c>
      <c r="D24" s="816" t="s">
        <v>164</v>
      </c>
      <c r="E24" s="832"/>
      <c r="F24" s="832">
        <v>110000</v>
      </c>
      <c r="G24" s="819">
        <f>G23-E24+F24</f>
        <v>110000</v>
      </c>
      <c r="H24" s="698" t="s">
        <v>884</v>
      </c>
      <c r="I24" s="698" t="s">
        <v>18</v>
      </c>
      <c r="J24" s="821" t="s">
        <v>261</v>
      </c>
      <c r="K24" s="815"/>
      <c r="L24" s="698" t="s">
        <v>44</v>
      </c>
      <c r="M24" s="698"/>
      <c r="N24" s="691"/>
    </row>
    <row r="25" spans="1:16" x14ac:dyDescent="0.3">
      <c r="A25" s="400">
        <v>45602</v>
      </c>
      <c r="B25" s="409" t="s">
        <v>111</v>
      </c>
      <c r="C25" s="409" t="s">
        <v>112</v>
      </c>
      <c r="D25" s="652" t="s">
        <v>164</v>
      </c>
      <c r="E25" s="392">
        <v>25000</v>
      </c>
      <c r="F25" s="392"/>
      <c r="G25" s="132">
        <f t="shared" si="1"/>
        <v>85000</v>
      </c>
      <c r="H25" s="126" t="s">
        <v>884</v>
      </c>
      <c r="I25" s="126" t="s">
        <v>18</v>
      </c>
      <c r="J25" s="304" t="s">
        <v>261</v>
      </c>
      <c r="K25" s="409"/>
      <c r="L25" s="126" t="s">
        <v>44</v>
      </c>
      <c r="M25" s="126"/>
      <c r="N25" s="81" t="s">
        <v>174</v>
      </c>
    </row>
    <row r="26" spans="1:16" s="823" customFormat="1" x14ac:dyDescent="0.3">
      <c r="A26" s="400" t="s">
        <v>331</v>
      </c>
      <c r="B26" s="409" t="s">
        <v>111</v>
      </c>
      <c r="C26" s="409" t="s">
        <v>112</v>
      </c>
      <c r="D26" s="652" t="s">
        <v>164</v>
      </c>
      <c r="E26" s="392">
        <v>23000</v>
      </c>
      <c r="F26" s="392"/>
      <c r="G26" s="132">
        <f t="shared" si="1"/>
        <v>62000</v>
      </c>
      <c r="H26" s="953" t="s">
        <v>884</v>
      </c>
      <c r="I26" s="126" t="s">
        <v>18</v>
      </c>
      <c r="J26" s="304" t="s">
        <v>261</v>
      </c>
      <c r="K26" s="409"/>
      <c r="L26" s="126" t="s">
        <v>44</v>
      </c>
      <c r="M26" s="126"/>
      <c r="N26" s="81" t="s">
        <v>332</v>
      </c>
    </row>
    <row r="27" spans="1:16" x14ac:dyDescent="0.3">
      <c r="A27" s="400">
        <v>45602</v>
      </c>
      <c r="B27" s="409" t="s">
        <v>111</v>
      </c>
      <c r="C27" s="409" t="s">
        <v>112</v>
      </c>
      <c r="D27" s="652" t="s">
        <v>164</v>
      </c>
      <c r="E27" s="392">
        <v>5000</v>
      </c>
      <c r="F27" s="392"/>
      <c r="G27" s="132">
        <f t="shared" si="1"/>
        <v>57000</v>
      </c>
      <c r="H27" s="126" t="s">
        <v>884</v>
      </c>
      <c r="I27" s="126" t="s">
        <v>18</v>
      </c>
      <c r="J27" s="304" t="s">
        <v>261</v>
      </c>
      <c r="K27" s="409"/>
      <c r="L27" s="126" t="s">
        <v>44</v>
      </c>
      <c r="M27" s="126"/>
      <c r="N27" s="81" t="s">
        <v>333</v>
      </c>
    </row>
    <row r="28" spans="1:16" x14ac:dyDescent="0.3">
      <c r="A28" s="400">
        <v>45602</v>
      </c>
      <c r="B28" s="409" t="s">
        <v>111</v>
      </c>
      <c r="C28" s="409" t="s">
        <v>48</v>
      </c>
      <c r="D28" s="652" t="s">
        <v>164</v>
      </c>
      <c r="E28" s="392">
        <v>11000</v>
      </c>
      <c r="F28" s="392"/>
      <c r="G28" s="132">
        <f t="shared" si="1"/>
        <v>46000</v>
      </c>
      <c r="H28" s="126" t="s">
        <v>884</v>
      </c>
      <c r="I28" s="126" t="s">
        <v>18</v>
      </c>
      <c r="J28" s="304" t="s">
        <v>261</v>
      </c>
      <c r="K28" s="409"/>
      <c r="L28" s="126" t="s">
        <v>44</v>
      </c>
      <c r="M28" s="126"/>
      <c r="N28" s="81" t="s">
        <v>334</v>
      </c>
    </row>
    <row r="29" spans="1:16" s="80" customFormat="1" x14ac:dyDescent="0.3">
      <c r="A29" s="400">
        <v>45602</v>
      </c>
      <c r="B29" s="409" t="s">
        <v>111</v>
      </c>
      <c r="C29" s="409" t="s">
        <v>112</v>
      </c>
      <c r="D29" s="652" t="s">
        <v>164</v>
      </c>
      <c r="E29" s="392">
        <v>10000</v>
      </c>
      <c r="F29" s="392"/>
      <c r="G29" s="132">
        <f t="shared" si="1"/>
        <v>36000</v>
      </c>
      <c r="H29" s="126" t="s">
        <v>884</v>
      </c>
      <c r="I29" s="126" t="s">
        <v>18</v>
      </c>
      <c r="J29" s="304" t="s">
        <v>261</v>
      </c>
      <c r="K29" s="409"/>
      <c r="L29" s="126" t="s">
        <v>44</v>
      </c>
      <c r="M29" s="126"/>
      <c r="N29" s="81" t="s">
        <v>335</v>
      </c>
    </row>
    <row r="30" spans="1:16" x14ac:dyDescent="0.3">
      <c r="A30" s="400">
        <v>45602</v>
      </c>
      <c r="B30" s="126" t="s">
        <v>111</v>
      </c>
      <c r="C30" s="126" t="s">
        <v>112</v>
      </c>
      <c r="D30" s="126" t="s">
        <v>164</v>
      </c>
      <c r="E30" s="392">
        <v>20000</v>
      </c>
      <c r="F30" s="392"/>
      <c r="G30" s="132">
        <f t="shared" si="1"/>
        <v>16000</v>
      </c>
      <c r="H30" s="126" t="s">
        <v>884</v>
      </c>
      <c r="I30" s="126" t="s">
        <v>18</v>
      </c>
      <c r="J30" s="304" t="s">
        <v>261</v>
      </c>
      <c r="K30" s="409"/>
      <c r="L30" s="126" t="s">
        <v>44</v>
      </c>
      <c r="M30" s="126"/>
      <c r="N30" s="81" t="s">
        <v>336</v>
      </c>
    </row>
    <row r="31" spans="1:16" x14ac:dyDescent="0.3">
      <c r="A31" s="400">
        <v>45602</v>
      </c>
      <c r="B31" s="409" t="s">
        <v>166</v>
      </c>
      <c r="C31" s="409" t="s">
        <v>120</v>
      </c>
      <c r="D31" s="652" t="s">
        <v>164</v>
      </c>
      <c r="E31" s="392">
        <v>15000</v>
      </c>
      <c r="F31" s="392"/>
      <c r="G31" s="132">
        <f t="shared" si="1"/>
        <v>1000</v>
      </c>
      <c r="H31" s="126" t="s">
        <v>884</v>
      </c>
      <c r="I31" s="126" t="s">
        <v>18</v>
      </c>
      <c r="J31" s="304" t="s">
        <v>261</v>
      </c>
      <c r="K31" s="409"/>
      <c r="L31" s="126" t="s">
        <v>44</v>
      </c>
      <c r="M31" s="126"/>
      <c r="N31" s="81"/>
    </row>
    <row r="32" spans="1:16" s="823" customFormat="1" x14ac:dyDescent="0.3">
      <c r="A32" s="400">
        <v>45602</v>
      </c>
      <c r="B32" s="409" t="s">
        <v>176</v>
      </c>
      <c r="C32" s="409" t="s">
        <v>48</v>
      </c>
      <c r="D32" s="652" t="s">
        <v>164</v>
      </c>
      <c r="E32" s="392"/>
      <c r="F32" s="392">
        <v>-1000</v>
      </c>
      <c r="G32" s="132">
        <f t="shared" si="1"/>
        <v>0</v>
      </c>
      <c r="H32" s="953" t="s">
        <v>884</v>
      </c>
      <c r="I32" s="126" t="s">
        <v>18</v>
      </c>
      <c r="J32" s="304" t="s">
        <v>261</v>
      </c>
      <c r="K32" s="409"/>
      <c r="L32" s="126" t="s">
        <v>44</v>
      </c>
      <c r="M32" s="126"/>
      <c r="N32" s="81"/>
    </row>
    <row r="33" spans="1:14" x14ac:dyDescent="0.3">
      <c r="A33" s="837">
        <v>45603</v>
      </c>
      <c r="B33" s="815" t="s">
        <v>160</v>
      </c>
      <c r="C33" s="815" t="s">
        <v>48</v>
      </c>
      <c r="D33" s="816" t="s">
        <v>164</v>
      </c>
      <c r="E33" s="832"/>
      <c r="F33" s="832">
        <v>100000</v>
      </c>
      <c r="G33" s="819">
        <f t="shared" si="1"/>
        <v>100000</v>
      </c>
      <c r="H33" s="698" t="s">
        <v>884</v>
      </c>
      <c r="I33" s="698" t="s">
        <v>18</v>
      </c>
      <c r="J33" s="821" t="s">
        <v>352</v>
      </c>
      <c r="K33" s="815"/>
      <c r="L33" s="698" t="s">
        <v>44</v>
      </c>
      <c r="M33" s="698"/>
      <c r="N33" s="691"/>
    </row>
    <row r="34" spans="1:14" x14ac:dyDescent="0.3">
      <c r="A34" s="400">
        <v>45603</v>
      </c>
      <c r="B34" s="409" t="s">
        <v>111</v>
      </c>
      <c r="C34" s="409" t="s">
        <v>112</v>
      </c>
      <c r="D34" s="652" t="s">
        <v>164</v>
      </c>
      <c r="E34" s="392">
        <v>25000</v>
      </c>
      <c r="F34" s="392"/>
      <c r="G34" s="132">
        <f t="shared" si="1"/>
        <v>75000</v>
      </c>
      <c r="H34" s="126" t="s">
        <v>884</v>
      </c>
      <c r="I34" s="126" t="s">
        <v>18</v>
      </c>
      <c r="J34" s="304" t="s">
        <v>352</v>
      </c>
      <c r="K34" s="409"/>
      <c r="L34" s="126" t="s">
        <v>44</v>
      </c>
      <c r="M34" s="126"/>
      <c r="N34" s="81" t="s">
        <v>147</v>
      </c>
    </row>
    <row r="35" spans="1:14" s="80" customFormat="1" x14ac:dyDescent="0.3">
      <c r="A35" s="400">
        <v>45603</v>
      </c>
      <c r="B35" s="409" t="s">
        <v>111</v>
      </c>
      <c r="C35" s="409" t="s">
        <v>112</v>
      </c>
      <c r="D35" s="652" t="s">
        <v>164</v>
      </c>
      <c r="E35" s="392">
        <v>8000</v>
      </c>
      <c r="F35" s="392"/>
      <c r="G35" s="132">
        <f t="shared" si="1"/>
        <v>67000</v>
      </c>
      <c r="H35" s="126" t="s">
        <v>884</v>
      </c>
      <c r="I35" s="126" t="s">
        <v>18</v>
      </c>
      <c r="J35" s="304" t="s">
        <v>352</v>
      </c>
      <c r="K35" s="409"/>
      <c r="L35" s="126" t="s">
        <v>44</v>
      </c>
      <c r="M35" s="126"/>
      <c r="N35" s="81" t="s">
        <v>348</v>
      </c>
    </row>
    <row r="36" spans="1:14" x14ac:dyDescent="0.3">
      <c r="A36" s="400">
        <v>45603</v>
      </c>
      <c r="B36" s="409" t="s">
        <v>111</v>
      </c>
      <c r="C36" s="409" t="s">
        <v>112</v>
      </c>
      <c r="D36" s="652" t="s">
        <v>164</v>
      </c>
      <c r="E36" s="392">
        <v>16000</v>
      </c>
      <c r="F36" s="392"/>
      <c r="G36" s="132">
        <f t="shared" si="1"/>
        <v>51000</v>
      </c>
      <c r="H36" s="126" t="s">
        <v>884</v>
      </c>
      <c r="I36" s="126" t="s">
        <v>18</v>
      </c>
      <c r="J36" s="304" t="s">
        <v>352</v>
      </c>
      <c r="K36" s="409"/>
      <c r="L36" s="126" t="s">
        <v>44</v>
      </c>
      <c r="M36" s="126"/>
      <c r="N36" s="81" t="s">
        <v>349</v>
      </c>
    </row>
    <row r="37" spans="1:14" x14ac:dyDescent="0.3">
      <c r="A37" s="400">
        <v>45603</v>
      </c>
      <c r="B37" s="409" t="s">
        <v>111</v>
      </c>
      <c r="C37" s="409" t="s">
        <v>112</v>
      </c>
      <c r="D37" s="652" t="s">
        <v>164</v>
      </c>
      <c r="E37" s="392">
        <v>18000</v>
      </c>
      <c r="F37" s="392"/>
      <c r="G37" s="132">
        <f t="shared" si="1"/>
        <v>33000</v>
      </c>
      <c r="H37" s="126" t="s">
        <v>884</v>
      </c>
      <c r="I37" s="126" t="s">
        <v>18</v>
      </c>
      <c r="J37" s="304" t="s">
        <v>352</v>
      </c>
      <c r="K37" s="409"/>
      <c r="L37" s="126" t="s">
        <v>44</v>
      </c>
      <c r="M37" s="126"/>
      <c r="N37" s="81" t="s">
        <v>350</v>
      </c>
    </row>
    <row r="38" spans="1:14" s="80" customFormat="1" x14ac:dyDescent="0.3">
      <c r="A38" s="400">
        <v>45603</v>
      </c>
      <c r="B38" s="409" t="s">
        <v>111</v>
      </c>
      <c r="C38" s="409" t="s">
        <v>112</v>
      </c>
      <c r="D38" s="652" t="s">
        <v>164</v>
      </c>
      <c r="E38" s="392">
        <v>18000</v>
      </c>
      <c r="F38" s="392"/>
      <c r="G38" s="132">
        <f t="shared" si="1"/>
        <v>15000</v>
      </c>
      <c r="H38" s="126" t="s">
        <v>884</v>
      </c>
      <c r="I38" s="126" t="s">
        <v>18</v>
      </c>
      <c r="J38" s="304" t="s">
        <v>352</v>
      </c>
      <c r="K38" s="409"/>
      <c r="L38" s="126" t="s">
        <v>44</v>
      </c>
      <c r="M38" s="126"/>
      <c r="N38" s="81" t="s">
        <v>351</v>
      </c>
    </row>
    <row r="39" spans="1:14" s="823" customFormat="1" x14ac:dyDescent="0.3">
      <c r="A39" s="400">
        <v>45603</v>
      </c>
      <c r="B39" s="409" t="s">
        <v>166</v>
      </c>
      <c r="C39" s="409" t="s">
        <v>120</v>
      </c>
      <c r="D39" s="652" t="s">
        <v>164</v>
      </c>
      <c r="E39" s="392">
        <v>5000</v>
      </c>
      <c r="F39" s="965"/>
      <c r="G39" s="132">
        <f t="shared" si="1"/>
        <v>10000</v>
      </c>
      <c r="H39" s="953" t="s">
        <v>884</v>
      </c>
      <c r="I39" s="126" t="s">
        <v>18</v>
      </c>
      <c r="J39" s="304" t="s">
        <v>352</v>
      </c>
      <c r="K39" s="409"/>
      <c r="L39" s="126" t="s">
        <v>44</v>
      </c>
      <c r="M39" s="126"/>
      <c r="N39" s="81"/>
    </row>
    <row r="40" spans="1:14" x14ac:dyDescent="0.3">
      <c r="A40" s="400">
        <v>45603</v>
      </c>
      <c r="B40" s="409" t="s">
        <v>166</v>
      </c>
      <c r="C40" s="409" t="s">
        <v>120</v>
      </c>
      <c r="D40" s="652" t="s">
        <v>164</v>
      </c>
      <c r="E40" s="392">
        <v>5000</v>
      </c>
      <c r="F40" s="392"/>
      <c r="G40" s="132">
        <f t="shared" si="1"/>
        <v>5000</v>
      </c>
      <c r="H40" s="126" t="s">
        <v>884</v>
      </c>
      <c r="I40" s="126" t="s">
        <v>18</v>
      </c>
      <c r="J40" s="304" t="s">
        <v>352</v>
      </c>
      <c r="K40" s="409"/>
      <c r="L40" s="126" t="s">
        <v>44</v>
      </c>
      <c r="M40" s="126"/>
      <c r="N40" s="81"/>
    </row>
    <row r="41" spans="1:14" x14ac:dyDescent="0.3">
      <c r="A41" s="400">
        <v>45603</v>
      </c>
      <c r="B41" s="409" t="s">
        <v>166</v>
      </c>
      <c r="C41" s="409" t="s">
        <v>120</v>
      </c>
      <c r="D41" s="652" t="s">
        <v>164</v>
      </c>
      <c r="E41" s="392">
        <v>5000</v>
      </c>
      <c r="F41" s="392"/>
      <c r="G41" s="132">
        <f t="shared" si="1"/>
        <v>0</v>
      </c>
      <c r="H41" s="126" t="s">
        <v>884</v>
      </c>
      <c r="I41" s="126" t="s">
        <v>18</v>
      </c>
      <c r="J41" s="304" t="s">
        <v>352</v>
      </c>
      <c r="K41" s="409"/>
      <c r="L41" s="126" t="s">
        <v>44</v>
      </c>
      <c r="M41" s="126"/>
      <c r="N41" s="81"/>
    </row>
    <row r="42" spans="1:14" x14ac:dyDescent="0.3">
      <c r="A42" s="400">
        <v>45603</v>
      </c>
      <c r="B42" s="409" t="s">
        <v>166</v>
      </c>
      <c r="C42" s="409" t="s">
        <v>120</v>
      </c>
      <c r="D42" s="652" t="s">
        <v>164</v>
      </c>
      <c r="E42" s="392">
        <v>5000</v>
      </c>
      <c r="F42" s="392"/>
      <c r="G42" s="132">
        <f t="shared" si="1"/>
        <v>-5000</v>
      </c>
      <c r="H42" s="126" t="s">
        <v>884</v>
      </c>
      <c r="I42" s="126" t="s">
        <v>18</v>
      </c>
      <c r="J42" s="304" t="s">
        <v>352</v>
      </c>
      <c r="K42" s="409"/>
      <c r="L42" s="126" t="s">
        <v>44</v>
      </c>
      <c r="M42" s="126"/>
      <c r="N42" s="81"/>
    </row>
    <row r="43" spans="1:14" s="80" customFormat="1" x14ac:dyDescent="0.3">
      <c r="A43" s="400">
        <v>45603</v>
      </c>
      <c r="B43" s="409" t="s">
        <v>206</v>
      </c>
      <c r="C43" s="409" t="s">
        <v>48</v>
      </c>
      <c r="D43" s="652" t="s">
        <v>164</v>
      </c>
      <c r="E43" s="392"/>
      <c r="F43" s="392">
        <v>5000</v>
      </c>
      <c r="G43" s="132">
        <f t="shared" si="1"/>
        <v>0</v>
      </c>
      <c r="H43" s="126" t="s">
        <v>884</v>
      </c>
      <c r="I43" s="126" t="s">
        <v>18</v>
      </c>
      <c r="J43" s="304" t="s">
        <v>352</v>
      </c>
      <c r="K43" s="409"/>
      <c r="L43" s="126" t="s">
        <v>44</v>
      </c>
      <c r="M43" s="126"/>
      <c r="N43" s="81"/>
    </row>
    <row r="44" spans="1:14" x14ac:dyDescent="0.3">
      <c r="A44" s="837">
        <v>45604</v>
      </c>
      <c r="B44" s="815" t="s">
        <v>160</v>
      </c>
      <c r="C44" s="815" t="s">
        <v>48</v>
      </c>
      <c r="D44" s="816" t="s">
        <v>164</v>
      </c>
      <c r="E44" s="832"/>
      <c r="F44" s="832">
        <v>87000</v>
      </c>
      <c r="G44" s="819">
        <f t="shared" si="1"/>
        <v>87000</v>
      </c>
      <c r="H44" s="698" t="s">
        <v>884</v>
      </c>
      <c r="I44" s="698" t="s">
        <v>18</v>
      </c>
      <c r="J44" s="821" t="s">
        <v>371</v>
      </c>
      <c r="K44" s="815"/>
      <c r="L44" s="698" t="s">
        <v>44</v>
      </c>
      <c r="M44" s="698"/>
      <c r="N44" s="691"/>
    </row>
    <row r="45" spans="1:14" x14ac:dyDescent="0.3">
      <c r="A45" s="400">
        <v>45604</v>
      </c>
      <c r="B45" s="409" t="s">
        <v>111</v>
      </c>
      <c r="C45" s="409" t="s">
        <v>112</v>
      </c>
      <c r="D45" s="652" t="s">
        <v>164</v>
      </c>
      <c r="E45" s="392">
        <v>25000</v>
      </c>
      <c r="F45" s="392"/>
      <c r="G45" s="132">
        <f t="shared" si="1"/>
        <v>62000</v>
      </c>
      <c r="H45" s="126" t="s">
        <v>884</v>
      </c>
      <c r="I45" s="126" t="s">
        <v>18</v>
      </c>
      <c r="J45" s="304" t="s">
        <v>371</v>
      </c>
      <c r="K45" s="409"/>
      <c r="L45" s="126" t="s">
        <v>44</v>
      </c>
      <c r="M45" s="126"/>
      <c r="N45" s="81" t="s">
        <v>147</v>
      </c>
    </row>
    <row r="46" spans="1:14" s="823" customFormat="1" x14ac:dyDescent="0.3">
      <c r="A46" s="400">
        <v>45604</v>
      </c>
      <c r="B46" s="409" t="s">
        <v>111</v>
      </c>
      <c r="C46" s="409" t="s">
        <v>112</v>
      </c>
      <c r="D46" s="652" t="s">
        <v>164</v>
      </c>
      <c r="E46" s="392">
        <v>5000</v>
      </c>
      <c r="F46" s="965"/>
      <c r="G46" s="132">
        <f t="shared" si="1"/>
        <v>57000</v>
      </c>
      <c r="H46" s="953" t="s">
        <v>884</v>
      </c>
      <c r="I46" s="126" t="s">
        <v>18</v>
      </c>
      <c r="J46" s="304" t="s">
        <v>371</v>
      </c>
      <c r="K46" s="409"/>
      <c r="L46" s="126" t="s">
        <v>44</v>
      </c>
      <c r="M46" s="126"/>
      <c r="N46" s="81" t="s">
        <v>376</v>
      </c>
    </row>
    <row r="47" spans="1:14" x14ac:dyDescent="0.3">
      <c r="A47" s="400">
        <v>45604</v>
      </c>
      <c r="B47" s="409" t="s">
        <v>111</v>
      </c>
      <c r="C47" s="409" t="s">
        <v>112</v>
      </c>
      <c r="D47" s="652" t="s">
        <v>164</v>
      </c>
      <c r="E47" s="392">
        <v>3000</v>
      </c>
      <c r="F47" s="392"/>
      <c r="G47" s="132">
        <f t="shared" si="1"/>
        <v>54000</v>
      </c>
      <c r="H47" s="126" t="s">
        <v>884</v>
      </c>
      <c r="I47" s="126" t="s">
        <v>18</v>
      </c>
      <c r="J47" s="304" t="s">
        <v>371</v>
      </c>
      <c r="K47" s="409"/>
      <c r="L47" s="126" t="s">
        <v>44</v>
      </c>
      <c r="M47" s="126"/>
      <c r="N47" s="81" t="s">
        <v>377</v>
      </c>
    </row>
    <row r="48" spans="1:14" x14ac:dyDescent="0.3">
      <c r="A48" s="400">
        <v>45604</v>
      </c>
      <c r="B48" s="409" t="s">
        <v>111</v>
      </c>
      <c r="C48" s="409" t="s">
        <v>112</v>
      </c>
      <c r="D48" s="652" t="s">
        <v>164</v>
      </c>
      <c r="E48" s="392">
        <v>4000</v>
      </c>
      <c r="F48" s="392"/>
      <c r="G48" s="132">
        <f t="shared" si="1"/>
        <v>50000</v>
      </c>
      <c r="H48" s="126" t="s">
        <v>884</v>
      </c>
      <c r="I48" s="126" t="s">
        <v>18</v>
      </c>
      <c r="J48" s="304" t="s">
        <v>371</v>
      </c>
      <c r="K48" s="409"/>
      <c r="L48" s="126" t="s">
        <v>44</v>
      </c>
      <c r="M48" s="126"/>
      <c r="N48" s="81" t="s">
        <v>378</v>
      </c>
    </row>
    <row r="49" spans="1:14" x14ac:dyDescent="0.3">
      <c r="A49" s="400">
        <v>45604</v>
      </c>
      <c r="B49" s="409" t="s">
        <v>111</v>
      </c>
      <c r="C49" s="409" t="s">
        <v>112</v>
      </c>
      <c r="D49" s="652" t="s">
        <v>164</v>
      </c>
      <c r="E49" s="392">
        <v>4000</v>
      </c>
      <c r="F49" s="392"/>
      <c r="G49" s="132">
        <f t="shared" si="1"/>
        <v>46000</v>
      </c>
      <c r="H49" s="15" t="s">
        <v>884</v>
      </c>
      <c r="I49" s="126" t="s">
        <v>18</v>
      </c>
      <c r="J49" s="304" t="s">
        <v>371</v>
      </c>
      <c r="K49" s="409"/>
      <c r="L49" s="126" t="s">
        <v>44</v>
      </c>
      <c r="M49" s="126"/>
      <c r="N49" s="81" t="s">
        <v>379</v>
      </c>
    </row>
    <row r="50" spans="1:14" x14ac:dyDescent="0.3">
      <c r="A50" s="400">
        <v>45604</v>
      </c>
      <c r="B50" s="409" t="s">
        <v>111</v>
      </c>
      <c r="C50" s="409" t="s">
        <v>112</v>
      </c>
      <c r="D50" s="652" t="s">
        <v>164</v>
      </c>
      <c r="E50" s="392">
        <v>4000</v>
      </c>
      <c r="F50" s="392"/>
      <c r="G50" s="132">
        <f t="shared" si="1"/>
        <v>42000</v>
      </c>
      <c r="H50" s="15" t="s">
        <v>884</v>
      </c>
      <c r="I50" s="126" t="s">
        <v>18</v>
      </c>
      <c r="J50" s="304" t="s">
        <v>371</v>
      </c>
      <c r="K50" s="409"/>
      <c r="L50" s="126" t="s">
        <v>44</v>
      </c>
      <c r="M50" s="126"/>
      <c r="N50" s="81" t="s">
        <v>380</v>
      </c>
    </row>
    <row r="51" spans="1:14" x14ac:dyDescent="0.3">
      <c r="A51" s="400">
        <v>45604</v>
      </c>
      <c r="B51" s="409" t="s">
        <v>111</v>
      </c>
      <c r="C51" s="409" t="s">
        <v>112</v>
      </c>
      <c r="D51" s="652" t="s">
        <v>164</v>
      </c>
      <c r="E51" s="392">
        <v>25000</v>
      </c>
      <c r="F51" s="392"/>
      <c r="G51" s="132">
        <f t="shared" si="1"/>
        <v>17000</v>
      </c>
      <c r="H51" s="15" t="s">
        <v>884</v>
      </c>
      <c r="I51" s="126" t="s">
        <v>18</v>
      </c>
      <c r="J51" s="304" t="s">
        <v>371</v>
      </c>
      <c r="K51" s="409"/>
      <c r="L51" s="126" t="s">
        <v>44</v>
      </c>
      <c r="M51" s="126"/>
      <c r="N51" s="81" t="s">
        <v>381</v>
      </c>
    </row>
    <row r="52" spans="1:14" x14ac:dyDescent="0.3">
      <c r="A52" s="400">
        <v>45604</v>
      </c>
      <c r="B52" s="409" t="s">
        <v>166</v>
      </c>
      <c r="C52" s="409" t="s">
        <v>166</v>
      </c>
      <c r="D52" s="652" t="s">
        <v>164</v>
      </c>
      <c r="E52" s="392">
        <v>20000</v>
      </c>
      <c r="F52" s="392"/>
      <c r="G52" s="132">
        <f t="shared" si="1"/>
        <v>-3000</v>
      </c>
      <c r="H52" s="15" t="s">
        <v>884</v>
      </c>
      <c r="I52" s="126" t="s">
        <v>18</v>
      </c>
      <c r="J52" s="304" t="s">
        <v>371</v>
      </c>
      <c r="K52" s="409"/>
      <c r="L52" s="126" t="s">
        <v>44</v>
      </c>
      <c r="M52" s="126"/>
      <c r="N52" s="81"/>
    </row>
    <row r="53" spans="1:14" x14ac:dyDescent="0.3">
      <c r="A53" s="400">
        <v>45604</v>
      </c>
      <c r="B53" s="409" t="s">
        <v>206</v>
      </c>
      <c r="C53" s="409" t="s">
        <v>48</v>
      </c>
      <c r="D53" s="652" t="s">
        <v>164</v>
      </c>
      <c r="E53" s="392"/>
      <c r="F53" s="392">
        <v>3000</v>
      </c>
      <c r="G53" s="132">
        <f t="shared" si="1"/>
        <v>0</v>
      </c>
      <c r="H53" s="15" t="s">
        <v>884</v>
      </c>
      <c r="I53" s="126" t="s">
        <v>18</v>
      </c>
      <c r="J53" s="304" t="s">
        <v>371</v>
      </c>
      <c r="K53" s="409"/>
      <c r="L53" s="126" t="s">
        <v>44</v>
      </c>
      <c r="M53" s="126"/>
      <c r="N53" s="81"/>
    </row>
    <row r="54" spans="1:14" x14ac:dyDescent="0.3">
      <c r="A54" s="837">
        <v>45607</v>
      </c>
      <c r="B54" s="815" t="s">
        <v>160</v>
      </c>
      <c r="C54" s="815" t="s">
        <v>48</v>
      </c>
      <c r="D54" s="816" t="s">
        <v>164</v>
      </c>
      <c r="E54" s="832"/>
      <c r="F54" s="832">
        <v>105000</v>
      </c>
      <c r="G54" s="819">
        <f t="shared" si="1"/>
        <v>105000</v>
      </c>
      <c r="H54" s="823" t="s">
        <v>884</v>
      </c>
      <c r="I54" s="698" t="s">
        <v>18</v>
      </c>
      <c r="J54" s="821" t="s">
        <v>413</v>
      </c>
      <c r="K54" s="815"/>
      <c r="L54" s="698" t="s">
        <v>44</v>
      </c>
      <c r="M54" s="698"/>
      <c r="N54" s="691"/>
    </row>
    <row r="55" spans="1:14" x14ac:dyDescent="0.3">
      <c r="A55" s="400">
        <v>45607</v>
      </c>
      <c r="B55" s="409" t="s">
        <v>111</v>
      </c>
      <c r="C55" s="409" t="s">
        <v>112</v>
      </c>
      <c r="D55" s="652" t="s">
        <v>164</v>
      </c>
      <c r="E55" s="392">
        <v>25000</v>
      </c>
      <c r="F55" s="392"/>
      <c r="G55" s="132">
        <f t="shared" si="1"/>
        <v>80000</v>
      </c>
      <c r="H55" s="15" t="s">
        <v>884</v>
      </c>
      <c r="I55" s="126" t="s">
        <v>18</v>
      </c>
      <c r="J55" s="304" t="s">
        <v>413</v>
      </c>
      <c r="K55" s="409"/>
      <c r="L55" s="126" t="s">
        <v>44</v>
      </c>
      <c r="M55" s="126"/>
      <c r="N55" s="81" t="s">
        <v>174</v>
      </c>
    </row>
    <row r="56" spans="1:14" x14ac:dyDescent="0.3">
      <c r="A56" s="400">
        <v>45607</v>
      </c>
      <c r="B56" s="409" t="s">
        <v>111</v>
      </c>
      <c r="C56" s="409" t="s">
        <v>112</v>
      </c>
      <c r="D56" s="652" t="s">
        <v>164</v>
      </c>
      <c r="E56" s="392">
        <v>23000</v>
      </c>
      <c r="F56" s="392"/>
      <c r="G56" s="132">
        <f t="shared" si="1"/>
        <v>57000</v>
      </c>
      <c r="H56" s="15" t="s">
        <v>884</v>
      </c>
      <c r="I56" s="126" t="s">
        <v>18</v>
      </c>
      <c r="J56" s="304" t="s">
        <v>413</v>
      </c>
      <c r="K56" s="409"/>
      <c r="L56" s="126" t="s">
        <v>44</v>
      </c>
      <c r="M56" s="126"/>
      <c r="N56" s="81" t="s">
        <v>429</v>
      </c>
    </row>
    <row r="57" spans="1:14" x14ac:dyDescent="0.3">
      <c r="A57" s="400">
        <v>45607</v>
      </c>
      <c r="B57" s="409" t="s">
        <v>111</v>
      </c>
      <c r="C57" s="409" t="s">
        <v>112</v>
      </c>
      <c r="D57" s="652" t="s">
        <v>164</v>
      </c>
      <c r="E57" s="392">
        <v>10000</v>
      </c>
      <c r="F57" s="392"/>
      <c r="G57" s="132">
        <f t="shared" si="1"/>
        <v>47000</v>
      </c>
      <c r="H57" s="15" t="s">
        <v>884</v>
      </c>
      <c r="I57" s="126" t="s">
        <v>18</v>
      </c>
      <c r="J57" s="304" t="s">
        <v>413</v>
      </c>
      <c r="K57" s="409"/>
      <c r="L57" s="126" t="s">
        <v>44</v>
      </c>
      <c r="M57" s="126"/>
      <c r="N57" s="81" t="s">
        <v>430</v>
      </c>
    </row>
    <row r="58" spans="1:14" x14ac:dyDescent="0.3">
      <c r="A58" s="400">
        <v>45607</v>
      </c>
      <c r="B58" s="409" t="s">
        <v>111</v>
      </c>
      <c r="C58" s="409" t="s">
        <v>112</v>
      </c>
      <c r="D58" s="652" t="s">
        <v>164</v>
      </c>
      <c r="E58" s="392">
        <v>15000</v>
      </c>
      <c r="F58" s="392"/>
      <c r="G58" s="132">
        <f t="shared" si="1"/>
        <v>32000</v>
      </c>
      <c r="H58" s="15" t="s">
        <v>884</v>
      </c>
      <c r="I58" s="126" t="s">
        <v>18</v>
      </c>
      <c r="J58" s="304" t="s">
        <v>413</v>
      </c>
      <c r="K58" s="409"/>
      <c r="L58" s="126" t="s">
        <v>44</v>
      </c>
      <c r="M58" s="126"/>
      <c r="N58" s="81" t="s">
        <v>431</v>
      </c>
    </row>
    <row r="59" spans="1:14" x14ac:dyDescent="0.3">
      <c r="A59" s="400">
        <v>45607</v>
      </c>
      <c r="B59" s="409" t="s">
        <v>111</v>
      </c>
      <c r="C59" s="409" t="s">
        <v>112</v>
      </c>
      <c r="D59" s="652" t="s">
        <v>164</v>
      </c>
      <c r="E59" s="392">
        <v>15000</v>
      </c>
      <c r="F59" s="392"/>
      <c r="G59" s="132">
        <f t="shared" si="1"/>
        <v>17000</v>
      </c>
      <c r="H59" s="15" t="s">
        <v>884</v>
      </c>
      <c r="I59" s="126" t="s">
        <v>18</v>
      </c>
      <c r="J59" s="304" t="s">
        <v>413</v>
      </c>
      <c r="K59" s="409"/>
      <c r="L59" s="126" t="s">
        <v>44</v>
      </c>
      <c r="M59" s="126"/>
      <c r="N59" s="81" t="s">
        <v>432</v>
      </c>
    </row>
    <row r="60" spans="1:14" x14ac:dyDescent="0.3">
      <c r="A60" s="400">
        <v>45607</v>
      </c>
      <c r="B60" s="409" t="s">
        <v>166</v>
      </c>
      <c r="C60" s="409" t="s">
        <v>166</v>
      </c>
      <c r="D60" s="652" t="s">
        <v>164</v>
      </c>
      <c r="E60" s="392">
        <v>7000</v>
      </c>
      <c r="F60" s="392"/>
      <c r="G60" s="132">
        <f t="shared" si="1"/>
        <v>10000</v>
      </c>
      <c r="H60" s="15" t="s">
        <v>884</v>
      </c>
      <c r="I60" s="126" t="s">
        <v>18</v>
      </c>
      <c r="J60" s="304" t="s">
        <v>413</v>
      </c>
      <c r="K60" s="409"/>
      <c r="L60" s="126" t="s">
        <v>44</v>
      </c>
      <c r="M60" s="126"/>
      <c r="N60" s="81"/>
    </row>
    <row r="61" spans="1:14" x14ac:dyDescent="0.3">
      <c r="A61" s="400">
        <v>45607</v>
      </c>
      <c r="B61" s="409" t="s">
        <v>166</v>
      </c>
      <c r="C61" s="409" t="s">
        <v>166</v>
      </c>
      <c r="D61" s="652" t="s">
        <v>164</v>
      </c>
      <c r="E61" s="392">
        <v>3000</v>
      </c>
      <c r="F61" s="392"/>
      <c r="G61" s="132">
        <f t="shared" si="1"/>
        <v>7000</v>
      </c>
      <c r="H61" s="15" t="s">
        <v>884</v>
      </c>
      <c r="I61" s="126" t="s">
        <v>18</v>
      </c>
      <c r="J61" s="304" t="s">
        <v>413</v>
      </c>
      <c r="K61" s="409"/>
      <c r="L61" s="126" t="s">
        <v>44</v>
      </c>
      <c r="M61" s="126"/>
      <c r="N61" s="81"/>
    </row>
    <row r="62" spans="1:14" x14ac:dyDescent="0.3">
      <c r="A62" s="400">
        <v>45607</v>
      </c>
      <c r="B62" s="409" t="s">
        <v>166</v>
      </c>
      <c r="C62" s="409" t="s">
        <v>166</v>
      </c>
      <c r="D62" s="652" t="s">
        <v>164</v>
      </c>
      <c r="E62" s="392">
        <v>5000</v>
      </c>
      <c r="F62" s="392"/>
      <c r="G62" s="132">
        <f t="shared" si="1"/>
        <v>2000</v>
      </c>
      <c r="H62" s="15" t="s">
        <v>884</v>
      </c>
      <c r="I62" s="126" t="s">
        <v>18</v>
      </c>
      <c r="J62" s="304" t="s">
        <v>413</v>
      </c>
      <c r="K62" s="409"/>
      <c r="L62" s="126" t="s">
        <v>44</v>
      </c>
      <c r="M62" s="126"/>
      <c r="N62" s="81"/>
    </row>
    <row r="63" spans="1:14" x14ac:dyDescent="0.3">
      <c r="A63" s="400">
        <v>45607</v>
      </c>
      <c r="B63" s="409" t="s">
        <v>176</v>
      </c>
      <c r="C63" s="409" t="s">
        <v>48</v>
      </c>
      <c r="D63" s="652" t="s">
        <v>164</v>
      </c>
      <c r="E63" s="392"/>
      <c r="F63" s="392">
        <v>-2000</v>
      </c>
      <c r="G63" s="132">
        <f t="shared" si="1"/>
        <v>0</v>
      </c>
      <c r="H63" s="15" t="s">
        <v>884</v>
      </c>
      <c r="I63" s="126" t="s">
        <v>18</v>
      </c>
      <c r="J63" s="304" t="s">
        <v>413</v>
      </c>
      <c r="K63" s="409"/>
      <c r="L63" s="126" t="s">
        <v>44</v>
      </c>
      <c r="M63" s="126"/>
      <c r="N63" s="81"/>
    </row>
    <row r="64" spans="1:14" x14ac:dyDescent="0.3">
      <c r="A64" s="837">
        <v>45608</v>
      </c>
      <c r="B64" s="815" t="s">
        <v>160</v>
      </c>
      <c r="C64" s="815" t="s">
        <v>48</v>
      </c>
      <c r="D64" s="816" t="s">
        <v>164</v>
      </c>
      <c r="E64" s="832"/>
      <c r="F64" s="832">
        <v>70000</v>
      </c>
      <c r="G64" s="819">
        <f t="shared" si="1"/>
        <v>70000</v>
      </c>
      <c r="H64" s="823" t="s">
        <v>884</v>
      </c>
      <c r="I64" s="698" t="s">
        <v>18</v>
      </c>
      <c r="J64" s="821" t="s">
        <v>427</v>
      </c>
      <c r="K64" s="815"/>
      <c r="L64" s="698" t="s">
        <v>44</v>
      </c>
      <c r="M64" s="698"/>
      <c r="N64" s="691"/>
    </row>
    <row r="65" spans="1:14" x14ac:dyDescent="0.3">
      <c r="A65" s="400">
        <v>45608</v>
      </c>
      <c r="B65" s="409" t="s">
        <v>111</v>
      </c>
      <c r="C65" s="409" t="s">
        <v>112</v>
      </c>
      <c r="D65" s="652" t="s">
        <v>164</v>
      </c>
      <c r="E65" s="392">
        <v>25000</v>
      </c>
      <c r="F65" s="392"/>
      <c r="G65" s="132">
        <f t="shared" si="1"/>
        <v>45000</v>
      </c>
      <c r="H65" s="15" t="s">
        <v>884</v>
      </c>
      <c r="I65" s="126" t="s">
        <v>18</v>
      </c>
      <c r="J65" s="304" t="s">
        <v>427</v>
      </c>
      <c r="K65" s="409"/>
      <c r="L65" s="126" t="s">
        <v>44</v>
      </c>
      <c r="M65" s="126"/>
      <c r="N65" s="81" t="s">
        <v>174</v>
      </c>
    </row>
    <row r="66" spans="1:14" x14ac:dyDescent="0.3">
      <c r="A66" s="400">
        <v>45608</v>
      </c>
      <c r="B66" s="409" t="s">
        <v>111</v>
      </c>
      <c r="C66" s="409" t="s">
        <v>112</v>
      </c>
      <c r="D66" s="652" t="s">
        <v>164</v>
      </c>
      <c r="E66" s="392">
        <v>15000</v>
      </c>
      <c r="F66" s="392"/>
      <c r="G66" s="132">
        <f t="shared" si="1"/>
        <v>30000</v>
      </c>
      <c r="H66" s="15" t="s">
        <v>884</v>
      </c>
      <c r="I66" s="126" t="s">
        <v>18</v>
      </c>
      <c r="J66" s="304" t="s">
        <v>427</v>
      </c>
      <c r="K66" s="409"/>
      <c r="L66" s="126" t="s">
        <v>44</v>
      </c>
      <c r="M66" s="126"/>
      <c r="N66" s="81" t="s">
        <v>442</v>
      </c>
    </row>
    <row r="67" spans="1:14" x14ac:dyDescent="0.3">
      <c r="A67" s="400">
        <v>45608</v>
      </c>
      <c r="B67" s="409" t="s">
        <v>111</v>
      </c>
      <c r="C67" s="409" t="s">
        <v>112</v>
      </c>
      <c r="D67" s="652" t="s">
        <v>164</v>
      </c>
      <c r="E67" s="392">
        <v>2000</v>
      </c>
      <c r="F67" s="392"/>
      <c r="G67" s="132">
        <f t="shared" si="1"/>
        <v>28000</v>
      </c>
      <c r="H67" s="15" t="s">
        <v>884</v>
      </c>
      <c r="I67" s="126" t="s">
        <v>18</v>
      </c>
      <c r="J67" s="304" t="s">
        <v>427</v>
      </c>
      <c r="K67" s="409"/>
      <c r="L67" s="126" t="s">
        <v>44</v>
      </c>
      <c r="M67" s="126"/>
      <c r="N67" s="81" t="s">
        <v>443</v>
      </c>
    </row>
    <row r="68" spans="1:14" x14ac:dyDescent="0.3">
      <c r="A68" s="400">
        <v>45608</v>
      </c>
      <c r="B68" s="409" t="s">
        <v>111</v>
      </c>
      <c r="C68" s="409" t="s">
        <v>112</v>
      </c>
      <c r="D68" s="652" t="s">
        <v>164</v>
      </c>
      <c r="E68" s="392">
        <v>15000</v>
      </c>
      <c r="F68" s="392"/>
      <c r="G68" s="132">
        <f t="shared" si="1"/>
        <v>13000</v>
      </c>
      <c r="H68" s="15" t="s">
        <v>884</v>
      </c>
      <c r="I68" s="126" t="s">
        <v>18</v>
      </c>
      <c r="J68" s="304" t="s">
        <v>427</v>
      </c>
      <c r="K68" s="409"/>
      <c r="L68" s="126" t="s">
        <v>44</v>
      </c>
      <c r="M68" s="126"/>
      <c r="N68" s="81" t="s">
        <v>444</v>
      </c>
    </row>
    <row r="69" spans="1:14" x14ac:dyDescent="0.3">
      <c r="A69" s="969">
        <v>45608</v>
      </c>
      <c r="B69" s="970" t="s">
        <v>166</v>
      </c>
      <c r="C69" s="970" t="s">
        <v>166</v>
      </c>
      <c r="D69" s="971" t="s">
        <v>164</v>
      </c>
      <c r="E69" s="784">
        <v>15000</v>
      </c>
      <c r="F69" s="784"/>
      <c r="G69" s="132">
        <f t="shared" si="1"/>
        <v>-2000</v>
      </c>
      <c r="H69" s="15" t="s">
        <v>884</v>
      </c>
      <c r="I69" s="131" t="s">
        <v>18</v>
      </c>
      <c r="J69" s="304" t="s">
        <v>427</v>
      </c>
      <c r="K69" s="970"/>
      <c r="L69" s="131" t="s">
        <v>44</v>
      </c>
      <c r="M69" s="131"/>
      <c r="N69" s="972"/>
    </row>
    <row r="70" spans="1:14" x14ac:dyDescent="0.3">
      <c r="A70" s="837">
        <v>45610</v>
      </c>
      <c r="B70" s="815" t="s">
        <v>160</v>
      </c>
      <c r="C70" s="815" t="s">
        <v>48</v>
      </c>
      <c r="D70" s="816" t="s">
        <v>164</v>
      </c>
      <c r="E70" s="832"/>
      <c r="F70" s="832">
        <v>98000</v>
      </c>
      <c r="G70" s="818">
        <f t="shared" si="1"/>
        <v>96000</v>
      </c>
      <c r="H70" s="698" t="s">
        <v>884</v>
      </c>
      <c r="I70" s="698" t="s">
        <v>18</v>
      </c>
      <c r="J70" s="821" t="s">
        <v>481</v>
      </c>
      <c r="K70" s="815"/>
      <c r="L70" s="698" t="s">
        <v>44</v>
      </c>
      <c r="M70" s="698"/>
      <c r="N70" s="691"/>
    </row>
    <row r="71" spans="1:14" x14ac:dyDescent="0.3">
      <c r="A71" s="400">
        <v>45610</v>
      </c>
      <c r="B71" s="409" t="s">
        <v>111</v>
      </c>
      <c r="C71" s="409" t="s">
        <v>112</v>
      </c>
      <c r="D71" s="652" t="s">
        <v>164</v>
      </c>
      <c r="E71" s="392">
        <v>25000</v>
      </c>
      <c r="F71" s="392"/>
      <c r="G71" s="124">
        <f t="shared" si="1"/>
        <v>71000</v>
      </c>
      <c r="H71" s="14" t="s">
        <v>884</v>
      </c>
      <c r="I71" s="126" t="s">
        <v>18</v>
      </c>
      <c r="J71" s="304" t="s">
        <v>481</v>
      </c>
      <c r="K71" s="409"/>
      <c r="L71" s="126" t="s">
        <v>44</v>
      </c>
      <c r="M71" s="126"/>
      <c r="N71" s="81" t="s">
        <v>468</v>
      </c>
    </row>
    <row r="72" spans="1:14" x14ac:dyDescent="0.3">
      <c r="A72" s="400">
        <v>45610</v>
      </c>
      <c r="B72" s="409" t="s">
        <v>111</v>
      </c>
      <c r="C72" s="409" t="s">
        <v>112</v>
      </c>
      <c r="D72" s="652" t="s">
        <v>164</v>
      </c>
      <c r="E72" s="392">
        <v>20000</v>
      </c>
      <c r="F72" s="392"/>
      <c r="G72" s="124">
        <f t="shared" ref="G72:G135" si="2">G71-E72+F72</f>
        <v>51000</v>
      </c>
      <c r="H72" s="14" t="s">
        <v>884</v>
      </c>
      <c r="I72" s="126" t="s">
        <v>18</v>
      </c>
      <c r="J72" s="304" t="s">
        <v>481</v>
      </c>
      <c r="K72" s="409"/>
      <c r="L72" s="126" t="s">
        <v>44</v>
      </c>
      <c r="M72" s="126"/>
      <c r="N72" s="81" t="s">
        <v>496</v>
      </c>
    </row>
    <row r="73" spans="1:14" x14ac:dyDescent="0.3">
      <c r="A73" s="400">
        <v>45610</v>
      </c>
      <c r="B73" s="409" t="s">
        <v>111</v>
      </c>
      <c r="C73" s="409" t="s">
        <v>112</v>
      </c>
      <c r="D73" s="652" t="s">
        <v>164</v>
      </c>
      <c r="E73" s="392">
        <v>10000</v>
      </c>
      <c r="F73" s="392"/>
      <c r="G73" s="124">
        <f t="shared" si="2"/>
        <v>41000</v>
      </c>
      <c r="H73" s="14" t="s">
        <v>884</v>
      </c>
      <c r="I73" s="126" t="s">
        <v>18</v>
      </c>
      <c r="J73" s="304" t="s">
        <v>481</v>
      </c>
      <c r="K73" s="409"/>
      <c r="L73" s="126" t="s">
        <v>44</v>
      </c>
      <c r="M73" s="126"/>
      <c r="N73" s="81" t="s">
        <v>497</v>
      </c>
    </row>
    <row r="74" spans="1:14" x14ac:dyDescent="0.3">
      <c r="A74" s="400">
        <v>45610</v>
      </c>
      <c r="B74" s="409" t="s">
        <v>111</v>
      </c>
      <c r="C74" s="409" t="s">
        <v>112</v>
      </c>
      <c r="D74" s="652" t="s">
        <v>164</v>
      </c>
      <c r="E74" s="392">
        <v>25000</v>
      </c>
      <c r="F74" s="392"/>
      <c r="G74" s="124">
        <f t="shared" si="2"/>
        <v>16000</v>
      </c>
      <c r="H74" s="14" t="s">
        <v>884</v>
      </c>
      <c r="I74" s="126" t="s">
        <v>18</v>
      </c>
      <c r="J74" s="304" t="s">
        <v>481</v>
      </c>
      <c r="K74" s="409"/>
      <c r="L74" s="126" t="s">
        <v>44</v>
      </c>
      <c r="M74" s="126"/>
      <c r="N74" s="81" t="s">
        <v>498</v>
      </c>
    </row>
    <row r="75" spans="1:14" x14ac:dyDescent="0.3">
      <c r="A75" s="400">
        <v>45610</v>
      </c>
      <c r="B75" s="409" t="s">
        <v>166</v>
      </c>
      <c r="C75" s="409" t="s">
        <v>166</v>
      </c>
      <c r="D75" s="652" t="s">
        <v>164</v>
      </c>
      <c r="E75" s="392">
        <v>18000</v>
      </c>
      <c r="F75" s="392"/>
      <c r="G75" s="124">
        <f t="shared" si="2"/>
        <v>-2000</v>
      </c>
      <c r="H75" s="14" t="s">
        <v>884</v>
      </c>
      <c r="I75" s="126" t="s">
        <v>18</v>
      </c>
      <c r="J75" s="304" t="s">
        <v>481</v>
      </c>
      <c r="K75" s="409"/>
      <c r="L75" s="126" t="s">
        <v>44</v>
      </c>
      <c r="M75" s="126"/>
      <c r="N75" s="81"/>
    </row>
    <row r="76" spans="1:14" x14ac:dyDescent="0.3">
      <c r="A76" s="837">
        <v>45611</v>
      </c>
      <c r="B76" s="815" t="s">
        <v>160</v>
      </c>
      <c r="C76" s="815" t="s">
        <v>48</v>
      </c>
      <c r="D76" s="816" t="s">
        <v>164</v>
      </c>
      <c r="E76" s="832"/>
      <c r="F76" s="832">
        <v>90000</v>
      </c>
      <c r="G76" s="818">
        <f t="shared" si="2"/>
        <v>88000</v>
      </c>
      <c r="H76" s="698" t="s">
        <v>884</v>
      </c>
      <c r="I76" s="698" t="s">
        <v>18</v>
      </c>
      <c r="J76" s="821" t="s">
        <v>482</v>
      </c>
      <c r="K76" s="815"/>
      <c r="L76" s="698" t="s">
        <v>44</v>
      </c>
      <c r="M76" s="698"/>
      <c r="N76" s="691"/>
    </row>
    <row r="77" spans="1:14" x14ac:dyDescent="0.3">
      <c r="A77" s="400">
        <v>45611</v>
      </c>
      <c r="B77" s="409" t="s">
        <v>111</v>
      </c>
      <c r="C77" s="409" t="s">
        <v>112</v>
      </c>
      <c r="D77" s="652" t="s">
        <v>164</v>
      </c>
      <c r="E77" s="392">
        <v>25000</v>
      </c>
      <c r="F77" s="392"/>
      <c r="G77" s="124">
        <f t="shared" si="2"/>
        <v>63000</v>
      </c>
      <c r="H77" s="14" t="s">
        <v>884</v>
      </c>
      <c r="I77" s="126" t="s">
        <v>18</v>
      </c>
      <c r="J77" s="304" t="s">
        <v>482</v>
      </c>
      <c r="K77" s="409"/>
      <c r="L77" s="126" t="s">
        <v>44</v>
      </c>
      <c r="M77" s="126"/>
      <c r="N77" s="81" t="s">
        <v>174</v>
      </c>
    </row>
    <row r="78" spans="1:14" x14ac:dyDescent="0.3">
      <c r="A78" s="400">
        <v>45611</v>
      </c>
      <c r="B78" s="409" t="s">
        <v>111</v>
      </c>
      <c r="C78" s="409" t="s">
        <v>112</v>
      </c>
      <c r="D78" s="652" t="s">
        <v>164</v>
      </c>
      <c r="E78" s="392">
        <v>18000</v>
      </c>
      <c r="F78" s="392"/>
      <c r="G78" s="124">
        <f t="shared" si="2"/>
        <v>45000</v>
      </c>
      <c r="H78" s="14" t="s">
        <v>884</v>
      </c>
      <c r="I78" s="126" t="s">
        <v>18</v>
      </c>
      <c r="J78" s="304" t="s">
        <v>482</v>
      </c>
      <c r="K78" s="409"/>
      <c r="L78" s="126" t="s">
        <v>44</v>
      </c>
      <c r="M78" s="126"/>
      <c r="N78" s="81" t="s">
        <v>518</v>
      </c>
    </row>
    <row r="79" spans="1:14" x14ac:dyDescent="0.3">
      <c r="A79" s="400">
        <v>45611</v>
      </c>
      <c r="B79" s="409" t="s">
        <v>111</v>
      </c>
      <c r="C79" s="409" t="s">
        <v>112</v>
      </c>
      <c r="D79" s="652" t="s">
        <v>164</v>
      </c>
      <c r="E79" s="392">
        <v>8000</v>
      </c>
      <c r="F79" s="392"/>
      <c r="G79" s="124">
        <f t="shared" si="2"/>
        <v>37000</v>
      </c>
      <c r="H79" s="14" t="s">
        <v>884</v>
      </c>
      <c r="I79" s="126" t="s">
        <v>18</v>
      </c>
      <c r="J79" s="304" t="s">
        <v>482</v>
      </c>
      <c r="K79" s="409"/>
      <c r="L79" s="126" t="s">
        <v>44</v>
      </c>
      <c r="M79" s="126"/>
      <c r="N79" s="81" t="s">
        <v>519</v>
      </c>
    </row>
    <row r="80" spans="1:14" x14ac:dyDescent="0.3">
      <c r="A80" s="400">
        <v>45611</v>
      </c>
      <c r="B80" s="409" t="s">
        <v>111</v>
      </c>
      <c r="C80" s="409" t="s">
        <v>112</v>
      </c>
      <c r="D80" s="652" t="s">
        <v>164</v>
      </c>
      <c r="E80" s="392">
        <v>4000</v>
      </c>
      <c r="F80" s="392"/>
      <c r="G80" s="124">
        <f t="shared" si="2"/>
        <v>33000</v>
      </c>
      <c r="H80" s="14" t="s">
        <v>884</v>
      </c>
      <c r="I80" s="126" t="s">
        <v>18</v>
      </c>
      <c r="J80" s="304" t="s">
        <v>482</v>
      </c>
      <c r="K80" s="409"/>
      <c r="L80" s="126" t="s">
        <v>44</v>
      </c>
      <c r="M80" s="126"/>
      <c r="N80" s="81" t="s">
        <v>520</v>
      </c>
    </row>
    <row r="81" spans="1:14" x14ac:dyDescent="0.3">
      <c r="A81" s="400">
        <v>45611</v>
      </c>
      <c r="B81" s="409" t="s">
        <v>111</v>
      </c>
      <c r="C81" s="409" t="s">
        <v>112</v>
      </c>
      <c r="D81" s="652" t="s">
        <v>164</v>
      </c>
      <c r="E81" s="392">
        <v>17000</v>
      </c>
      <c r="F81" s="392"/>
      <c r="G81" s="124">
        <f t="shared" si="2"/>
        <v>16000</v>
      </c>
      <c r="H81" s="14" t="s">
        <v>884</v>
      </c>
      <c r="I81" s="126" t="s">
        <v>18</v>
      </c>
      <c r="J81" s="304" t="s">
        <v>482</v>
      </c>
      <c r="K81" s="409"/>
      <c r="L81" s="126" t="s">
        <v>44</v>
      </c>
      <c r="M81" s="126"/>
      <c r="N81" s="81" t="s">
        <v>521</v>
      </c>
    </row>
    <row r="82" spans="1:14" x14ac:dyDescent="0.3">
      <c r="A82" s="400">
        <v>45611</v>
      </c>
      <c r="B82" s="409" t="s">
        <v>166</v>
      </c>
      <c r="C82" s="409" t="s">
        <v>166</v>
      </c>
      <c r="D82" s="652" t="s">
        <v>164</v>
      </c>
      <c r="E82" s="392">
        <v>10000</v>
      </c>
      <c r="F82" s="392"/>
      <c r="G82" s="124">
        <f t="shared" si="2"/>
        <v>6000</v>
      </c>
      <c r="H82" s="14" t="s">
        <v>884</v>
      </c>
      <c r="I82" s="126" t="s">
        <v>18</v>
      </c>
      <c r="J82" s="304" t="s">
        <v>482</v>
      </c>
      <c r="K82" s="409"/>
      <c r="L82" s="126" t="s">
        <v>44</v>
      </c>
      <c r="M82" s="126"/>
      <c r="N82" s="81"/>
    </row>
    <row r="83" spans="1:14" x14ac:dyDescent="0.3">
      <c r="A83" s="837">
        <v>45614</v>
      </c>
      <c r="B83" s="815" t="s">
        <v>160</v>
      </c>
      <c r="C83" s="815" t="s">
        <v>48</v>
      </c>
      <c r="D83" s="816" t="s">
        <v>164</v>
      </c>
      <c r="E83" s="832"/>
      <c r="F83" s="832">
        <v>100000</v>
      </c>
      <c r="G83" s="818">
        <f t="shared" si="2"/>
        <v>106000</v>
      </c>
      <c r="H83" s="698" t="s">
        <v>884</v>
      </c>
      <c r="I83" s="698" t="s">
        <v>18</v>
      </c>
      <c r="J83" s="821" t="s">
        <v>523</v>
      </c>
      <c r="K83" s="815"/>
      <c r="L83" s="698" t="s">
        <v>44</v>
      </c>
      <c r="M83" s="698"/>
      <c r="N83" s="691"/>
    </row>
    <row r="84" spans="1:14" x14ac:dyDescent="0.3">
      <c r="A84" s="400">
        <v>45614</v>
      </c>
      <c r="B84" s="409" t="s">
        <v>111</v>
      </c>
      <c r="C84" s="409" t="s">
        <v>112</v>
      </c>
      <c r="D84" s="652" t="s">
        <v>164</v>
      </c>
      <c r="E84" s="392">
        <v>25000</v>
      </c>
      <c r="F84" s="392"/>
      <c r="G84" s="124">
        <f t="shared" si="2"/>
        <v>81000</v>
      </c>
      <c r="H84" s="14" t="s">
        <v>884</v>
      </c>
      <c r="I84" s="126" t="s">
        <v>18</v>
      </c>
      <c r="J84" s="304" t="s">
        <v>523</v>
      </c>
      <c r="K84" s="409"/>
      <c r="L84" s="126" t="s">
        <v>44</v>
      </c>
      <c r="M84" s="126"/>
      <c r="N84" s="81" t="s">
        <v>174</v>
      </c>
    </row>
    <row r="85" spans="1:14" x14ac:dyDescent="0.3">
      <c r="A85" s="400">
        <v>45614</v>
      </c>
      <c r="B85" s="409" t="s">
        <v>111</v>
      </c>
      <c r="C85" s="409" t="s">
        <v>112</v>
      </c>
      <c r="D85" s="652" t="s">
        <v>164</v>
      </c>
      <c r="E85" s="392">
        <v>8000</v>
      </c>
      <c r="F85" s="392"/>
      <c r="G85" s="124">
        <f t="shared" si="2"/>
        <v>73000</v>
      </c>
      <c r="H85" s="14" t="s">
        <v>884</v>
      </c>
      <c r="I85" s="126" t="s">
        <v>18</v>
      </c>
      <c r="J85" s="304" t="s">
        <v>523</v>
      </c>
      <c r="K85" s="409"/>
      <c r="L85" s="126" t="s">
        <v>44</v>
      </c>
      <c r="M85" s="126"/>
      <c r="N85" s="81" t="s">
        <v>531</v>
      </c>
    </row>
    <row r="86" spans="1:14" x14ac:dyDescent="0.3">
      <c r="A86" s="400">
        <v>45614</v>
      </c>
      <c r="B86" s="409" t="s">
        <v>111</v>
      </c>
      <c r="C86" s="409" t="s">
        <v>112</v>
      </c>
      <c r="D86" s="652" t="s">
        <v>164</v>
      </c>
      <c r="E86" s="392">
        <v>16000</v>
      </c>
      <c r="F86" s="392"/>
      <c r="G86" s="124">
        <f t="shared" si="2"/>
        <v>57000</v>
      </c>
      <c r="H86" s="14" t="s">
        <v>884</v>
      </c>
      <c r="I86" s="126" t="s">
        <v>18</v>
      </c>
      <c r="J86" s="304" t="s">
        <v>523</v>
      </c>
      <c r="K86" s="409"/>
      <c r="L86" s="126" t="s">
        <v>44</v>
      </c>
      <c r="M86" s="126"/>
      <c r="N86" s="81" t="s">
        <v>532</v>
      </c>
    </row>
    <row r="87" spans="1:14" x14ac:dyDescent="0.3">
      <c r="A87" s="400">
        <v>45614</v>
      </c>
      <c r="B87" s="409" t="s">
        <v>111</v>
      </c>
      <c r="C87" s="409" t="s">
        <v>112</v>
      </c>
      <c r="D87" s="652" t="s">
        <v>164</v>
      </c>
      <c r="E87" s="392">
        <v>5000</v>
      </c>
      <c r="F87" s="392"/>
      <c r="G87" s="124">
        <f t="shared" si="2"/>
        <v>52000</v>
      </c>
      <c r="H87" s="14" t="s">
        <v>884</v>
      </c>
      <c r="I87" s="126" t="s">
        <v>18</v>
      </c>
      <c r="J87" s="304" t="s">
        <v>523</v>
      </c>
      <c r="K87" s="409"/>
      <c r="L87" s="126" t="s">
        <v>44</v>
      </c>
      <c r="M87" s="126"/>
      <c r="N87" s="81" t="s">
        <v>533</v>
      </c>
    </row>
    <row r="88" spans="1:14" x14ac:dyDescent="0.3">
      <c r="A88" s="400">
        <v>45614</v>
      </c>
      <c r="B88" s="409" t="s">
        <v>111</v>
      </c>
      <c r="C88" s="409" t="s">
        <v>112</v>
      </c>
      <c r="D88" s="652" t="s">
        <v>164</v>
      </c>
      <c r="E88" s="392">
        <v>27000</v>
      </c>
      <c r="F88" s="392"/>
      <c r="G88" s="124">
        <f t="shared" si="2"/>
        <v>25000</v>
      </c>
      <c r="H88" s="14" t="s">
        <v>884</v>
      </c>
      <c r="I88" s="126" t="s">
        <v>18</v>
      </c>
      <c r="J88" s="304" t="s">
        <v>523</v>
      </c>
      <c r="K88" s="409"/>
      <c r="L88" s="126" t="s">
        <v>44</v>
      </c>
      <c r="M88" s="126"/>
      <c r="N88" s="81" t="s">
        <v>534</v>
      </c>
    </row>
    <row r="89" spans="1:14" x14ac:dyDescent="0.3">
      <c r="A89" s="400">
        <v>45614</v>
      </c>
      <c r="B89" s="409" t="s">
        <v>166</v>
      </c>
      <c r="C89" s="409" t="s">
        <v>166</v>
      </c>
      <c r="D89" s="652" t="s">
        <v>164</v>
      </c>
      <c r="E89" s="392">
        <v>15000</v>
      </c>
      <c r="F89" s="392"/>
      <c r="G89" s="124">
        <f t="shared" si="2"/>
        <v>10000</v>
      </c>
      <c r="H89" s="14" t="s">
        <v>884</v>
      </c>
      <c r="I89" s="126" t="s">
        <v>18</v>
      </c>
      <c r="J89" s="304" t="s">
        <v>523</v>
      </c>
      <c r="K89" s="409"/>
      <c r="L89" s="126" t="s">
        <v>44</v>
      </c>
      <c r="M89" s="126"/>
      <c r="N89" s="81"/>
    </row>
    <row r="90" spans="1:14" x14ac:dyDescent="0.3">
      <c r="A90" s="837">
        <v>45615</v>
      </c>
      <c r="B90" s="815" t="s">
        <v>160</v>
      </c>
      <c r="C90" s="815" t="s">
        <v>48</v>
      </c>
      <c r="D90" s="816" t="s">
        <v>164</v>
      </c>
      <c r="E90" s="832"/>
      <c r="F90" s="832">
        <v>93000</v>
      </c>
      <c r="G90" s="818">
        <f t="shared" si="2"/>
        <v>103000</v>
      </c>
      <c r="H90" s="698" t="s">
        <v>884</v>
      </c>
      <c r="I90" s="698" t="s">
        <v>18</v>
      </c>
      <c r="J90" s="821" t="s">
        <v>524</v>
      </c>
      <c r="K90" s="815"/>
      <c r="L90" s="698" t="s">
        <v>44</v>
      </c>
      <c r="M90" s="698"/>
      <c r="N90" s="691"/>
    </row>
    <row r="91" spans="1:14" x14ac:dyDescent="0.3">
      <c r="A91" s="400">
        <v>45615</v>
      </c>
      <c r="B91" s="409" t="s">
        <v>111</v>
      </c>
      <c r="C91" s="409" t="s">
        <v>112</v>
      </c>
      <c r="D91" s="652" t="s">
        <v>164</v>
      </c>
      <c r="E91" s="392">
        <v>25000</v>
      </c>
      <c r="F91" s="392"/>
      <c r="G91" s="124">
        <f t="shared" si="2"/>
        <v>78000</v>
      </c>
      <c r="H91" s="14" t="s">
        <v>884</v>
      </c>
      <c r="I91" s="126" t="s">
        <v>18</v>
      </c>
      <c r="J91" s="304" t="s">
        <v>524</v>
      </c>
      <c r="K91" s="409"/>
      <c r="L91" s="126" t="s">
        <v>44</v>
      </c>
      <c r="M91" s="126"/>
      <c r="N91" s="81" t="s">
        <v>174</v>
      </c>
    </row>
    <row r="92" spans="1:14" x14ac:dyDescent="0.3">
      <c r="A92" s="400">
        <v>45615</v>
      </c>
      <c r="B92" s="409" t="s">
        <v>111</v>
      </c>
      <c r="C92" s="409" t="s">
        <v>112</v>
      </c>
      <c r="D92" s="652" t="s">
        <v>164</v>
      </c>
      <c r="E92" s="392">
        <v>12000</v>
      </c>
      <c r="F92" s="392"/>
      <c r="G92" s="124">
        <f t="shared" si="2"/>
        <v>66000</v>
      </c>
      <c r="H92" s="14" t="s">
        <v>884</v>
      </c>
      <c r="I92" s="126" t="s">
        <v>18</v>
      </c>
      <c r="J92" s="304" t="s">
        <v>524</v>
      </c>
      <c r="K92" s="409"/>
      <c r="L92" s="126" t="s">
        <v>44</v>
      </c>
      <c r="M92" s="126"/>
      <c r="N92" s="81" t="s">
        <v>557</v>
      </c>
    </row>
    <row r="93" spans="1:14" x14ac:dyDescent="0.3">
      <c r="A93" s="400">
        <v>45615</v>
      </c>
      <c r="B93" s="409" t="s">
        <v>111</v>
      </c>
      <c r="C93" s="409" t="s">
        <v>112</v>
      </c>
      <c r="D93" s="652" t="s">
        <v>164</v>
      </c>
      <c r="E93" s="392">
        <v>10000</v>
      </c>
      <c r="F93" s="392"/>
      <c r="G93" s="124">
        <f t="shared" si="2"/>
        <v>56000</v>
      </c>
      <c r="H93" s="14" t="s">
        <v>884</v>
      </c>
      <c r="I93" s="126" t="s">
        <v>18</v>
      </c>
      <c r="J93" s="304" t="s">
        <v>524</v>
      </c>
      <c r="K93" s="409"/>
      <c r="L93" s="126" t="s">
        <v>44</v>
      </c>
      <c r="M93" s="126"/>
      <c r="N93" s="81" t="s">
        <v>558</v>
      </c>
    </row>
    <row r="94" spans="1:14" x14ac:dyDescent="0.3">
      <c r="A94" s="400">
        <v>45615</v>
      </c>
      <c r="B94" s="409" t="s">
        <v>111</v>
      </c>
      <c r="C94" s="409" t="s">
        <v>112</v>
      </c>
      <c r="D94" s="652" t="s">
        <v>164</v>
      </c>
      <c r="E94" s="392">
        <v>7000</v>
      </c>
      <c r="F94" s="392"/>
      <c r="G94" s="124">
        <f t="shared" si="2"/>
        <v>49000</v>
      </c>
      <c r="H94" s="14" t="s">
        <v>884</v>
      </c>
      <c r="I94" s="126" t="s">
        <v>18</v>
      </c>
      <c r="J94" s="304" t="s">
        <v>524</v>
      </c>
      <c r="K94" s="409"/>
      <c r="L94" s="126" t="s">
        <v>44</v>
      </c>
      <c r="M94" s="126"/>
      <c r="N94" s="81" t="s">
        <v>559</v>
      </c>
    </row>
    <row r="95" spans="1:14" x14ac:dyDescent="0.3">
      <c r="A95" s="400">
        <v>45615</v>
      </c>
      <c r="B95" s="409" t="s">
        <v>111</v>
      </c>
      <c r="C95" s="409" t="s">
        <v>112</v>
      </c>
      <c r="D95" s="652" t="s">
        <v>164</v>
      </c>
      <c r="E95" s="392">
        <v>25000</v>
      </c>
      <c r="F95" s="392"/>
      <c r="G95" s="124">
        <f t="shared" si="2"/>
        <v>24000</v>
      </c>
      <c r="H95" s="14" t="s">
        <v>884</v>
      </c>
      <c r="I95" s="126" t="s">
        <v>18</v>
      </c>
      <c r="J95" s="304" t="s">
        <v>524</v>
      </c>
      <c r="K95" s="409"/>
      <c r="L95" s="126" t="s">
        <v>44</v>
      </c>
      <c r="M95" s="126"/>
      <c r="N95" s="81" t="s">
        <v>560</v>
      </c>
    </row>
    <row r="96" spans="1:14" x14ac:dyDescent="0.3">
      <c r="A96" s="400">
        <v>45615</v>
      </c>
      <c r="B96" s="409" t="s">
        <v>166</v>
      </c>
      <c r="C96" s="409" t="s">
        <v>166</v>
      </c>
      <c r="D96" s="652" t="s">
        <v>164</v>
      </c>
      <c r="E96" s="392">
        <v>18000</v>
      </c>
      <c r="F96" s="392"/>
      <c r="G96" s="124">
        <f t="shared" si="2"/>
        <v>6000</v>
      </c>
      <c r="H96" s="14" t="s">
        <v>884</v>
      </c>
      <c r="I96" s="126" t="s">
        <v>18</v>
      </c>
      <c r="J96" s="304" t="s">
        <v>524</v>
      </c>
      <c r="K96" s="409"/>
      <c r="L96" s="126" t="s">
        <v>44</v>
      </c>
      <c r="M96" s="126"/>
      <c r="N96" s="81"/>
    </row>
    <row r="97" spans="1:14" x14ac:dyDescent="0.3">
      <c r="A97" s="837">
        <v>45617</v>
      </c>
      <c r="B97" s="815" t="s">
        <v>160</v>
      </c>
      <c r="C97" s="815" t="s">
        <v>48</v>
      </c>
      <c r="D97" s="816" t="s">
        <v>164</v>
      </c>
      <c r="E97" s="832"/>
      <c r="F97" s="832">
        <v>93000</v>
      </c>
      <c r="G97" s="818">
        <f t="shared" si="2"/>
        <v>99000</v>
      </c>
      <c r="H97" s="698" t="s">
        <v>884</v>
      </c>
      <c r="I97" s="698" t="s">
        <v>18</v>
      </c>
      <c r="J97" s="821" t="s">
        <v>577</v>
      </c>
      <c r="K97" s="815"/>
      <c r="L97" s="698" t="s">
        <v>44</v>
      </c>
      <c r="M97" s="698"/>
      <c r="N97" s="691"/>
    </row>
    <row r="98" spans="1:14" x14ac:dyDescent="0.3">
      <c r="A98" s="400">
        <v>45617</v>
      </c>
      <c r="B98" s="409" t="s">
        <v>111</v>
      </c>
      <c r="C98" s="409" t="s">
        <v>112</v>
      </c>
      <c r="D98" s="652" t="s">
        <v>164</v>
      </c>
      <c r="E98" s="392">
        <v>25000</v>
      </c>
      <c r="F98" s="392"/>
      <c r="G98" s="124">
        <f t="shared" si="2"/>
        <v>74000</v>
      </c>
      <c r="H98" s="14" t="s">
        <v>884</v>
      </c>
      <c r="I98" s="126" t="s">
        <v>18</v>
      </c>
      <c r="J98" s="304" t="s">
        <v>577</v>
      </c>
      <c r="K98" s="409"/>
      <c r="L98" s="126" t="s">
        <v>44</v>
      </c>
      <c r="M98" s="126"/>
      <c r="N98" s="81" t="s">
        <v>174</v>
      </c>
    </row>
    <row r="99" spans="1:14" x14ac:dyDescent="0.3">
      <c r="A99" s="400">
        <v>45617</v>
      </c>
      <c r="B99" s="409" t="s">
        <v>111</v>
      </c>
      <c r="C99" s="409" t="s">
        <v>112</v>
      </c>
      <c r="D99" s="652" t="s">
        <v>164</v>
      </c>
      <c r="E99" s="392">
        <v>5000</v>
      </c>
      <c r="F99" s="392"/>
      <c r="G99" s="124">
        <f t="shared" si="2"/>
        <v>69000</v>
      </c>
      <c r="H99" s="14" t="s">
        <v>884</v>
      </c>
      <c r="I99" s="126" t="s">
        <v>18</v>
      </c>
      <c r="J99" s="304" t="s">
        <v>577</v>
      </c>
      <c r="K99" s="409"/>
      <c r="L99" s="126" t="s">
        <v>44</v>
      </c>
      <c r="M99" s="126"/>
      <c r="N99" s="81" t="s">
        <v>594</v>
      </c>
    </row>
    <row r="100" spans="1:14" x14ac:dyDescent="0.3">
      <c r="A100" s="400">
        <v>45617</v>
      </c>
      <c r="B100" s="409" t="s">
        <v>111</v>
      </c>
      <c r="C100" s="409" t="s">
        <v>112</v>
      </c>
      <c r="D100" s="652" t="s">
        <v>164</v>
      </c>
      <c r="E100" s="392">
        <v>16000</v>
      </c>
      <c r="F100" s="392"/>
      <c r="G100" s="124">
        <f t="shared" si="2"/>
        <v>53000</v>
      </c>
      <c r="H100" s="14" t="s">
        <v>884</v>
      </c>
      <c r="I100" s="126" t="s">
        <v>18</v>
      </c>
      <c r="J100" s="304" t="s">
        <v>577</v>
      </c>
      <c r="K100" s="409"/>
      <c r="L100" s="126" t="s">
        <v>44</v>
      </c>
      <c r="M100" s="126"/>
      <c r="N100" s="81" t="s">
        <v>595</v>
      </c>
    </row>
    <row r="101" spans="1:14" x14ac:dyDescent="0.3">
      <c r="A101" s="400">
        <v>45617</v>
      </c>
      <c r="B101" s="409" t="s">
        <v>111</v>
      </c>
      <c r="C101" s="409" t="s">
        <v>112</v>
      </c>
      <c r="D101" s="652" t="s">
        <v>164</v>
      </c>
      <c r="E101" s="392">
        <v>5000</v>
      </c>
      <c r="F101" s="392"/>
      <c r="G101" s="124">
        <f t="shared" si="2"/>
        <v>48000</v>
      </c>
      <c r="H101" s="14" t="s">
        <v>884</v>
      </c>
      <c r="I101" s="126" t="s">
        <v>18</v>
      </c>
      <c r="J101" s="304" t="s">
        <v>577</v>
      </c>
      <c r="K101" s="409"/>
      <c r="L101" s="126" t="s">
        <v>44</v>
      </c>
      <c r="M101" s="126"/>
      <c r="N101" s="81" t="s">
        <v>596</v>
      </c>
    </row>
    <row r="102" spans="1:14" x14ac:dyDescent="0.3">
      <c r="A102" s="400">
        <v>45617</v>
      </c>
      <c r="B102" s="409" t="s">
        <v>111</v>
      </c>
      <c r="C102" s="409" t="s">
        <v>112</v>
      </c>
      <c r="D102" s="652" t="s">
        <v>164</v>
      </c>
      <c r="E102" s="392">
        <v>25000</v>
      </c>
      <c r="F102" s="392"/>
      <c r="G102" s="124">
        <f t="shared" si="2"/>
        <v>23000</v>
      </c>
      <c r="H102" s="14" t="s">
        <v>884</v>
      </c>
      <c r="I102" s="126" t="s">
        <v>18</v>
      </c>
      <c r="J102" s="304" t="s">
        <v>577</v>
      </c>
      <c r="K102" s="409"/>
      <c r="L102" s="126" t="s">
        <v>44</v>
      </c>
      <c r="M102" s="126"/>
      <c r="N102" s="81" t="s">
        <v>597</v>
      </c>
    </row>
    <row r="103" spans="1:14" x14ac:dyDescent="0.3">
      <c r="A103" s="400">
        <v>45617</v>
      </c>
      <c r="B103" s="409" t="s">
        <v>166</v>
      </c>
      <c r="C103" s="409" t="s">
        <v>166</v>
      </c>
      <c r="D103" s="652" t="s">
        <v>164</v>
      </c>
      <c r="E103" s="392">
        <v>20000</v>
      </c>
      <c r="F103" s="392"/>
      <c r="G103" s="124">
        <f t="shared" si="2"/>
        <v>3000</v>
      </c>
      <c r="H103" s="14" t="s">
        <v>884</v>
      </c>
      <c r="I103" s="126" t="s">
        <v>18</v>
      </c>
      <c r="J103" s="304" t="s">
        <v>577</v>
      </c>
      <c r="K103" s="409"/>
      <c r="L103" s="126" t="s">
        <v>44</v>
      </c>
      <c r="M103" s="126"/>
      <c r="N103" s="81"/>
    </row>
    <row r="104" spans="1:14" x14ac:dyDescent="0.3">
      <c r="A104" s="837">
        <v>45618</v>
      </c>
      <c r="B104" s="815" t="s">
        <v>160</v>
      </c>
      <c r="C104" s="815" t="s">
        <v>48</v>
      </c>
      <c r="D104" s="816" t="s">
        <v>164</v>
      </c>
      <c r="E104" s="832"/>
      <c r="F104" s="832">
        <v>94000</v>
      </c>
      <c r="G104" s="818">
        <f t="shared" si="2"/>
        <v>97000</v>
      </c>
      <c r="H104" s="698" t="s">
        <v>884</v>
      </c>
      <c r="I104" s="698" t="s">
        <v>18</v>
      </c>
      <c r="J104" s="821" t="s">
        <v>606</v>
      </c>
      <c r="K104" s="815"/>
      <c r="L104" s="698" t="s">
        <v>44</v>
      </c>
      <c r="M104" s="698"/>
      <c r="N104" s="691"/>
    </row>
    <row r="105" spans="1:14" x14ac:dyDescent="0.3">
      <c r="A105" s="400">
        <v>45618</v>
      </c>
      <c r="B105" s="409" t="s">
        <v>111</v>
      </c>
      <c r="C105" s="409" t="s">
        <v>112</v>
      </c>
      <c r="D105" s="652" t="s">
        <v>164</v>
      </c>
      <c r="E105" s="392">
        <v>25000</v>
      </c>
      <c r="F105" s="392"/>
      <c r="G105" s="124">
        <f t="shared" si="2"/>
        <v>72000</v>
      </c>
      <c r="H105" s="14" t="s">
        <v>884</v>
      </c>
      <c r="I105" s="126" t="s">
        <v>18</v>
      </c>
      <c r="J105" s="304" t="s">
        <v>606</v>
      </c>
      <c r="K105" s="409"/>
      <c r="L105" s="126" t="s">
        <v>44</v>
      </c>
      <c r="M105" s="126"/>
      <c r="N105" s="81" t="s">
        <v>174</v>
      </c>
    </row>
    <row r="106" spans="1:14" x14ac:dyDescent="0.3">
      <c r="A106" s="400">
        <v>45618</v>
      </c>
      <c r="B106" s="409" t="s">
        <v>111</v>
      </c>
      <c r="C106" s="409" t="s">
        <v>112</v>
      </c>
      <c r="D106" s="652" t="s">
        <v>164</v>
      </c>
      <c r="E106" s="392">
        <v>17000</v>
      </c>
      <c r="F106" s="392"/>
      <c r="G106" s="124">
        <f t="shared" si="2"/>
        <v>55000</v>
      </c>
      <c r="H106" s="14" t="s">
        <v>884</v>
      </c>
      <c r="I106" s="126" t="s">
        <v>18</v>
      </c>
      <c r="J106" s="304" t="s">
        <v>606</v>
      </c>
      <c r="K106" s="409"/>
      <c r="L106" s="126" t="s">
        <v>44</v>
      </c>
      <c r="M106" s="126"/>
      <c r="N106" s="81" t="s">
        <v>624</v>
      </c>
    </row>
    <row r="107" spans="1:14" x14ac:dyDescent="0.3">
      <c r="A107" s="400">
        <v>45618</v>
      </c>
      <c r="B107" s="409" t="s">
        <v>111</v>
      </c>
      <c r="C107" s="409" t="s">
        <v>112</v>
      </c>
      <c r="D107" s="652" t="s">
        <v>164</v>
      </c>
      <c r="E107" s="392">
        <v>3000</v>
      </c>
      <c r="F107" s="392"/>
      <c r="G107" s="124">
        <f t="shared" si="2"/>
        <v>52000</v>
      </c>
      <c r="H107" s="14" t="s">
        <v>884</v>
      </c>
      <c r="I107" s="126" t="s">
        <v>18</v>
      </c>
      <c r="J107" s="304" t="s">
        <v>606</v>
      </c>
      <c r="K107" s="409"/>
      <c r="L107" s="126" t="s">
        <v>44</v>
      </c>
      <c r="M107" s="126"/>
      <c r="N107" s="81" t="s">
        <v>625</v>
      </c>
    </row>
    <row r="108" spans="1:14" x14ac:dyDescent="0.3">
      <c r="A108" s="400">
        <v>45618</v>
      </c>
      <c r="B108" s="409" t="s">
        <v>111</v>
      </c>
      <c r="C108" s="409" t="s">
        <v>112</v>
      </c>
      <c r="D108" s="652" t="s">
        <v>164</v>
      </c>
      <c r="E108" s="392">
        <v>7000</v>
      </c>
      <c r="F108" s="392"/>
      <c r="G108" s="124">
        <f t="shared" si="2"/>
        <v>45000</v>
      </c>
      <c r="H108" s="14" t="s">
        <v>884</v>
      </c>
      <c r="I108" s="126" t="s">
        <v>18</v>
      </c>
      <c r="J108" s="304" t="s">
        <v>606</v>
      </c>
      <c r="K108" s="409"/>
      <c r="L108" s="126" t="s">
        <v>44</v>
      </c>
      <c r="M108" s="126"/>
      <c r="N108" s="81" t="s">
        <v>626</v>
      </c>
    </row>
    <row r="109" spans="1:14" x14ac:dyDescent="0.3">
      <c r="A109" s="400">
        <v>45618</v>
      </c>
      <c r="B109" s="409" t="s">
        <v>111</v>
      </c>
      <c r="C109" s="409" t="s">
        <v>112</v>
      </c>
      <c r="D109" s="652" t="s">
        <v>164</v>
      </c>
      <c r="E109" s="392">
        <v>20000</v>
      </c>
      <c r="F109" s="392"/>
      <c r="G109" s="124">
        <f t="shared" si="2"/>
        <v>25000</v>
      </c>
      <c r="H109" s="14" t="s">
        <v>884</v>
      </c>
      <c r="I109" s="126" t="s">
        <v>18</v>
      </c>
      <c r="J109" s="304" t="s">
        <v>606</v>
      </c>
      <c r="K109" s="409"/>
      <c r="L109" s="126" t="s">
        <v>44</v>
      </c>
      <c r="M109" s="126"/>
      <c r="N109" s="81" t="s">
        <v>587</v>
      </c>
    </row>
    <row r="110" spans="1:14" x14ac:dyDescent="0.3">
      <c r="A110" s="400">
        <v>45618</v>
      </c>
      <c r="B110" s="409" t="s">
        <v>166</v>
      </c>
      <c r="C110" s="409" t="s">
        <v>166</v>
      </c>
      <c r="D110" s="652" t="s">
        <v>164</v>
      </c>
      <c r="E110" s="392">
        <v>18000</v>
      </c>
      <c r="F110" s="392"/>
      <c r="G110" s="124">
        <f t="shared" si="2"/>
        <v>7000</v>
      </c>
      <c r="H110" s="14" t="s">
        <v>884</v>
      </c>
      <c r="I110" s="126" t="s">
        <v>18</v>
      </c>
      <c r="J110" s="304" t="s">
        <v>606</v>
      </c>
      <c r="K110" s="409"/>
      <c r="L110" s="126" t="s">
        <v>44</v>
      </c>
      <c r="M110" s="126"/>
      <c r="N110" s="81"/>
    </row>
    <row r="111" spans="1:14" x14ac:dyDescent="0.3">
      <c r="A111" s="837">
        <v>45619</v>
      </c>
      <c r="B111" s="815" t="s">
        <v>160</v>
      </c>
      <c r="C111" s="815" t="s">
        <v>48</v>
      </c>
      <c r="D111" s="816" t="s">
        <v>164</v>
      </c>
      <c r="E111" s="832"/>
      <c r="F111" s="832">
        <v>150000</v>
      </c>
      <c r="G111" s="818">
        <f t="shared" si="2"/>
        <v>157000</v>
      </c>
      <c r="H111" s="698" t="s">
        <v>884</v>
      </c>
      <c r="I111" s="698" t="s">
        <v>18</v>
      </c>
      <c r="J111" s="821" t="s">
        <v>607</v>
      </c>
      <c r="K111" s="815"/>
      <c r="L111" s="698" t="s">
        <v>44</v>
      </c>
      <c r="M111" s="698"/>
      <c r="N111" s="691"/>
    </row>
    <row r="112" spans="1:14" x14ac:dyDescent="0.3">
      <c r="A112" s="400">
        <v>45619</v>
      </c>
      <c r="B112" s="409" t="s">
        <v>111</v>
      </c>
      <c r="C112" s="409" t="s">
        <v>112</v>
      </c>
      <c r="D112" s="652" t="s">
        <v>164</v>
      </c>
      <c r="E112" s="392">
        <v>25000</v>
      </c>
      <c r="F112" s="392"/>
      <c r="G112" s="124">
        <f t="shared" si="2"/>
        <v>132000</v>
      </c>
      <c r="H112" s="14" t="s">
        <v>884</v>
      </c>
      <c r="I112" s="126" t="s">
        <v>18</v>
      </c>
      <c r="J112" s="304" t="s">
        <v>607</v>
      </c>
      <c r="K112" s="409"/>
      <c r="L112" s="126" t="s">
        <v>44</v>
      </c>
      <c r="M112" s="126"/>
      <c r="N112" s="81"/>
    </row>
    <row r="113" spans="1:14" x14ac:dyDescent="0.3">
      <c r="A113" s="400">
        <v>45619</v>
      </c>
      <c r="B113" s="409" t="s">
        <v>111</v>
      </c>
      <c r="C113" s="409" t="s">
        <v>112</v>
      </c>
      <c r="D113" s="652" t="s">
        <v>164</v>
      </c>
      <c r="E113" s="392">
        <v>6000</v>
      </c>
      <c r="F113" s="392"/>
      <c r="G113" s="124">
        <f t="shared" si="2"/>
        <v>126000</v>
      </c>
      <c r="H113" s="14" t="s">
        <v>884</v>
      </c>
      <c r="I113" s="126" t="s">
        <v>18</v>
      </c>
      <c r="J113" s="304" t="s">
        <v>607</v>
      </c>
      <c r="K113" s="409"/>
      <c r="L113" s="126" t="s">
        <v>44</v>
      </c>
      <c r="M113" s="126"/>
      <c r="N113" s="81"/>
    </row>
    <row r="114" spans="1:14" x14ac:dyDescent="0.3">
      <c r="A114" s="400">
        <v>45619</v>
      </c>
      <c r="B114" s="409" t="s">
        <v>111</v>
      </c>
      <c r="C114" s="409" t="s">
        <v>112</v>
      </c>
      <c r="D114" s="652" t="s">
        <v>164</v>
      </c>
      <c r="E114" s="392">
        <v>8000</v>
      </c>
      <c r="F114" s="392"/>
      <c r="G114" s="124">
        <f t="shared" si="2"/>
        <v>118000</v>
      </c>
      <c r="H114" s="14" t="s">
        <v>884</v>
      </c>
      <c r="I114" s="126" t="s">
        <v>18</v>
      </c>
      <c r="J114" s="304" t="s">
        <v>607</v>
      </c>
      <c r="K114" s="409"/>
      <c r="L114" s="126" t="s">
        <v>44</v>
      </c>
      <c r="M114" s="126"/>
      <c r="N114" s="81"/>
    </row>
    <row r="115" spans="1:14" x14ac:dyDescent="0.3">
      <c r="A115" s="400">
        <v>45619</v>
      </c>
      <c r="B115" s="409" t="s">
        <v>111</v>
      </c>
      <c r="C115" s="409" t="s">
        <v>112</v>
      </c>
      <c r="D115" s="652" t="s">
        <v>164</v>
      </c>
      <c r="E115" s="392">
        <v>23000</v>
      </c>
      <c r="F115" s="392"/>
      <c r="G115" s="124">
        <f t="shared" si="2"/>
        <v>95000</v>
      </c>
      <c r="H115" s="14" t="s">
        <v>884</v>
      </c>
      <c r="I115" s="126" t="s">
        <v>18</v>
      </c>
      <c r="J115" s="304" t="s">
        <v>607</v>
      </c>
      <c r="K115" s="409"/>
      <c r="L115" s="126" t="s">
        <v>44</v>
      </c>
      <c r="M115" s="126"/>
      <c r="N115" s="81"/>
    </row>
    <row r="116" spans="1:14" x14ac:dyDescent="0.3">
      <c r="A116" s="400">
        <v>45619</v>
      </c>
      <c r="B116" s="409" t="s">
        <v>166</v>
      </c>
      <c r="C116" s="409" t="s">
        <v>166</v>
      </c>
      <c r="D116" s="652" t="s">
        <v>164</v>
      </c>
      <c r="E116" s="392">
        <v>80000</v>
      </c>
      <c r="F116" s="392"/>
      <c r="G116" s="124">
        <f t="shared" si="2"/>
        <v>15000</v>
      </c>
      <c r="H116" s="14" t="s">
        <v>884</v>
      </c>
      <c r="I116" s="126" t="s">
        <v>18</v>
      </c>
      <c r="J116" s="304" t="s">
        <v>607</v>
      </c>
      <c r="K116" s="409"/>
      <c r="L116" s="126" t="s">
        <v>44</v>
      </c>
      <c r="M116" s="126"/>
      <c r="N116" s="81"/>
    </row>
    <row r="117" spans="1:14" x14ac:dyDescent="0.3">
      <c r="A117" s="400">
        <v>45619</v>
      </c>
      <c r="B117" s="409" t="s">
        <v>166</v>
      </c>
      <c r="C117" s="409" t="s">
        <v>166</v>
      </c>
      <c r="D117" s="652" t="s">
        <v>164</v>
      </c>
      <c r="E117" s="392">
        <v>14000</v>
      </c>
      <c r="F117" s="392"/>
      <c r="G117" s="124">
        <f t="shared" si="2"/>
        <v>1000</v>
      </c>
      <c r="H117" s="14" t="s">
        <v>884</v>
      </c>
      <c r="I117" s="126" t="s">
        <v>18</v>
      </c>
      <c r="J117" s="304" t="s">
        <v>607</v>
      </c>
      <c r="K117" s="409"/>
      <c r="L117" s="126" t="s">
        <v>44</v>
      </c>
      <c r="M117" s="126"/>
      <c r="N117" s="81"/>
    </row>
    <row r="118" spans="1:14" x14ac:dyDescent="0.3">
      <c r="A118" s="837">
        <v>45621</v>
      </c>
      <c r="B118" s="815" t="s">
        <v>160</v>
      </c>
      <c r="C118" s="815" t="s">
        <v>48</v>
      </c>
      <c r="D118" s="816" t="s">
        <v>164</v>
      </c>
      <c r="E118" s="832"/>
      <c r="F118" s="832">
        <v>86000</v>
      </c>
      <c r="G118" s="818">
        <f t="shared" si="2"/>
        <v>87000</v>
      </c>
      <c r="H118" s="698" t="s">
        <v>884</v>
      </c>
      <c r="I118" s="698" t="s">
        <v>18</v>
      </c>
      <c r="J118" s="821" t="s">
        <v>651</v>
      </c>
      <c r="K118" s="815"/>
      <c r="L118" s="698" t="s">
        <v>44</v>
      </c>
      <c r="M118" s="698"/>
      <c r="N118" s="691"/>
    </row>
    <row r="119" spans="1:14" x14ac:dyDescent="0.3">
      <c r="A119" s="400">
        <v>45621</v>
      </c>
      <c r="B119" s="409" t="s">
        <v>111</v>
      </c>
      <c r="C119" s="409" t="s">
        <v>112</v>
      </c>
      <c r="D119" s="652" t="s">
        <v>164</v>
      </c>
      <c r="E119" s="392">
        <v>25000</v>
      </c>
      <c r="F119" s="392"/>
      <c r="G119" s="124">
        <f t="shared" si="2"/>
        <v>62000</v>
      </c>
      <c r="H119" s="14" t="s">
        <v>884</v>
      </c>
      <c r="I119" s="126" t="s">
        <v>18</v>
      </c>
      <c r="J119" s="304" t="s">
        <v>651</v>
      </c>
      <c r="K119" s="409"/>
      <c r="L119" s="126" t="s">
        <v>44</v>
      </c>
      <c r="M119" s="126"/>
      <c r="N119" s="81"/>
    </row>
    <row r="120" spans="1:14" x14ac:dyDescent="0.3">
      <c r="A120" s="400">
        <v>45621</v>
      </c>
      <c r="B120" s="409" t="s">
        <v>111</v>
      </c>
      <c r="C120" s="409" t="s">
        <v>112</v>
      </c>
      <c r="D120" s="652" t="s">
        <v>164</v>
      </c>
      <c r="E120" s="392">
        <v>8000</v>
      </c>
      <c r="F120" s="392"/>
      <c r="G120" s="124">
        <f t="shared" si="2"/>
        <v>54000</v>
      </c>
      <c r="H120" s="14" t="s">
        <v>884</v>
      </c>
      <c r="I120" s="126" t="s">
        <v>18</v>
      </c>
      <c r="J120" s="304" t="s">
        <v>651</v>
      </c>
      <c r="K120" s="409"/>
      <c r="L120" s="126" t="s">
        <v>44</v>
      </c>
      <c r="M120" s="126"/>
      <c r="N120" s="81"/>
    </row>
    <row r="121" spans="1:14" x14ac:dyDescent="0.3">
      <c r="A121" s="400">
        <v>45621</v>
      </c>
      <c r="B121" s="409" t="s">
        <v>111</v>
      </c>
      <c r="C121" s="409" t="s">
        <v>112</v>
      </c>
      <c r="D121" s="652" t="s">
        <v>164</v>
      </c>
      <c r="E121" s="392">
        <v>6000</v>
      </c>
      <c r="F121" s="392"/>
      <c r="G121" s="124">
        <f t="shared" si="2"/>
        <v>48000</v>
      </c>
      <c r="H121" s="14" t="s">
        <v>884</v>
      </c>
      <c r="I121" s="126" t="s">
        <v>18</v>
      </c>
      <c r="J121" s="304" t="s">
        <v>651</v>
      </c>
      <c r="K121" s="409"/>
      <c r="L121" s="126" t="s">
        <v>44</v>
      </c>
      <c r="M121" s="126"/>
      <c r="N121" s="81"/>
    </row>
    <row r="122" spans="1:14" x14ac:dyDescent="0.3">
      <c r="A122" s="400">
        <v>45621</v>
      </c>
      <c r="B122" s="409" t="s">
        <v>111</v>
      </c>
      <c r="C122" s="409" t="s">
        <v>112</v>
      </c>
      <c r="D122" s="652" t="s">
        <v>164</v>
      </c>
      <c r="E122" s="392">
        <v>8000</v>
      </c>
      <c r="F122" s="392"/>
      <c r="G122" s="124">
        <f t="shared" si="2"/>
        <v>40000</v>
      </c>
      <c r="H122" s="14" t="s">
        <v>884</v>
      </c>
      <c r="I122" s="126" t="s">
        <v>18</v>
      </c>
      <c r="J122" s="304" t="s">
        <v>651</v>
      </c>
      <c r="K122" s="409"/>
      <c r="L122" s="126" t="s">
        <v>44</v>
      </c>
      <c r="M122" s="126"/>
      <c r="N122" s="81"/>
    </row>
    <row r="123" spans="1:14" x14ac:dyDescent="0.3">
      <c r="A123" s="400">
        <v>45621</v>
      </c>
      <c r="B123" s="409" t="s">
        <v>111</v>
      </c>
      <c r="C123" s="409" t="s">
        <v>112</v>
      </c>
      <c r="D123" s="652" t="s">
        <v>164</v>
      </c>
      <c r="E123" s="392">
        <v>3000</v>
      </c>
      <c r="F123" s="392"/>
      <c r="G123" s="124">
        <f t="shared" si="2"/>
        <v>37000</v>
      </c>
      <c r="H123" s="14" t="s">
        <v>884</v>
      </c>
      <c r="I123" s="126" t="s">
        <v>18</v>
      </c>
      <c r="J123" s="304" t="s">
        <v>651</v>
      </c>
      <c r="K123" s="409"/>
      <c r="L123" s="126" t="s">
        <v>44</v>
      </c>
      <c r="M123" s="126"/>
      <c r="N123" s="81"/>
    </row>
    <row r="124" spans="1:14" x14ac:dyDescent="0.3">
      <c r="A124" s="400">
        <v>45621</v>
      </c>
      <c r="B124" s="409" t="s">
        <v>166</v>
      </c>
      <c r="C124" s="409" t="s">
        <v>166</v>
      </c>
      <c r="D124" s="652" t="s">
        <v>164</v>
      </c>
      <c r="E124" s="392">
        <v>20000</v>
      </c>
      <c r="F124" s="392"/>
      <c r="G124" s="124">
        <f t="shared" si="2"/>
        <v>17000</v>
      </c>
      <c r="H124" s="14" t="s">
        <v>884</v>
      </c>
      <c r="I124" s="126" t="s">
        <v>18</v>
      </c>
      <c r="J124" s="304" t="s">
        <v>651</v>
      </c>
      <c r="K124" s="409"/>
      <c r="L124" s="126" t="s">
        <v>44</v>
      </c>
      <c r="M124" s="126"/>
      <c r="N124" s="81"/>
    </row>
    <row r="125" spans="1:14" x14ac:dyDescent="0.3">
      <c r="A125" s="837">
        <v>45622</v>
      </c>
      <c r="B125" s="815" t="s">
        <v>160</v>
      </c>
      <c r="C125" s="815" t="s">
        <v>48</v>
      </c>
      <c r="D125" s="816" t="s">
        <v>164</v>
      </c>
      <c r="E125" s="832"/>
      <c r="F125" s="832">
        <v>104000</v>
      </c>
      <c r="G125" s="818">
        <f t="shared" si="2"/>
        <v>121000</v>
      </c>
      <c r="H125" s="698" t="s">
        <v>884</v>
      </c>
      <c r="I125" s="698" t="s">
        <v>18</v>
      </c>
      <c r="J125" s="821" t="s">
        <v>663</v>
      </c>
      <c r="K125" s="815"/>
      <c r="L125" s="698" t="s">
        <v>44</v>
      </c>
      <c r="M125" s="698"/>
      <c r="N125" s="691"/>
    </row>
    <row r="126" spans="1:14" x14ac:dyDescent="0.3">
      <c r="A126" s="400">
        <v>45622</v>
      </c>
      <c r="B126" s="409" t="s">
        <v>111</v>
      </c>
      <c r="C126" s="409" t="s">
        <v>112</v>
      </c>
      <c r="D126" s="652" t="s">
        <v>164</v>
      </c>
      <c r="E126" s="392">
        <v>25000</v>
      </c>
      <c r="F126" s="392"/>
      <c r="G126" s="124">
        <f t="shared" si="2"/>
        <v>96000</v>
      </c>
      <c r="H126" s="14" t="s">
        <v>884</v>
      </c>
      <c r="I126" s="126" t="s">
        <v>18</v>
      </c>
      <c r="J126" s="304" t="s">
        <v>663</v>
      </c>
      <c r="K126" s="409"/>
      <c r="L126" s="126" t="s">
        <v>44</v>
      </c>
      <c r="M126" s="126"/>
      <c r="N126" s="81" t="s">
        <v>174</v>
      </c>
    </row>
    <row r="127" spans="1:14" x14ac:dyDescent="0.3">
      <c r="A127" s="400">
        <v>45622</v>
      </c>
      <c r="B127" s="409" t="s">
        <v>111</v>
      </c>
      <c r="C127" s="409" t="s">
        <v>112</v>
      </c>
      <c r="D127" s="652" t="s">
        <v>164</v>
      </c>
      <c r="E127" s="392">
        <v>8000</v>
      </c>
      <c r="F127" s="392"/>
      <c r="G127" s="124">
        <f t="shared" si="2"/>
        <v>88000</v>
      </c>
      <c r="H127" s="14" t="s">
        <v>884</v>
      </c>
      <c r="I127" s="126" t="s">
        <v>18</v>
      </c>
      <c r="J127" s="304" t="s">
        <v>663</v>
      </c>
      <c r="K127" s="409"/>
      <c r="L127" s="126" t="s">
        <v>44</v>
      </c>
      <c r="M127" s="126"/>
      <c r="N127" s="81" t="s">
        <v>456</v>
      </c>
    </row>
    <row r="128" spans="1:14" x14ac:dyDescent="0.3">
      <c r="A128" s="400">
        <v>45622</v>
      </c>
      <c r="B128" s="409" t="s">
        <v>111</v>
      </c>
      <c r="C128" s="409" t="s">
        <v>112</v>
      </c>
      <c r="D128" s="652" t="s">
        <v>164</v>
      </c>
      <c r="E128" s="392">
        <v>17000</v>
      </c>
      <c r="F128" s="392"/>
      <c r="G128" s="124">
        <f t="shared" si="2"/>
        <v>71000</v>
      </c>
      <c r="H128" s="14" t="s">
        <v>884</v>
      </c>
      <c r="I128" s="126" t="s">
        <v>18</v>
      </c>
      <c r="J128" s="304" t="s">
        <v>663</v>
      </c>
      <c r="K128" s="409"/>
      <c r="L128" s="126" t="s">
        <v>44</v>
      </c>
      <c r="M128" s="126"/>
      <c r="N128" s="81" t="s">
        <v>679</v>
      </c>
    </row>
    <row r="129" spans="1:14" x14ac:dyDescent="0.3">
      <c r="A129" s="400">
        <v>45622</v>
      </c>
      <c r="B129" s="409" t="s">
        <v>111</v>
      </c>
      <c r="C129" s="409" t="s">
        <v>112</v>
      </c>
      <c r="D129" s="652" t="s">
        <v>164</v>
      </c>
      <c r="E129" s="392">
        <v>8000</v>
      </c>
      <c r="F129" s="392"/>
      <c r="G129" s="124">
        <f t="shared" si="2"/>
        <v>63000</v>
      </c>
      <c r="H129" s="14" t="s">
        <v>884</v>
      </c>
      <c r="I129" s="126" t="s">
        <v>18</v>
      </c>
      <c r="J129" s="304" t="s">
        <v>663</v>
      </c>
      <c r="K129" s="409"/>
      <c r="L129" s="126" t="s">
        <v>44</v>
      </c>
      <c r="M129" s="126"/>
      <c r="N129" s="81" t="s">
        <v>680</v>
      </c>
    </row>
    <row r="130" spans="1:14" x14ac:dyDescent="0.3">
      <c r="A130" s="400">
        <v>45622</v>
      </c>
      <c r="B130" s="409" t="s">
        <v>111</v>
      </c>
      <c r="C130" s="409" t="s">
        <v>112</v>
      </c>
      <c r="D130" s="652" t="s">
        <v>164</v>
      </c>
      <c r="E130" s="392">
        <v>25000</v>
      </c>
      <c r="F130" s="392"/>
      <c r="G130" s="124">
        <f t="shared" si="2"/>
        <v>38000</v>
      </c>
      <c r="H130" s="14" t="s">
        <v>884</v>
      </c>
      <c r="I130" s="126" t="s">
        <v>18</v>
      </c>
      <c r="J130" s="304" t="s">
        <v>663</v>
      </c>
      <c r="K130" s="409"/>
      <c r="L130" s="126" t="s">
        <v>44</v>
      </c>
      <c r="M130" s="126"/>
      <c r="N130" s="81" t="s">
        <v>560</v>
      </c>
    </row>
    <row r="131" spans="1:14" x14ac:dyDescent="0.3">
      <c r="A131" s="400">
        <v>45622</v>
      </c>
      <c r="B131" s="409" t="s">
        <v>166</v>
      </c>
      <c r="C131" s="409" t="s">
        <v>166</v>
      </c>
      <c r="D131" s="652" t="s">
        <v>164</v>
      </c>
      <c r="E131" s="392">
        <v>20000</v>
      </c>
      <c r="F131" s="392"/>
      <c r="G131" s="124">
        <f t="shared" si="2"/>
        <v>18000</v>
      </c>
      <c r="H131" s="14" t="s">
        <v>884</v>
      </c>
      <c r="I131" s="126" t="s">
        <v>18</v>
      </c>
      <c r="J131" s="304" t="s">
        <v>663</v>
      </c>
      <c r="K131" s="409"/>
      <c r="L131" s="126" t="s">
        <v>44</v>
      </c>
      <c r="M131" s="126"/>
      <c r="N131" s="81"/>
    </row>
    <row r="132" spans="1:14" x14ac:dyDescent="0.3">
      <c r="A132" s="400">
        <v>45622</v>
      </c>
      <c r="B132" s="409" t="s">
        <v>176</v>
      </c>
      <c r="C132" s="409" t="s">
        <v>48</v>
      </c>
      <c r="D132" s="652" t="s">
        <v>164</v>
      </c>
      <c r="E132" s="392"/>
      <c r="F132" s="392">
        <v>-1000</v>
      </c>
      <c r="G132" s="124">
        <f t="shared" si="2"/>
        <v>17000</v>
      </c>
      <c r="H132" s="14" t="s">
        <v>884</v>
      </c>
      <c r="I132" s="126" t="s">
        <v>18</v>
      </c>
      <c r="J132" s="304" t="s">
        <v>663</v>
      </c>
      <c r="K132" s="409"/>
      <c r="L132" s="126" t="s">
        <v>44</v>
      </c>
      <c r="M132" s="126"/>
      <c r="N132" s="81"/>
    </row>
    <row r="133" spans="1:14" x14ac:dyDescent="0.3">
      <c r="A133" s="837">
        <v>45623</v>
      </c>
      <c r="B133" s="815" t="s">
        <v>160</v>
      </c>
      <c r="C133" s="815" t="s">
        <v>48</v>
      </c>
      <c r="D133" s="816" t="s">
        <v>164</v>
      </c>
      <c r="E133" s="832"/>
      <c r="F133" s="832">
        <v>95000</v>
      </c>
      <c r="G133" s="818">
        <f t="shared" si="2"/>
        <v>112000</v>
      </c>
      <c r="H133" s="698" t="s">
        <v>884</v>
      </c>
      <c r="I133" s="698" t="s">
        <v>18</v>
      </c>
      <c r="J133" s="821" t="s">
        <v>678</v>
      </c>
      <c r="K133" s="815"/>
      <c r="L133" s="698" t="s">
        <v>44</v>
      </c>
      <c r="M133" s="698"/>
      <c r="N133" s="691"/>
    </row>
    <row r="134" spans="1:14" x14ac:dyDescent="0.3">
      <c r="A134" s="400">
        <v>45623</v>
      </c>
      <c r="B134" s="409" t="s">
        <v>111</v>
      </c>
      <c r="C134" s="409" t="s">
        <v>112</v>
      </c>
      <c r="D134" s="652" t="s">
        <v>164</v>
      </c>
      <c r="E134" s="392">
        <v>25000</v>
      </c>
      <c r="F134" s="392"/>
      <c r="G134" s="124">
        <f t="shared" si="2"/>
        <v>87000</v>
      </c>
      <c r="H134" s="14" t="s">
        <v>884</v>
      </c>
      <c r="I134" s="126" t="s">
        <v>18</v>
      </c>
      <c r="J134" s="304" t="s">
        <v>678</v>
      </c>
      <c r="K134" s="409"/>
      <c r="L134" s="126" t="s">
        <v>44</v>
      </c>
      <c r="M134" s="126"/>
      <c r="N134" s="81" t="s">
        <v>174</v>
      </c>
    </row>
    <row r="135" spans="1:14" x14ac:dyDescent="0.3">
      <c r="A135" s="400">
        <v>45623</v>
      </c>
      <c r="B135" s="409" t="s">
        <v>111</v>
      </c>
      <c r="C135" s="409" t="s">
        <v>112</v>
      </c>
      <c r="D135" s="652" t="s">
        <v>164</v>
      </c>
      <c r="E135" s="392">
        <v>12000</v>
      </c>
      <c r="F135" s="392"/>
      <c r="G135" s="124">
        <f t="shared" si="2"/>
        <v>75000</v>
      </c>
      <c r="H135" s="14"/>
      <c r="I135" s="126" t="s">
        <v>18</v>
      </c>
      <c r="J135" s="304" t="s">
        <v>678</v>
      </c>
      <c r="K135" s="409"/>
      <c r="L135" s="126" t="s">
        <v>44</v>
      </c>
      <c r="M135" s="126"/>
      <c r="N135" s="81" t="s">
        <v>748</v>
      </c>
    </row>
    <row r="136" spans="1:14" x14ac:dyDescent="0.3">
      <c r="A136" s="400">
        <v>45623</v>
      </c>
      <c r="B136" s="409" t="s">
        <v>111</v>
      </c>
      <c r="C136" s="409" t="s">
        <v>112</v>
      </c>
      <c r="D136" s="652" t="s">
        <v>164</v>
      </c>
      <c r="E136" s="392">
        <v>14000</v>
      </c>
      <c r="F136" s="392"/>
      <c r="G136" s="124">
        <f t="shared" ref="G136:G139" si="3">G135-E136+F136</f>
        <v>61000</v>
      </c>
      <c r="H136" s="14"/>
      <c r="I136" s="126" t="s">
        <v>18</v>
      </c>
      <c r="J136" s="304" t="s">
        <v>678</v>
      </c>
      <c r="K136" s="409"/>
      <c r="L136" s="126" t="s">
        <v>44</v>
      </c>
      <c r="M136" s="126"/>
      <c r="N136" s="81" t="s">
        <v>749</v>
      </c>
    </row>
    <row r="137" spans="1:14" x14ac:dyDescent="0.3">
      <c r="A137" s="400">
        <v>45623</v>
      </c>
      <c r="B137" s="409" t="s">
        <v>111</v>
      </c>
      <c r="C137" s="409" t="s">
        <v>112</v>
      </c>
      <c r="D137" s="652" t="s">
        <v>164</v>
      </c>
      <c r="E137" s="392">
        <v>25000</v>
      </c>
      <c r="F137" s="392"/>
      <c r="G137" s="124">
        <f t="shared" si="3"/>
        <v>36000</v>
      </c>
      <c r="H137" s="14"/>
      <c r="I137" s="126" t="s">
        <v>18</v>
      </c>
      <c r="J137" s="304" t="s">
        <v>678</v>
      </c>
      <c r="K137" s="409"/>
      <c r="L137" s="126" t="s">
        <v>44</v>
      </c>
      <c r="M137" s="126"/>
      <c r="N137" s="81" t="s">
        <v>750</v>
      </c>
    </row>
    <row r="138" spans="1:14" ht="15" thickBot="1" x14ac:dyDescent="0.35">
      <c r="A138" s="400">
        <v>45623</v>
      </c>
      <c r="B138" s="409" t="s">
        <v>166</v>
      </c>
      <c r="C138" s="409" t="s">
        <v>166</v>
      </c>
      <c r="D138" s="652" t="s">
        <v>164</v>
      </c>
      <c r="E138" s="784">
        <v>20000</v>
      </c>
      <c r="F138" s="784"/>
      <c r="G138" s="132">
        <f t="shared" si="3"/>
        <v>16000</v>
      </c>
      <c r="H138" s="14"/>
      <c r="I138" s="126" t="s">
        <v>18</v>
      </c>
      <c r="J138" s="304" t="s">
        <v>678</v>
      </c>
      <c r="K138" s="409"/>
      <c r="L138" s="126" t="s">
        <v>44</v>
      </c>
      <c r="M138" s="126"/>
      <c r="N138" s="81"/>
    </row>
    <row r="139" spans="1:14" ht="15" thickBot="1" x14ac:dyDescent="0.35">
      <c r="A139" s="14"/>
      <c r="B139" s="14"/>
      <c r="C139" s="14"/>
      <c r="D139" s="638"/>
      <c r="E139" s="447">
        <f>SUM(E4:E138)</f>
        <v>1678000</v>
      </c>
      <c r="F139" s="966">
        <f>SUM(F4:F138)+G4</f>
        <v>1694000</v>
      </c>
      <c r="G139" s="974">
        <f>F139-E139</f>
        <v>16000</v>
      </c>
      <c r="H139" s="973"/>
      <c r="I139" s="14"/>
      <c r="J139" s="14"/>
      <c r="K139" s="14"/>
      <c r="L139" s="14"/>
      <c r="M139" s="14"/>
      <c r="N139" s="13"/>
    </row>
    <row r="155" spans="8:8" x14ac:dyDescent="0.3">
      <c r="H155" s="15" t="s">
        <v>121</v>
      </c>
    </row>
    <row r="156" spans="8:8" x14ac:dyDescent="0.3">
      <c r="H156" s="15" t="s">
        <v>121</v>
      </c>
    </row>
    <row r="157" spans="8:8" x14ac:dyDescent="0.3">
      <c r="H157" s="15" t="s">
        <v>121</v>
      </c>
    </row>
    <row r="158" spans="8:8" x14ac:dyDescent="0.3">
      <c r="H158" s="15" t="s">
        <v>121</v>
      </c>
    </row>
    <row r="159" spans="8:8" x14ac:dyDescent="0.3">
      <c r="H159" s="15" t="s">
        <v>121</v>
      </c>
    </row>
  </sheetData>
  <autoFilter ref="A1:N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80"/>
  <sheetViews>
    <sheetView topLeftCell="A7" zoomScale="85" zoomScaleNormal="85" workbookViewId="0">
      <selection activeCell="H37" sqref="H37"/>
    </sheetView>
  </sheetViews>
  <sheetFormatPr defaultColWidth="10.88671875" defaultRowHeight="14.4" x14ac:dyDescent="0.3"/>
  <cols>
    <col min="1" max="1" width="13.44140625" style="15" bestFit="1" customWidth="1"/>
    <col min="2" max="2" width="38.44140625" style="15" bestFit="1" customWidth="1"/>
    <col min="3" max="3" width="18" style="15" customWidth="1"/>
    <col min="4" max="4" width="14.6640625" style="15" customWidth="1"/>
    <col min="5" max="5" width="14.6640625" style="15" bestFit="1" customWidth="1"/>
    <col min="6" max="6" width="13.6640625" style="15" customWidth="1"/>
    <col min="7" max="9" width="18.6640625" style="15" customWidth="1"/>
    <col min="10" max="10" width="21.5546875" style="15" customWidth="1"/>
    <col min="11" max="11" width="14.6640625" style="15" customWidth="1"/>
    <col min="12" max="12" width="14.44140625" style="15" customWidth="1"/>
    <col min="13" max="13" width="10.88671875" style="15"/>
    <col min="14" max="14" width="29.88671875" style="51" customWidth="1"/>
    <col min="15" max="15" width="41.109375" style="15" customWidth="1"/>
    <col min="16" max="16384" width="10.88671875" style="15"/>
  </cols>
  <sheetData>
    <row r="1" spans="1:16" s="64" customFormat="1" ht="31.2" x14ac:dyDescent="0.3">
      <c r="A1" s="951" t="s">
        <v>43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6" s="64" customFormat="1" ht="18" x14ac:dyDescent="0.3">
      <c r="A2" s="952" t="s">
        <v>60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</row>
    <row r="3" spans="1:16" s="64" customFormat="1" ht="43.2" x14ac:dyDescent="0.3">
      <c r="A3" s="293" t="s">
        <v>0</v>
      </c>
      <c r="B3" s="294" t="s">
        <v>5</v>
      </c>
      <c r="C3" s="294" t="s">
        <v>10</v>
      </c>
      <c r="D3" s="295" t="s">
        <v>8</v>
      </c>
      <c r="E3" s="295" t="s">
        <v>13</v>
      </c>
      <c r="F3" s="296" t="s">
        <v>34</v>
      </c>
      <c r="G3" s="295" t="s">
        <v>40</v>
      </c>
      <c r="H3" s="295" t="s">
        <v>2</v>
      </c>
      <c r="I3" s="295" t="s">
        <v>3</v>
      </c>
      <c r="J3" s="294" t="s">
        <v>9</v>
      </c>
      <c r="K3" s="294" t="s">
        <v>1</v>
      </c>
      <c r="L3" s="294" t="s">
        <v>4</v>
      </c>
      <c r="M3" s="294" t="s">
        <v>12</v>
      </c>
      <c r="N3" s="296" t="s">
        <v>11</v>
      </c>
    </row>
    <row r="4" spans="1:16" s="64" customFormat="1" x14ac:dyDescent="0.3">
      <c r="A4" s="147">
        <v>45597</v>
      </c>
      <c r="B4" s="136" t="s">
        <v>871</v>
      </c>
      <c r="C4" s="136"/>
      <c r="D4" s="137"/>
      <c r="E4" s="291"/>
      <c r="F4" s="329"/>
      <c r="G4" s="383"/>
      <c r="H4" s="330"/>
      <c r="I4" s="330"/>
      <c r="J4" s="331"/>
      <c r="K4" s="332"/>
      <c r="L4" s="332"/>
      <c r="M4" s="332"/>
      <c r="N4" s="333"/>
    </row>
    <row r="5" spans="1:16" s="11" customFormat="1" ht="18.75" customHeight="1" x14ac:dyDescent="0.3">
      <c r="A5" s="690">
        <v>45600</v>
      </c>
      <c r="B5" s="691" t="s">
        <v>109</v>
      </c>
      <c r="C5" s="691" t="s">
        <v>48</v>
      </c>
      <c r="D5" s="692" t="s">
        <v>14</v>
      </c>
      <c r="E5" s="693"/>
      <c r="F5" s="694">
        <v>195000</v>
      </c>
      <c r="G5" s="695">
        <f>G4-E5+F5</f>
        <v>195000</v>
      </c>
      <c r="H5" s="696"/>
      <c r="I5" s="697" t="s">
        <v>18</v>
      </c>
      <c r="J5" s="698" t="s">
        <v>354</v>
      </c>
      <c r="K5" s="699" t="s">
        <v>154</v>
      </c>
      <c r="L5" s="699" t="s">
        <v>57</v>
      </c>
      <c r="M5" s="700"/>
      <c r="N5" s="701"/>
      <c r="O5" s="364"/>
    </row>
    <row r="6" spans="1:16" s="72" customFormat="1" x14ac:dyDescent="0.3">
      <c r="A6" s="138">
        <v>45600</v>
      </c>
      <c r="B6" s="81" t="s">
        <v>155</v>
      </c>
      <c r="C6" s="81" t="s">
        <v>113</v>
      </c>
      <c r="D6" s="145" t="s">
        <v>14</v>
      </c>
      <c r="E6" s="135">
        <v>50000</v>
      </c>
      <c r="F6" s="130"/>
      <c r="G6" s="130">
        <f t="shared" ref="G6:G34" si="0">G5-E6+F6</f>
        <v>145000</v>
      </c>
      <c r="H6" s="149" t="s">
        <v>41</v>
      </c>
      <c r="I6" s="386" t="s">
        <v>18</v>
      </c>
      <c r="J6" s="126" t="s">
        <v>281</v>
      </c>
      <c r="K6" s="621" t="s">
        <v>154</v>
      </c>
      <c r="L6" s="81" t="s">
        <v>57</v>
      </c>
      <c r="M6" s="419"/>
      <c r="N6" s="399"/>
      <c r="O6" s="412"/>
      <c r="P6" s="412"/>
    </row>
    <row r="7" spans="1:16" x14ac:dyDescent="0.3">
      <c r="A7" s="138">
        <v>45600</v>
      </c>
      <c r="B7" s="81" t="s">
        <v>184</v>
      </c>
      <c r="C7" s="81" t="s">
        <v>113</v>
      </c>
      <c r="D7" s="145" t="s">
        <v>161</v>
      </c>
      <c r="E7" s="143">
        <v>20000</v>
      </c>
      <c r="F7" s="130"/>
      <c r="G7" s="130">
        <f t="shared" si="0"/>
        <v>125000</v>
      </c>
      <c r="H7" s="149" t="s">
        <v>156</v>
      </c>
      <c r="I7" s="386" t="s">
        <v>18</v>
      </c>
      <c r="J7" s="126" t="s">
        <v>281</v>
      </c>
      <c r="K7" s="621" t="s">
        <v>154</v>
      </c>
      <c r="L7" s="126" t="s">
        <v>57</v>
      </c>
      <c r="M7" s="126"/>
      <c r="N7" s="81"/>
      <c r="O7" s="80"/>
      <c r="P7" s="80"/>
    </row>
    <row r="8" spans="1:16" x14ac:dyDescent="0.3">
      <c r="A8" s="138">
        <v>45600</v>
      </c>
      <c r="B8" s="81" t="s">
        <v>182</v>
      </c>
      <c r="C8" s="81" t="s">
        <v>113</v>
      </c>
      <c r="D8" s="145" t="s">
        <v>14</v>
      </c>
      <c r="E8" s="351">
        <v>30000</v>
      </c>
      <c r="F8" s="129"/>
      <c r="G8" s="130">
        <f t="shared" si="0"/>
        <v>95000</v>
      </c>
      <c r="H8" s="149" t="s">
        <v>167</v>
      </c>
      <c r="I8" s="386" t="s">
        <v>18</v>
      </c>
      <c r="J8" s="126" t="s">
        <v>281</v>
      </c>
      <c r="K8" s="621" t="s">
        <v>154</v>
      </c>
      <c r="L8" s="126" t="s">
        <v>57</v>
      </c>
      <c r="M8" s="126"/>
      <c r="N8" s="81"/>
      <c r="O8" s="80"/>
      <c r="P8" s="80"/>
    </row>
    <row r="9" spans="1:16" x14ac:dyDescent="0.3">
      <c r="A9" s="138">
        <v>45600</v>
      </c>
      <c r="B9" s="81" t="s">
        <v>280</v>
      </c>
      <c r="C9" s="81" t="s">
        <v>113</v>
      </c>
      <c r="D9" s="145" t="s">
        <v>164</v>
      </c>
      <c r="E9" s="135">
        <v>25000</v>
      </c>
      <c r="F9" s="130"/>
      <c r="G9" s="130">
        <f t="shared" si="0"/>
        <v>70000</v>
      </c>
      <c r="H9" s="421" t="s">
        <v>208</v>
      </c>
      <c r="I9" s="386" t="s">
        <v>18</v>
      </c>
      <c r="J9" s="126" t="s">
        <v>281</v>
      </c>
      <c r="K9" s="621" t="s">
        <v>154</v>
      </c>
      <c r="L9" s="126" t="s">
        <v>57</v>
      </c>
      <c r="M9" s="126"/>
      <c r="N9" s="81"/>
      <c r="O9" s="80"/>
      <c r="P9" s="80"/>
    </row>
    <row r="10" spans="1:16" x14ac:dyDescent="0.3">
      <c r="A10" s="138">
        <v>45600</v>
      </c>
      <c r="B10" s="81" t="s">
        <v>183</v>
      </c>
      <c r="C10" s="81" t="s">
        <v>113</v>
      </c>
      <c r="D10" s="145" t="s">
        <v>164</v>
      </c>
      <c r="E10" s="135">
        <v>25000</v>
      </c>
      <c r="F10" s="130"/>
      <c r="G10" s="130">
        <f t="shared" si="0"/>
        <v>45000</v>
      </c>
      <c r="H10" s="686" t="s">
        <v>121</v>
      </c>
      <c r="I10" s="386" t="s">
        <v>18</v>
      </c>
      <c r="J10" s="126" t="s">
        <v>281</v>
      </c>
      <c r="K10" s="621" t="s">
        <v>154</v>
      </c>
      <c r="L10" s="126" t="s">
        <v>57</v>
      </c>
      <c r="M10" s="126"/>
      <c r="N10" s="81"/>
      <c r="O10" s="80"/>
      <c r="P10" s="80"/>
    </row>
    <row r="11" spans="1:16" x14ac:dyDescent="0.3">
      <c r="A11" s="138">
        <v>45600</v>
      </c>
      <c r="B11" s="81" t="s">
        <v>185</v>
      </c>
      <c r="C11" s="81" t="s">
        <v>113</v>
      </c>
      <c r="D11" s="145" t="s">
        <v>163</v>
      </c>
      <c r="E11" s="135">
        <v>20000</v>
      </c>
      <c r="F11" s="130"/>
      <c r="G11" s="130">
        <f t="shared" si="0"/>
        <v>25000</v>
      </c>
      <c r="H11" s="149" t="s">
        <v>177</v>
      </c>
      <c r="I11" s="386" t="s">
        <v>18</v>
      </c>
      <c r="J11" s="126" t="s">
        <v>281</v>
      </c>
      <c r="K11" s="621" t="s">
        <v>154</v>
      </c>
      <c r="L11" s="126" t="s">
        <v>57</v>
      </c>
      <c r="M11" s="126"/>
      <c r="N11" s="81"/>
      <c r="O11" s="80"/>
      <c r="P11" s="80"/>
    </row>
    <row r="12" spans="1:16" x14ac:dyDescent="0.3">
      <c r="A12" s="138">
        <v>45600</v>
      </c>
      <c r="B12" s="81" t="s">
        <v>210</v>
      </c>
      <c r="C12" s="81" t="s">
        <v>113</v>
      </c>
      <c r="D12" s="145" t="s">
        <v>438</v>
      </c>
      <c r="E12" s="143">
        <v>25000</v>
      </c>
      <c r="F12" s="130"/>
      <c r="G12" s="129">
        <f t="shared" si="0"/>
        <v>0</v>
      </c>
      <c r="H12" s="149" t="s">
        <v>207</v>
      </c>
      <c r="I12" s="386" t="s">
        <v>18</v>
      </c>
      <c r="J12" s="126" t="s">
        <v>281</v>
      </c>
      <c r="K12" s="621" t="s">
        <v>154</v>
      </c>
      <c r="L12" s="126" t="s">
        <v>57</v>
      </c>
      <c r="M12" s="126"/>
      <c r="N12" s="81"/>
      <c r="O12" s="80"/>
      <c r="P12" s="80"/>
    </row>
    <row r="13" spans="1:16" s="823" customFormat="1" x14ac:dyDescent="0.3">
      <c r="A13" s="690">
        <v>45607</v>
      </c>
      <c r="B13" s="691" t="s">
        <v>109</v>
      </c>
      <c r="C13" s="691" t="s">
        <v>48</v>
      </c>
      <c r="D13" s="692" t="s">
        <v>14</v>
      </c>
      <c r="E13" s="695"/>
      <c r="F13" s="817">
        <v>170000</v>
      </c>
      <c r="G13" s="852">
        <f t="shared" si="0"/>
        <v>170000</v>
      </c>
      <c r="H13" s="696"/>
      <c r="I13" s="697" t="s">
        <v>18</v>
      </c>
      <c r="J13" s="698" t="s">
        <v>418</v>
      </c>
      <c r="K13" s="699" t="s">
        <v>154</v>
      </c>
      <c r="L13" s="698" t="s">
        <v>57</v>
      </c>
      <c r="M13" s="698"/>
      <c r="N13" s="691"/>
    </row>
    <row r="14" spans="1:16" x14ac:dyDescent="0.3">
      <c r="A14" s="138">
        <v>45607</v>
      </c>
      <c r="B14" s="81" t="s">
        <v>155</v>
      </c>
      <c r="C14" s="81" t="s">
        <v>113</v>
      </c>
      <c r="D14" s="145" t="s">
        <v>14</v>
      </c>
      <c r="E14" s="135">
        <v>50000</v>
      </c>
      <c r="F14" s="130"/>
      <c r="G14" s="129">
        <f t="shared" si="0"/>
        <v>120000</v>
      </c>
      <c r="H14" s="421" t="s">
        <v>41</v>
      </c>
      <c r="I14" s="386" t="s">
        <v>18</v>
      </c>
      <c r="J14" s="647" t="s">
        <v>445</v>
      </c>
      <c r="K14" s="621" t="s">
        <v>154</v>
      </c>
      <c r="L14" s="126" t="s">
        <v>57</v>
      </c>
      <c r="M14" s="126"/>
      <c r="N14" s="81"/>
      <c r="O14" s="80"/>
      <c r="P14" s="80"/>
    </row>
    <row r="15" spans="1:16" x14ac:dyDescent="0.3">
      <c r="A15" s="138">
        <v>45607</v>
      </c>
      <c r="B15" s="81" t="s">
        <v>192</v>
      </c>
      <c r="C15" s="81" t="s">
        <v>113</v>
      </c>
      <c r="D15" s="145" t="s">
        <v>14</v>
      </c>
      <c r="E15" s="130">
        <v>30000</v>
      </c>
      <c r="F15" s="130"/>
      <c r="G15" s="129">
        <f t="shared" si="0"/>
        <v>90000</v>
      </c>
      <c r="H15" s="421" t="s">
        <v>167</v>
      </c>
      <c r="I15" s="386" t="s">
        <v>18</v>
      </c>
      <c r="J15" s="647" t="s">
        <v>445</v>
      </c>
      <c r="K15" s="621" t="s">
        <v>154</v>
      </c>
      <c r="L15" s="126" t="s">
        <v>57</v>
      </c>
      <c r="M15" s="126"/>
      <c r="N15" s="81"/>
      <c r="O15" s="80"/>
      <c r="P15" s="80"/>
    </row>
    <row r="16" spans="1:16" x14ac:dyDescent="0.3">
      <c r="A16" s="138">
        <v>45607</v>
      </c>
      <c r="B16" s="81" t="s">
        <v>184</v>
      </c>
      <c r="C16" s="81" t="s">
        <v>113</v>
      </c>
      <c r="D16" s="145" t="s">
        <v>163</v>
      </c>
      <c r="E16" s="130">
        <v>20000</v>
      </c>
      <c r="F16" s="130"/>
      <c r="G16" s="129">
        <f t="shared" si="0"/>
        <v>70000</v>
      </c>
      <c r="H16" s="421" t="s">
        <v>156</v>
      </c>
      <c r="I16" s="386" t="s">
        <v>18</v>
      </c>
      <c r="J16" s="647" t="s">
        <v>445</v>
      </c>
      <c r="K16" s="621" t="s">
        <v>154</v>
      </c>
      <c r="L16" s="126" t="s">
        <v>57</v>
      </c>
      <c r="M16" s="126"/>
      <c r="N16" s="81"/>
      <c r="O16" s="80"/>
      <c r="P16" s="80"/>
    </row>
    <row r="17" spans="1:16" x14ac:dyDescent="0.3">
      <c r="A17" s="138">
        <v>45607</v>
      </c>
      <c r="B17" s="81" t="s">
        <v>209</v>
      </c>
      <c r="C17" s="81" t="s">
        <v>113</v>
      </c>
      <c r="D17" s="145" t="s">
        <v>164</v>
      </c>
      <c r="E17" s="130">
        <v>25000</v>
      </c>
      <c r="F17" s="130"/>
      <c r="G17" s="129">
        <f t="shared" si="0"/>
        <v>45000</v>
      </c>
      <c r="H17" s="421" t="s">
        <v>208</v>
      </c>
      <c r="I17" s="386" t="s">
        <v>18</v>
      </c>
      <c r="J17" s="647" t="s">
        <v>445</v>
      </c>
      <c r="K17" s="621" t="s">
        <v>154</v>
      </c>
      <c r="L17" s="126" t="s">
        <v>57</v>
      </c>
      <c r="M17" s="126"/>
      <c r="N17" s="81"/>
      <c r="O17" s="80"/>
      <c r="P17" s="80"/>
    </row>
    <row r="18" spans="1:16" s="80" customFormat="1" x14ac:dyDescent="0.3">
      <c r="A18" s="138">
        <v>45607</v>
      </c>
      <c r="B18" s="81" t="s">
        <v>210</v>
      </c>
      <c r="C18" s="81" t="s">
        <v>113</v>
      </c>
      <c r="D18" s="145" t="s">
        <v>164</v>
      </c>
      <c r="E18" s="130">
        <v>25000</v>
      </c>
      <c r="F18" s="130"/>
      <c r="G18" s="129">
        <f t="shared" si="0"/>
        <v>20000</v>
      </c>
      <c r="H18" s="803" t="s">
        <v>207</v>
      </c>
      <c r="I18" s="386" t="s">
        <v>18</v>
      </c>
      <c r="J18" s="647" t="s">
        <v>445</v>
      </c>
      <c r="K18" s="621" t="s">
        <v>154</v>
      </c>
      <c r="L18" s="126" t="s">
        <v>57</v>
      </c>
      <c r="M18" s="786"/>
      <c r="N18" s="790"/>
    </row>
    <row r="19" spans="1:16" x14ac:dyDescent="0.3">
      <c r="A19" s="138">
        <v>45607</v>
      </c>
      <c r="B19" s="81" t="s">
        <v>185</v>
      </c>
      <c r="C19" s="81" t="s">
        <v>113</v>
      </c>
      <c r="D19" s="145" t="s">
        <v>163</v>
      </c>
      <c r="E19" s="130">
        <v>20000</v>
      </c>
      <c r="F19" s="130"/>
      <c r="G19" s="129">
        <f t="shared" si="0"/>
        <v>0</v>
      </c>
      <c r="H19" s="421" t="s">
        <v>177</v>
      </c>
      <c r="I19" s="386" t="s">
        <v>18</v>
      </c>
      <c r="J19" s="647" t="s">
        <v>445</v>
      </c>
      <c r="K19" s="621" t="s">
        <v>154</v>
      </c>
      <c r="L19" s="126" t="s">
        <v>57</v>
      </c>
      <c r="M19" s="126"/>
      <c r="N19" s="81"/>
      <c r="O19" s="80"/>
      <c r="P19" s="80"/>
    </row>
    <row r="20" spans="1:16" s="823" customFormat="1" x14ac:dyDescent="0.3">
      <c r="A20" s="690">
        <v>45615</v>
      </c>
      <c r="B20" s="691" t="s">
        <v>109</v>
      </c>
      <c r="C20" s="691" t="s">
        <v>48</v>
      </c>
      <c r="D20" s="692" t="s">
        <v>14</v>
      </c>
      <c r="E20" s="817"/>
      <c r="F20" s="817">
        <v>170000</v>
      </c>
      <c r="G20" s="879">
        <f t="shared" si="0"/>
        <v>170000</v>
      </c>
      <c r="H20" s="854"/>
      <c r="I20" s="697" t="s">
        <v>18</v>
      </c>
      <c r="J20" s="854" t="s">
        <v>550</v>
      </c>
      <c r="K20" s="699" t="s">
        <v>154</v>
      </c>
      <c r="L20" s="698" t="s">
        <v>57</v>
      </c>
      <c r="M20" s="698"/>
      <c r="N20" s="691"/>
    </row>
    <row r="21" spans="1:16" x14ac:dyDescent="0.3">
      <c r="A21" s="138">
        <v>45615</v>
      </c>
      <c r="B21" s="81" t="s">
        <v>155</v>
      </c>
      <c r="C21" s="81" t="s">
        <v>113</v>
      </c>
      <c r="D21" s="145" t="s">
        <v>14</v>
      </c>
      <c r="E21" s="130">
        <v>50000</v>
      </c>
      <c r="F21" s="130"/>
      <c r="G21" s="129">
        <f t="shared" si="0"/>
        <v>120000</v>
      </c>
      <c r="H21" s="421" t="s">
        <v>41</v>
      </c>
      <c r="I21" s="386" t="s">
        <v>18</v>
      </c>
      <c r="J21" s="304" t="s">
        <v>561</v>
      </c>
      <c r="K21" s="621" t="s">
        <v>154</v>
      </c>
      <c r="L21" s="126" t="s">
        <v>57</v>
      </c>
      <c r="M21" s="126"/>
      <c r="N21" s="81"/>
      <c r="O21" s="80"/>
      <c r="P21" s="80"/>
    </row>
    <row r="22" spans="1:16" s="80" customFormat="1" x14ac:dyDescent="0.3">
      <c r="A22" s="138">
        <v>45615</v>
      </c>
      <c r="B22" s="81" t="s">
        <v>192</v>
      </c>
      <c r="C22" s="81" t="s">
        <v>113</v>
      </c>
      <c r="D22" s="145" t="s">
        <v>14</v>
      </c>
      <c r="E22" s="130">
        <v>30000</v>
      </c>
      <c r="F22" s="130"/>
      <c r="G22" s="129">
        <f t="shared" si="0"/>
        <v>90000</v>
      </c>
      <c r="H22" s="803" t="s">
        <v>167</v>
      </c>
      <c r="I22" s="386" t="s">
        <v>18</v>
      </c>
      <c r="J22" s="304" t="s">
        <v>561</v>
      </c>
      <c r="K22" s="621" t="s">
        <v>154</v>
      </c>
      <c r="L22" s="126" t="s">
        <v>57</v>
      </c>
      <c r="M22" s="786"/>
      <c r="N22" s="790"/>
    </row>
    <row r="23" spans="1:16" x14ac:dyDescent="0.3">
      <c r="A23" s="138">
        <v>45615</v>
      </c>
      <c r="B23" s="81" t="s">
        <v>184</v>
      </c>
      <c r="C23" s="81" t="s">
        <v>113</v>
      </c>
      <c r="D23" s="145" t="s">
        <v>163</v>
      </c>
      <c r="E23" s="130">
        <v>20000</v>
      </c>
      <c r="F23" s="130"/>
      <c r="G23" s="129">
        <f t="shared" si="0"/>
        <v>70000</v>
      </c>
      <c r="H23" s="803" t="s">
        <v>156</v>
      </c>
      <c r="I23" s="386" t="s">
        <v>18</v>
      </c>
      <c r="J23" s="304" t="s">
        <v>561</v>
      </c>
      <c r="K23" s="621" t="s">
        <v>154</v>
      </c>
      <c r="L23" s="126" t="s">
        <v>57</v>
      </c>
      <c r="M23" s="126"/>
      <c r="N23" s="81"/>
      <c r="O23" s="80"/>
      <c r="P23" s="80"/>
    </row>
    <row r="24" spans="1:16" x14ac:dyDescent="0.3">
      <c r="A24" s="138">
        <v>45615</v>
      </c>
      <c r="B24" s="81" t="s">
        <v>185</v>
      </c>
      <c r="C24" s="81" t="s">
        <v>113</v>
      </c>
      <c r="D24" s="145" t="s">
        <v>163</v>
      </c>
      <c r="E24" s="130">
        <v>20000</v>
      </c>
      <c r="F24" s="130"/>
      <c r="G24" s="129">
        <f t="shared" si="0"/>
        <v>50000</v>
      </c>
      <c r="H24" s="803" t="s">
        <v>177</v>
      </c>
      <c r="I24" s="386" t="s">
        <v>18</v>
      </c>
      <c r="J24" s="304" t="s">
        <v>561</v>
      </c>
      <c r="K24" s="621" t="s">
        <v>154</v>
      </c>
      <c r="L24" s="126" t="s">
        <v>57</v>
      </c>
      <c r="M24" s="126"/>
      <c r="N24" s="81"/>
      <c r="O24" s="80"/>
      <c r="P24" s="80"/>
    </row>
    <row r="25" spans="1:16" x14ac:dyDescent="0.3">
      <c r="A25" s="138">
        <v>45615</v>
      </c>
      <c r="B25" s="81" t="s">
        <v>209</v>
      </c>
      <c r="C25" s="81" t="s">
        <v>113</v>
      </c>
      <c r="D25" s="145" t="s">
        <v>164</v>
      </c>
      <c r="E25" s="130">
        <v>25000</v>
      </c>
      <c r="F25" s="130"/>
      <c r="G25" s="129">
        <f t="shared" si="0"/>
        <v>25000</v>
      </c>
      <c r="H25" s="803" t="s">
        <v>208</v>
      </c>
      <c r="I25" s="386" t="s">
        <v>18</v>
      </c>
      <c r="J25" s="304" t="s">
        <v>561</v>
      </c>
      <c r="K25" s="621" t="s">
        <v>154</v>
      </c>
      <c r="L25" s="126" t="s">
        <v>57</v>
      </c>
      <c r="M25" s="126"/>
      <c r="N25" s="81"/>
      <c r="O25" s="80"/>
      <c r="P25" s="80"/>
    </row>
    <row r="26" spans="1:16" x14ac:dyDescent="0.3">
      <c r="A26" s="138">
        <v>45615</v>
      </c>
      <c r="B26" s="81" t="s">
        <v>210</v>
      </c>
      <c r="C26" s="81" t="s">
        <v>113</v>
      </c>
      <c r="D26" s="145" t="s">
        <v>164</v>
      </c>
      <c r="E26" s="130">
        <v>25000</v>
      </c>
      <c r="F26" s="130"/>
      <c r="G26" s="129">
        <f t="shared" si="0"/>
        <v>0</v>
      </c>
      <c r="H26" s="803" t="s">
        <v>207</v>
      </c>
      <c r="I26" s="386" t="s">
        <v>18</v>
      </c>
      <c r="J26" s="304" t="s">
        <v>561</v>
      </c>
      <c r="K26" s="621" t="s">
        <v>154</v>
      </c>
      <c r="L26" s="126" t="s">
        <v>57</v>
      </c>
      <c r="M26" s="126"/>
      <c r="N26" s="81"/>
      <c r="O26" s="80"/>
      <c r="P26" s="80"/>
    </row>
    <row r="27" spans="1:16" s="823" customFormat="1" x14ac:dyDescent="0.3">
      <c r="A27" s="690">
        <v>45590</v>
      </c>
      <c r="B27" s="691" t="s">
        <v>109</v>
      </c>
      <c r="C27" s="691" t="s">
        <v>48</v>
      </c>
      <c r="D27" s="692" t="s">
        <v>14</v>
      </c>
      <c r="E27" s="817"/>
      <c r="F27" s="817">
        <v>200000</v>
      </c>
      <c r="G27" s="857">
        <f t="shared" si="0"/>
        <v>200000</v>
      </c>
      <c r="H27" s="854"/>
      <c r="I27" s="697" t="s">
        <v>18</v>
      </c>
      <c r="J27" s="821" t="s">
        <v>634</v>
      </c>
      <c r="K27" s="699" t="s">
        <v>154</v>
      </c>
      <c r="L27" s="698" t="s">
        <v>57</v>
      </c>
      <c r="M27" s="698"/>
      <c r="N27" s="691"/>
    </row>
    <row r="28" spans="1:16" x14ac:dyDescent="0.3">
      <c r="A28" s="138">
        <v>45621</v>
      </c>
      <c r="B28" s="81" t="s">
        <v>155</v>
      </c>
      <c r="C28" s="81" t="s">
        <v>113</v>
      </c>
      <c r="D28" s="145" t="s">
        <v>14</v>
      </c>
      <c r="E28" s="130">
        <v>50000</v>
      </c>
      <c r="F28" s="130"/>
      <c r="G28" s="129">
        <f t="shared" si="0"/>
        <v>150000</v>
      </c>
      <c r="H28" s="803" t="s">
        <v>41</v>
      </c>
      <c r="I28" s="386" t="s">
        <v>18</v>
      </c>
      <c r="J28" s="304" t="s">
        <v>648</v>
      </c>
      <c r="K28" s="621" t="s">
        <v>154</v>
      </c>
      <c r="L28" s="126" t="s">
        <v>57</v>
      </c>
      <c r="M28" s="126"/>
      <c r="N28" s="81"/>
      <c r="O28" s="80"/>
      <c r="P28" s="80"/>
    </row>
    <row r="29" spans="1:16" x14ac:dyDescent="0.3">
      <c r="A29" s="138">
        <v>45621</v>
      </c>
      <c r="B29" s="81" t="s">
        <v>192</v>
      </c>
      <c r="C29" s="81" t="s">
        <v>113</v>
      </c>
      <c r="D29" s="145" t="s">
        <v>14</v>
      </c>
      <c r="E29" s="130">
        <v>30000</v>
      </c>
      <c r="F29" s="130"/>
      <c r="G29" s="129">
        <f t="shared" si="0"/>
        <v>120000</v>
      </c>
      <c r="H29" s="803" t="s">
        <v>167</v>
      </c>
      <c r="I29" s="386" t="s">
        <v>18</v>
      </c>
      <c r="J29" s="304" t="s">
        <v>648</v>
      </c>
      <c r="K29" s="621" t="s">
        <v>154</v>
      </c>
      <c r="L29" s="126" t="s">
        <v>57</v>
      </c>
      <c r="M29" s="126"/>
      <c r="N29" s="81"/>
      <c r="O29" s="80"/>
      <c r="P29" s="80"/>
    </row>
    <row r="30" spans="1:16" x14ac:dyDescent="0.3">
      <c r="A30" s="138">
        <v>45621</v>
      </c>
      <c r="B30" s="81" t="s">
        <v>185</v>
      </c>
      <c r="C30" s="81" t="s">
        <v>113</v>
      </c>
      <c r="D30" s="145" t="s">
        <v>110</v>
      </c>
      <c r="E30" s="130">
        <v>20000</v>
      </c>
      <c r="F30" s="130"/>
      <c r="G30" s="129">
        <f t="shared" si="0"/>
        <v>100000</v>
      </c>
      <c r="H30" s="803" t="s">
        <v>177</v>
      </c>
      <c r="I30" s="386" t="s">
        <v>18</v>
      </c>
      <c r="J30" s="304" t="s">
        <v>648</v>
      </c>
      <c r="K30" s="621" t="s">
        <v>154</v>
      </c>
      <c r="L30" s="126" t="s">
        <v>57</v>
      </c>
      <c r="M30" s="126"/>
      <c r="N30" s="81"/>
      <c r="O30" s="80"/>
      <c r="P30" s="80"/>
    </row>
    <row r="31" spans="1:16" x14ac:dyDescent="0.3">
      <c r="A31" s="138">
        <v>45621</v>
      </c>
      <c r="B31" s="81" t="s">
        <v>209</v>
      </c>
      <c r="C31" s="81" t="s">
        <v>113</v>
      </c>
      <c r="D31" s="145" t="s">
        <v>164</v>
      </c>
      <c r="E31" s="130">
        <v>25000</v>
      </c>
      <c r="F31" s="130"/>
      <c r="G31" s="129">
        <f t="shared" si="0"/>
        <v>75000</v>
      </c>
      <c r="H31" s="803" t="s">
        <v>208</v>
      </c>
      <c r="I31" s="386" t="s">
        <v>18</v>
      </c>
      <c r="J31" s="304" t="s">
        <v>648</v>
      </c>
      <c r="K31" s="621" t="s">
        <v>154</v>
      </c>
      <c r="L31" s="126" t="s">
        <v>57</v>
      </c>
      <c r="M31" s="126"/>
      <c r="N31" s="81"/>
      <c r="O31" s="80"/>
      <c r="P31" s="80"/>
    </row>
    <row r="32" spans="1:16" x14ac:dyDescent="0.3">
      <c r="A32" s="138">
        <v>45621</v>
      </c>
      <c r="B32" s="81" t="s">
        <v>210</v>
      </c>
      <c r="C32" s="81" t="s">
        <v>113</v>
      </c>
      <c r="D32" s="145" t="s">
        <v>117</v>
      </c>
      <c r="E32" s="130">
        <v>25000</v>
      </c>
      <c r="F32" s="130"/>
      <c r="G32" s="129">
        <f t="shared" si="0"/>
        <v>50000</v>
      </c>
      <c r="H32" s="803" t="s">
        <v>207</v>
      </c>
      <c r="I32" s="386" t="s">
        <v>18</v>
      </c>
      <c r="J32" s="304" t="s">
        <v>648</v>
      </c>
      <c r="K32" s="621" t="s">
        <v>154</v>
      </c>
      <c r="L32" s="126" t="s">
        <v>57</v>
      </c>
      <c r="M32" s="126"/>
      <c r="N32" s="81"/>
      <c r="O32" s="80"/>
      <c r="P32" s="80"/>
    </row>
    <row r="33" spans="1:16" x14ac:dyDescent="0.3">
      <c r="A33" s="138">
        <v>45621</v>
      </c>
      <c r="B33" s="81" t="s">
        <v>649</v>
      </c>
      <c r="C33" s="81" t="s">
        <v>113</v>
      </c>
      <c r="D33" s="145" t="s">
        <v>117</v>
      </c>
      <c r="E33" s="130">
        <v>25000</v>
      </c>
      <c r="F33" s="130"/>
      <c r="G33" s="129">
        <f t="shared" si="0"/>
        <v>25000</v>
      </c>
      <c r="H33" s="803" t="s">
        <v>605</v>
      </c>
      <c r="I33" s="386" t="s">
        <v>18</v>
      </c>
      <c r="J33" s="304" t="s">
        <v>648</v>
      </c>
      <c r="K33" s="621" t="s">
        <v>154</v>
      </c>
      <c r="L33" s="126" t="s">
        <v>57</v>
      </c>
      <c r="M33" s="126"/>
      <c r="N33" s="81"/>
      <c r="O33" s="80"/>
      <c r="P33" s="80"/>
    </row>
    <row r="34" spans="1:16" ht="15" thickBot="1" x14ac:dyDescent="0.35">
      <c r="A34" s="138">
        <v>45621</v>
      </c>
      <c r="B34" s="81" t="s">
        <v>650</v>
      </c>
      <c r="C34" s="81" t="s">
        <v>113</v>
      </c>
      <c r="D34" s="145" t="s">
        <v>117</v>
      </c>
      <c r="E34" s="130">
        <v>25000</v>
      </c>
      <c r="F34" s="130"/>
      <c r="G34" s="129">
        <f t="shared" si="0"/>
        <v>0</v>
      </c>
      <c r="H34" s="803" t="s">
        <v>603</v>
      </c>
      <c r="I34" s="386" t="s">
        <v>18</v>
      </c>
      <c r="J34" s="304" t="s">
        <v>648</v>
      </c>
      <c r="K34" s="621" t="s">
        <v>154</v>
      </c>
      <c r="L34" s="126" t="s">
        <v>57</v>
      </c>
      <c r="M34" s="126"/>
      <c r="N34" s="81"/>
      <c r="O34" s="80"/>
      <c r="P34" s="80"/>
    </row>
    <row r="35" spans="1:16" ht="15" thickBot="1" x14ac:dyDescent="0.35">
      <c r="A35" s="93"/>
      <c r="B35" s="81"/>
      <c r="C35" s="347"/>
      <c r="D35" s="356"/>
      <c r="E35" s="393">
        <f>SUM(E5:E34)</f>
        <v>735000</v>
      </c>
      <c r="F35" s="394">
        <f>SUM(F5:F34)+G4</f>
        <v>735000</v>
      </c>
      <c r="G35" s="395">
        <f>F35-E35</f>
        <v>0</v>
      </c>
      <c r="H35" s="347"/>
      <c r="I35" s="386"/>
      <c r="J35" s="150"/>
      <c r="K35" s="126"/>
      <c r="L35" s="126"/>
      <c r="M35" s="126"/>
      <c r="N35" s="81"/>
    </row>
    <row r="36" spans="1:16" x14ac:dyDescent="0.3">
      <c r="A36" s="93"/>
      <c r="B36"/>
      <c r="C36" s="126"/>
      <c r="D36" s="133"/>
      <c r="E36" s="141"/>
      <c r="F36" s="141"/>
      <c r="G36" s="352"/>
      <c r="H36" s="421"/>
      <c r="I36" s="126"/>
      <c r="J36" s="150"/>
      <c r="K36" s="126"/>
      <c r="L36" s="126"/>
      <c r="M36" s="126"/>
      <c r="N36" s="81"/>
    </row>
    <row r="37" spans="1:16" x14ac:dyDescent="0.3">
      <c r="A37" s="93"/>
      <c r="B37"/>
      <c r="C37" s="126"/>
      <c r="D37" s="334"/>
      <c r="E37" s="335"/>
      <c r="F37" s="396"/>
      <c r="G37" s="129"/>
      <c r="H37" s="421"/>
      <c r="I37" s="126"/>
      <c r="J37" s="150"/>
      <c r="K37" s="126"/>
      <c r="L37" s="126"/>
      <c r="M37" s="322"/>
      <c r="N37" s="323"/>
    </row>
    <row r="38" spans="1:16" x14ac:dyDescent="0.3">
      <c r="A38" s="320" t="s">
        <v>102</v>
      </c>
      <c r="B38" t="s">
        <v>105</v>
      </c>
      <c r="C38" s="126"/>
      <c r="D38" s="133"/>
      <c r="E38" s="130"/>
      <c r="F38" s="396"/>
      <c r="G38" s="129"/>
      <c r="H38" s="421"/>
      <c r="I38" s="126"/>
      <c r="J38" s="150"/>
      <c r="K38" s="126"/>
      <c r="L38" s="126"/>
      <c r="M38" s="126"/>
      <c r="N38" s="81"/>
    </row>
    <row r="39" spans="1:16" x14ac:dyDescent="0.3">
      <c r="A39" s="144" t="s">
        <v>156</v>
      </c>
      <c r="B39" s="873">
        <v>60000</v>
      </c>
      <c r="C39" s="126"/>
      <c r="D39" s="133"/>
      <c r="E39" s="130"/>
      <c r="F39" s="130"/>
      <c r="G39" s="129"/>
      <c r="H39" s="421"/>
      <c r="I39" s="126"/>
      <c r="J39" s="150"/>
      <c r="K39" s="126"/>
      <c r="L39" s="126"/>
      <c r="M39" s="126"/>
      <c r="N39" s="81"/>
    </row>
    <row r="40" spans="1:16" x14ac:dyDescent="0.3">
      <c r="A40" s="144" t="s">
        <v>603</v>
      </c>
      <c r="B40" s="873">
        <v>25000</v>
      </c>
      <c r="C40" s="126"/>
      <c r="D40" s="133"/>
      <c r="E40" s="130"/>
      <c r="F40" s="130"/>
      <c r="G40" s="129"/>
      <c r="H40" s="134"/>
      <c r="I40" s="126"/>
      <c r="J40" s="150"/>
      <c r="K40" s="126"/>
      <c r="L40" s="126"/>
      <c r="M40" s="126"/>
      <c r="N40" s="81"/>
    </row>
    <row r="41" spans="1:16" x14ac:dyDescent="0.3">
      <c r="A41" s="144" t="s">
        <v>121</v>
      </c>
      <c r="B41" s="873">
        <v>25000</v>
      </c>
      <c r="C41" s="126"/>
      <c r="D41" s="133"/>
      <c r="E41" s="130"/>
      <c r="F41" s="130"/>
      <c r="G41" s="129"/>
      <c r="H41" s="421"/>
      <c r="I41" s="126"/>
      <c r="J41" s="150"/>
      <c r="K41" s="126"/>
      <c r="L41" s="126"/>
      <c r="M41" s="126"/>
      <c r="N41" s="81"/>
    </row>
    <row r="42" spans="1:16" x14ac:dyDescent="0.3">
      <c r="A42" s="144" t="s">
        <v>208</v>
      </c>
      <c r="B42" s="873">
        <v>100000</v>
      </c>
      <c r="C42" s="126"/>
      <c r="D42" s="133"/>
      <c r="E42" s="130"/>
      <c r="F42" s="130"/>
      <c r="G42" s="129"/>
      <c r="H42" s="134"/>
      <c r="I42" s="126"/>
      <c r="J42" s="150"/>
      <c r="K42" s="126"/>
      <c r="L42" s="126"/>
      <c r="M42" s="126"/>
      <c r="N42" s="81"/>
    </row>
    <row r="43" spans="1:16" x14ac:dyDescent="0.3">
      <c r="A43" s="144" t="s">
        <v>605</v>
      </c>
      <c r="B43" s="873">
        <v>25000</v>
      </c>
      <c r="C43" s="126"/>
      <c r="D43" s="133"/>
      <c r="E43" s="130"/>
      <c r="F43" s="130"/>
      <c r="G43" s="129"/>
      <c r="H43" s="134"/>
      <c r="I43" s="126"/>
      <c r="J43" s="150"/>
      <c r="K43" s="126"/>
      <c r="L43" s="126"/>
      <c r="M43" s="126"/>
      <c r="N43" s="81"/>
    </row>
    <row r="44" spans="1:16" x14ac:dyDescent="0.3">
      <c r="A44" s="144" t="s">
        <v>207</v>
      </c>
      <c r="B44" s="873">
        <v>100000</v>
      </c>
      <c r="C44" s="126"/>
      <c r="D44" s="133"/>
      <c r="E44" s="130"/>
      <c r="F44" s="130"/>
      <c r="G44" s="129"/>
      <c r="H44" s="134"/>
      <c r="I44" s="126"/>
      <c r="J44" s="292"/>
      <c r="K44" s="126"/>
      <c r="L44" s="126"/>
      <c r="M44" s="126"/>
      <c r="N44" s="81"/>
    </row>
    <row r="45" spans="1:16" x14ac:dyDescent="0.3">
      <c r="A45" s="144" t="s">
        <v>41</v>
      </c>
      <c r="B45" s="873">
        <v>200000</v>
      </c>
      <c r="C45" s="126"/>
      <c r="D45" s="126"/>
      <c r="E45" s="141"/>
      <c r="F45" s="141"/>
      <c r="G45" s="129"/>
      <c r="H45" s="126"/>
      <c r="I45" s="126"/>
      <c r="J45" s="292"/>
      <c r="K45" s="126"/>
      <c r="L45" s="126"/>
      <c r="M45" s="126"/>
      <c r="N45" s="81"/>
    </row>
    <row r="46" spans="1:16" x14ac:dyDescent="0.3">
      <c r="A46" s="144" t="s">
        <v>167</v>
      </c>
      <c r="B46" s="873">
        <v>120000</v>
      </c>
      <c r="C46" s="126"/>
      <c r="D46" s="126"/>
      <c r="E46" s="130"/>
      <c r="F46" s="130"/>
      <c r="G46" s="129"/>
      <c r="H46" s="126"/>
      <c r="I46" s="126"/>
      <c r="J46" s="292"/>
      <c r="K46" s="126"/>
      <c r="L46" s="126"/>
      <c r="M46" s="126"/>
      <c r="N46" s="81"/>
    </row>
    <row r="47" spans="1:16" x14ac:dyDescent="0.3">
      <c r="A47" s="144" t="s">
        <v>177</v>
      </c>
      <c r="B47" s="873">
        <v>80000</v>
      </c>
      <c r="C47" s="126"/>
      <c r="D47" s="126"/>
      <c r="E47" s="130"/>
      <c r="F47" s="130"/>
      <c r="G47" s="129"/>
      <c r="H47" s="126"/>
      <c r="I47" s="126"/>
      <c r="J47" s="292"/>
      <c r="K47" s="126"/>
      <c r="L47" s="126"/>
      <c r="M47" s="126"/>
      <c r="N47" s="81"/>
    </row>
    <row r="48" spans="1:16" x14ac:dyDescent="0.3">
      <c r="A48" s="144" t="s">
        <v>103</v>
      </c>
      <c r="B48" s="873"/>
      <c r="C48" s="126"/>
      <c r="D48" s="126"/>
      <c r="E48" s="130"/>
      <c r="F48" s="130"/>
      <c r="G48" s="129"/>
      <c r="H48" s="126"/>
      <c r="I48" s="126"/>
      <c r="J48" s="81"/>
      <c r="K48" s="126"/>
      <c r="L48" s="126"/>
      <c r="M48" s="126"/>
      <c r="N48" s="81"/>
    </row>
    <row r="49" spans="1:14" x14ac:dyDescent="0.3">
      <c r="A49" s="144" t="s">
        <v>104</v>
      </c>
      <c r="B49" s="873">
        <v>735000</v>
      </c>
      <c r="C49" s="126"/>
      <c r="D49" s="126"/>
      <c r="E49" s="129"/>
      <c r="F49" s="129"/>
      <c r="G49" s="129"/>
      <c r="H49" s="126"/>
      <c r="I49" s="126"/>
      <c r="J49" s="81"/>
      <c r="K49" s="126"/>
      <c r="L49" s="126"/>
      <c r="M49" s="126"/>
      <c r="N49" s="81"/>
    </row>
    <row r="50" spans="1:14" x14ac:dyDescent="0.3">
      <c r="A50"/>
      <c r="B50"/>
      <c r="C50" s="126"/>
      <c r="D50" s="133"/>
      <c r="E50" s="130"/>
      <c r="F50" s="130"/>
      <c r="G50" s="129"/>
      <c r="H50" s="134"/>
      <c r="I50" s="126"/>
      <c r="J50" s="81"/>
      <c r="K50" s="126"/>
      <c r="L50" s="126"/>
      <c r="M50" s="126"/>
      <c r="N50" s="81"/>
    </row>
    <row r="51" spans="1:14" x14ac:dyDescent="0.3">
      <c r="A51" s="148"/>
      <c r="B51" s="126"/>
      <c r="C51" s="126"/>
      <c r="D51" s="133"/>
      <c r="E51" s="130"/>
      <c r="F51" s="130"/>
      <c r="G51" s="129"/>
      <c r="H51" s="134"/>
      <c r="I51" s="126"/>
      <c r="J51" s="81"/>
      <c r="K51" s="126"/>
      <c r="L51" s="126"/>
      <c r="M51" s="126"/>
      <c r="N51" s="81"/>
    </row>
    <row r="52" spans="1:14" x14ac:dyDescent="0.3">
      <c r="A52" s="148"/>
      <c r="B52" s="126"/>
      <c r="C52" s="126"/>
      <c r="D52" s="133"/>
      <c r="E52" s="130"/>
      <c r="F52" s="130"/>
      <c r="G52" s="129"/>
      <c r="H52" s="134"/>
      <c r="I52" s="126"/>
      <c r="J52" s="81"/>
      <c r="K52" s="126"/>
      <c r="L52" s="126"/>
      <c r="M52" s="126"/>
      <c r="N52" s="81"/>
    </row>
    <row r="53" spans="1:14" x14ac:dyDescent="0.3">
      <c r="A53" s="148"/>
      <c r="B53" s="126"/>
      <c r="C53" s="134"/>
      <c r="D53" s="133"/>
      <c r="E53" s="129"/>
      <c r="F53" s="129"/>
      <c r="G53" s="129"/>
      <c r="H53" s="134"/>
      <c r="I53" s="126"/>
      <c r="J53" s="81"/>
      <c r="K53" s="126"/>
      <c r="L53" s="126"/>
      <c r="M53" s="126"/>
      <c r="N53" s="81"/>
    </row>
    <row r="54" spans="1:14" x14ac:dyDescent="0.3">
      <c r="A54" s="127"/>
      <c r="B54" s="81"/>
      <c r="C54" s="81"/>
      <c r="D54" s="81"/>
      <c r="E54" s="314"/>
      <c r="F54" s="130"/>
      <c r="G54" s="129"/>
      <c r="H54" s="134"/>
      <c r="I54" s="126"/>
      <c r="J54" s="126"/>
      <c r="K54" s="126"/>
      <c r="L54" s="126"/>
      <c r="M54" s="126"/>
      <c r="N54" s="81"/>
    </row>
    <row r="55" spans="1:14" x14ac:dyDescent="0.3">
      <c r="A55" s="148"/>
      <c r="B55" s="274"/>
      <c r="C55" s="126"/>
      <c r="D55" s="126"/>
      <c r="E55" s="124"/>
      <c r="F55" s="126"/>
      <c r="G55" s="130"/>
      <c r="H55" s="126"/>
      <c r="I55" s="126"/>
      <c r="J55" s="126"/>
      <c r="K55" s="126"/>
      <c r="L55" s="126"/>
      <c r="M55" s="126"/>
      <c r="N55" s="81"/>
    </row>
    <row r="56" spans="1:14" x14ac:dyDescent="0.3">
      <c r="A56" s="148"/>
      <c r="B56" s="274"/>
      <c r="C56" s="126"/>
      <c r="D56" s="126"/>
      <c r="E56" s="124"/>
      <c r="F56" s="126"/>
      <c r="G56" s="130"/>
      <c r="H56" s="126"/>
      <c r="I56" s="126"/>
      <c r="J56" s="126"/>
      <c r="K56" s="126"/>
      <c r="L56" s="126"/>
      <c r="M56" s="126"/>
      <c r="N56" s="81"/>
    </row>
    <row r="57" spans="1:14" x14ac:dyDescent="0.3">
      <c r="A57" s="148"/>
      <c r="B57" s="274"/>
      <c r="C57" s="126"/>
      <c r="D57" s="126"/>
      <c r="E57" s="124"/>
      <c r="F57" s="126"/>
      <c r="G57" s="130"/>
      <c r="H57" s="126"/>
      <c r="I57" s="126"/>
      <c r="J57" s="126"/>
      <c r="K57" s="126"/>
      <c r="L57" s="126"/>
      <c r="M57" s="126"/>
      <c r="N57" s="81"/>
    </row>
    <row r="58" spans="1:14" ht="15.6" x14ac:dyDescent="0.3">
      <c r="A58" s="148"/>
      <c r="B58" s="312"/>
      <c r="C58" s="126"/>
      <c r="D58" s="305"/>
      <c r="E58" s="124"/>
      <c r="F58" s="126"/>
      <c r="G58" s="130"/>
      <c r="H58" s="305"/>
      <c r="I58" s="305"/>
      <c r="J58" s="305"/>
      <c r="K58" s="305"/>
      <c r="L58" s="305"/>
      <c r="M58" s="305"/>
      <c r="N58" s="306"/>
    </row>
    <row r="59" spans="1:14" x14ac:dyDescent="0.3">
      <c r="A59" s="148"/>
      <c r="B59" s="274"/>
      <c r="C59" s="126"/>
      <c r="D59" s="126"/>
      <c r="E59" s="124"/>
      <c r="F59" s="126"/>
      <c r="G59" s="130"/>
      <c r="H59" s="126"/>
      <c r="I59" s="126"/>
      <c r="J59" s="126"/>
      <c r="K59" s="126"/>
      <c r="L59" s="126"/>
      <c r="M59" s="126"/>
      <c r="N59" s="81"/>
    </row>
    <row r="60" spans="1:14" x14ac:dyDescent="0.3">
      <c r="A60" s="148"/>
      <c r="B60" s="274"/>
      <c r="C60" s="126"/>
      <c r="D60" s="126"/>
      <c r="E60" s="124"/>
      <c r="F60" s="126"/>
      <c r="G60" s="130"/>
      <c r="H60" s="126"/>
      <c r="I60" s="126"/>
      <c r="J60" s="126"/>
      <c r="K60" s="126"/>
      <c r="L60" s="126"/>
      <c r="M60" s="126"/>
      <c r="N60" s="81"/>
    </row>
    <row r="61" spans="1:14" ht="15" thickBot="1" x14ac:dyDescent="0.35">
      <c r="A61" s="148"/>
      <c r="B61" s="274"/>
      <c r="C61" s="126"/>
      <c r="D61" s="126"/>
      <c r="E61" s="129"/>
      <c r="F61" s="131"/>
      <c r="G61" s="129"/>
      <c r="H61" s="126"/>
      <c r="I61" s="126"/>
      <c r="J61" s="126"/>
      <c r="K61" s="126"/>
      <c r="L61" s="126"/>
      <c r="M61" s="126"/>
      <c r="N61" s="81"/>
    </row>
    <row r="62" spans="1:14" ht="15" thickBot="1" x14ac:dyDescent="0.35">
      <c r="A62" s="313"/>
      <c r="B62" s="313"/>
      <c r="C62" s="313"/>
      <c r="D62" s="80"/>
      <c r="E62" s="315"/>
      <c r="F62" s="316"/>
      <c r="G62" s="317"/>
      <c r="H62" s="80"/>
      <c r="I62" s="80"/>
      <c r="J62" s="80"/>
      <c r="K62" s="80"/>
      <c r="L62" s="80"/>
      <c r="M62" s="80"/>
      <c r="N62" s="318"/>
    </row>
    <row r="63" spans="1:14" x14ac:dyDescent="0.3">
      <c r="A63" s="313"/>
      <c r="B63" s="313"/>
      <c r="C63" s="313"/>
      <c r="D63" s="80"/>
      <c r="E63" s="80"/>
      <c r="F63" s="80"/>
      <c r="G63" s="319"/>
      <c r="H63" s="80"/>
      <c r="I63" s="80"/>
      <c r="J63" s="80"/>
      <c r="K63" s="80"/>
      <c r="L63" s="80"/>
      <c r="M63" s="80"/>
      <c r="N63" s="318"/>
    </row>
    <row r="64" spans="1:14" x14ac:dyDescent="0.3">
      <c r="A64"/>
      <c r="B64" s="252"/>
      <c r="C64"/>
      <c r="G64" s="300"/>
    </row>
    <row r="65" spans="1:14" x14ac:dyDescent="0.3">
      <c r="G65" s="300"/>
    </row>
    <row r="66" spans="1:14" x14ac:dyDescent="0.3">
      <c r="G66" s="300"/>
    </row>
    <row r="67" spans="1:14" x14ac:dyDescent="0.3">
      <c r="G67" s="300"/>
    </row>
    <row r="68" spans="1:14" x14ac:dyDescent="0.3">
      <c r="G68" s="300"/>
    </row>
    <row r="69" spans="1:14" x14ac:dyDescent="0.3">
      <c r="G69" s="300"/>
    </row>
    <row r="70" spans="1:14" x14ac:dyDescent="0.3">
      <c r="A70"/>
      <c r="B70"/>
      <c r="C70" s="227"/>
      <c r="G70" s="300"/>
    </row>
    <row r="71" spans="1:14" x14ac:dyDescent="0.3">
      <c r="A71"/>
      <c r="B71"/>
      <c r="N71" s="15"/>
    </row>
    <row r="72" spans="1:14" x14ac:dyDescent="0.3">
      <c r="A72"/>
      <c r="B72"/>
      <c r="N72" s="15"/>
    </row>
    <row r="73" spans="1:14" x14ac:dyDescent="0.3">
      <c r="A73"/>
      <c r="B73"/>
      <c r="N73" s="15"/>
    </row>
    <row r="74" spans="1:14" x14ac:dyDescent="0.3">
      <c r="A74"/>
      <c r="B74"/>
      <c r="N74" s="15"/>
    </row>
    <row r="75" spans="1:14" x14ac:dyDescent="0.3">
      <c r="A75"/>
      <c r="B75"/>
      <c r="N75" s="15"/>
    </row>
    <row r="76" spans="1:14" x14ac:dyDescent="0.3">
      <c r="A76"/>
      <c r="B76"/>
      <c r="N76" s="15"/>
    </row>
    <row r="77" spans="1:14" x14ac:dyDescent="0.3">
      <c r="A77"/>
      <c r="B77"/>
      <c r="N77" s="15"/>
    </row>
    <row r="78" spans="1:14" x14ac:dyDescent="0.3">
      <c r="A78"/>
      <c r="B78"/>
      <c r="N78" s="15"/>
    </row>
    <row r="79" spans="1:14" x14ac:dyDescent="0.3">
      <c r="A79"/>
      <c r="B79"/>
      <c r="N79" s="15"/>
    </row>
    <row r="80" spans="1:14" x14ac:dyDescent="0.3">
      <c r="A80"/>
      <c r="B80"/>
      <c r="N80" s="15"/>
    </row>
  </sheetData>
  <autoFilter ref="A1:N35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Data Analysis</vt:lpstr>
      <vt:lpstr>Personal Cost</vt:lpstr>
      <vt:lpstr>Total Expenses</vt:lpstr>
      <vt:lpstr>UGX CASH BOX NOV</vt:lpstr>
      <vt:lpstr>Personal Received</vt:lpstr>
      <vt:lpstr>USD-cash box </vt:lpstr>
      <vt:lpstr>Balance UGX</vt:lpstr>
      <vt:lpstr>Balance USD</vt:lpstr>
      <vt:lpstr>Bank reconciliation USD</vt:lpstr>
      <vt:lpstr>Bank reconciliation UGX</vt:lpstr>
      <vt:lpstr>UGX-Operational Account</vt:lpstr>
      <vt:lpstr>November  cashdesk closing</vt:lpstr>
      <vt:lpstr>Advances</vt:lpstr>
      <vt:lpstr>Lydia</vt:lpstr>
      <vt:lpstr>Mary</vt:lpstr>
      <vt:lpstr>Rebecca</vt:lpstr>
      <vt:lpstr>Ashiraf</vt:lpstr>
      <vt:lpstr>Raff</vt:lpstr>
      <vt:lpstr>i04</vt:lpstr>
      <vt:lpstr>i18</vt:lpstr>
      <vt:lpstr>i69</vt:lpstr>
      <vt:lpstr>i41</vt:lpstr>
      <vt:lpstr>i93</vt:lpstr>
      <vt:lpstr>i42</vt:lpstr>
      <vt:lpstr>i43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COORDINATOR</cp:lastModifiedBy>
  <cp:lastPrinted>2024-11-21T06:45:30Z</cp:lastPrinted>
  <dcterms:created xsi:type="dcterms:W3CDTF">2016-05-26T14:51:01Z</dcterms:created>
  <dcterms:modified xsi:type="dcterms:W3CDTF">2024-12-19T18:40:04Z</dcterms:modified>
</cp:coreProperties>
</file>